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V:\Analytical\BioRAM\2021 - ALD\"/>
    </mc:Choice>
  </mc:AlternateContent>
  <xr:revisionPtr revIDLastSave="0" documentId="13_ncr:1_{26055F61-426A-4BCD-9E2A-D3CD3F927158}" xr6:coauthVersionLast="47" xr6:coauthVersionMax="47" xr10:uidLastSave="{00000000-0000-0000-0000-000000000000}"/>
  <bookViews>
    <workbookView xWindow="-120" yWindow="-120" windowWidth="57840" windowHeight="32190" activeTab="1" xr2:uid="{00000000-000D-0000-FFFF-FFFF00000000}"/>
  </bookViews>
  <sheets>
    <sheet name="Intro" sheetId="19" r:id="rId1"/>
    <sheet name="Biological Material Properties" sheetId="17" r:id="rId2"/>
    <sheet name="Laboratory Procedures" sheetId="20" r:id="rId3"/>
    <sheet name="BioSafety Measure Effectiveness" sheetId="21" r:id="rId4"/>
    <sheet name="Security System Effectiveness" sheetId="18" r:id="rId5"/>
    <sheet name="Results" sheetId="5" r:id="rId6"/>
    <sheet name="Agent Calculations" sheetId="4" state="hidden" r:id="rId7"/>
    <sheet name="Biosafety Effectiveness Calc" sheetId="23" state="hidden" r:id="rId8"/>
    <sheet name="Security System Calculations" sheetId="7" state="hidden" r:id="rId9"/>
    <sheet name="Potential for Exposure Calc" sheetId="22" state="hidden" r:id="rId10"/>
  </sheets>
  <definedNames>
    <definedName name="_Hlk81484814" localSheetId="0">Intro!$A$6</definedName>
    <definedName name="_Ref80692411" localSheetId="0">Intro!$A$11</definedName>
    <definedName name="_Toc80870637" localSheetId="1">'Biological Material Properties'!$A$55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 i="7" l="1"/>
  <c r="H5" i="7"/>
  <c r="G6" i="7"/>
  <c r="H6" i="7"/>
  <c r="G7" i="7"/>
  <c r="H7" i="7"/>
  <c r="G8" i="7"/>
  <c r="H8" i="7"/>
  <c r="G9" i="7"/>
  <c r="H9" i="7"/>
  <c r="G11" i="7"/>
  <c r="H11" i="7"/>
  <c r="G12" i="7"/>
  <c r="H12" i="7"/>
  <c r="G13" i="7"/>
  <c r="H13" i="7"/>
  <c r="G14" i="7"/>
  <c r="H14" i="7"/>
  <c r="G15" i="7"/>
  <c r="H15" i="7"/>
  <c r="G16" i="7"/>
  <c r="H16" i="7"/>
  <c r="G17" i="7"/>
  <c r="H17" i="7"/>
  <c r="G18" i="7"/>
  <c r="H18" i="7"/>
  <c r="G19" i="7"/>
  <c r="H19" i="7"/>
  <c r="G20" i="7"/>
  <c r="H20" i="7"/>
  <c r="G22" i="7"/>
  <c r="H22" i="7"/>
  <c r="G23" i="7"/>
  <c r="H23" i="7"/>
  <c r="G24" i="7"/>
  <c r="H24" i="7"/>
  <c r="G25" i="7"/>
  <c r="H25" i="7"/>
  <c r="G26" i="7"/>
  <c r="H26" i="7"/>
  <c r="G27" i="7"/>
  <c r="H27" i="7"/>
  <c r="G28" i="7"/>
  <c r="H28" i="7"/>
  <c r="G29" i="7"/>
  <c r="H29" i="7"/>
  <c r="G30" i="7"/>
  <c r="H30" i="7"/>
  <c r="G32" i="7"/>
  <c r="H32" i="7"/>
  <c r="G33" i="7"/>
  <c r="H33" i="7"/>
  <c r="G34" i="7"/>
  <c r="H34" i="7"/>
  <c r="G35" i="7"/>
  <c r="H35" i="7"/>
  <c r="G36" i="7"/>
  <c r="H36" i="7"/>
  <c r="G37" i="7"/>
  <c r="H37" i="7"/>
  <c r="G38" i="7"/>
  <c r="H38" i="7"/>
  <c r="G40" i="7"/>
  <c r="H40" i="7"/>
  <c r="G41" i="7"/>
  <c r="H41" i="7"/>
  <c r="G42" i="7"/>
  <c r="H42" i="7"/>
  <c r="G43" i="7"/>
  <c r="H43" i="7"/>
  <c r="G44" i="7"/>
  <c r="H44" i="7"/>
  <c r="G46" i="7"/>
  <c r="H46" i="7"/>
  <c r="G47" i="7"/>
  <c r="H47" i="7"/>
  <c r="G48" i="7"/>
  <c r="H48" i="7"/>
  <c r="G49" i="7"/>
  <c r="H49" i="7"/>
  <c r="G50" i="7"/>
  <c r="H50" i="7"/>
  <c r="G51" i="7"/>
  <c r="H51" i="7"/>
  <c r="H53" i="7"/>
  <c r="I5" i="7"/>
  <c r="I6" i="7"/>
  <c r="I7" i="7"/>
  <c r="I8" i="7"/>
  <c r="I9" i="7"/>
  <c r="I11" i="7"/>
  <c r="I12" i="7"/>
  <c r="I13" i="7"/>
  <c r="I14" i="7"/>
  <c r="I15" i="7"/>
  <c r="I16" i="7"/>
  <c r="I17" i="7"/>
  <c r="I18" i="7"/>
  <c r="I19" i="7"/>
  <c r="I20" i="7"/>
  <c r="I22" i="7"/>
  <c r="I23" i="7"/>
  <c r="I24" i="7"/>
  <c r="I25" i="7"/>
  <c r="I26" i="7"/>
  <c r="I27" i="7"/>
  <c r="I28" i="7"/>
  <c r="I29" i="7"/>
  <c r="I30" i="7"/>
  <c r="I32" i="7"/>
  <c r="I33" i="7"/>
  <c r="I34" i="7"/>
  <c r="I35" i="7"/>
  <c r="I36" i="7"/>
  <c r="I37" i="7"/>
  <c r="I38" i="7"/>
  <c r="I40" i="7"/>
  <c r="I41" i="7"/>
  <c r="I42" i="7"/>
  <c r="I43" i="7"/>
  <c r="I44" i="7"/>
  <c r="I46" i="7"/>
  <c r="I47" i="7"/>
  <c r="I48" i="7"/>
  <c r="I49" i="7"/>
  <c r="I50" i="7"/>
  <c r="I51" i="7"/>
  <c r="I53" i="7"/>
  <c r="S4" i="18"/>
  <c r="G24" i="17"/>
  <c r="I24" i="17"/>
  <c r="G25" i="17"/>
  <c r="I25" i="17"/>
  <c r="G26" i="17"/>
  <c r="I26" i="17"/>
  <c r="G27" i="17"/>
  <c r="I27" i="17"/>
  <c r="G28" i="17"/>
  <c r="I28" i="17"/>
  <c r="G29" i="17"/>
  <c r="I29" i="17"/>
  <c r="G30" i="17"/>
  <c r="I30" i="17"/>
  <c r="G31" i="17"/>
  <c r="I31" i="17"/>
  <c r="I16" i="17"/>
  <c r="I17" i="17"/>
  <c r="I18" i="17"/>
  <c r="I20" i="17"/>
  <c r="I21" i="17"/>
  <c r="I22" i="17"/>
  <c r="I32" i="17"/>
  <c r="I33" i="17"/>
  <c r="I34" i="17"/>
  <c r="I35" i="17"/>
  <c r="I14" i="17"/>
  <c r="V4" i="18"/>
  <c r="V7" i="18"/>
  <c r="J14" i="17"/>
  <c r="W4" i="18"/>
  <c r="W7" i="18"/>
  <c r="R4" i="18"/>
  <c r="W6" i="18"/>
  <c r="V6" i="18"/>
  <c r="K5" i="17"/>
  <c r="K6" i="17"/>
  <c r="K2" i="17"/>
  <c r="V4" i="22"/>
  <c r="W4" i="22"/>
  <c r="V5" i="22"/>
  <c r="W5" i="22"/>
  <c r="V6" i="22"/>
  <c r="W6" i="22"/>
  <c r="V7" i="22"/>
  <c r="W7" i="22"/>
  <c r="V8" i="22"/>
  <c r="W8" i="22"/>
  <c r="V9" i="22"/>
  <c r="W9" i="22"/>
  <c r="V10" i="22"/>
  <c r="W10" i="22"/>
  <c r="W18" i="22"/>
  <c r="L3" i="20"/>
  <c r="L4" i="20"/>
  <c r="N4" i="21"/>
  <c r="V4" i="23"/>
  <c r="W4" i="23"/>
  <c r="V5" i="23"/>
  <c r="W5" i="23"/>
  <c r="V6" i="23"/>
  <c r="W6" i="23"/>
  <c r="V7" i="23"/>
  <c r="W7" i="23"/>
  <c r="V8" i="23"/>
  <c r="W8" i="23"/>
  <c r="V9" i="23"/>
  <c r="W9" i="23"/>
  <c r="V10" i="23"/>
  <c r="W10" i="23"/>
  <c r="V11" i="23"/>
  <c r="W11" i="23"/>
  <c r="V12" i="23"/>
  <c r="W12" i="23"/>
  <c r="V13" i="23"/>
  <c r="W13" i="23"/>
  <c r="V20" i="23"/>
  <c r="W20" i="23"/>
  <c r="V21" i="23"/>
  <c r="W21" i="23"/>
  <c r="V22" i="23"/>
  <c r="W22" i="23"/>
  <c r="V23" i="23"/>
  <c r="W23" i="23"/>
  <c r="V24" i="23"/>
  <c r="W24" i="23"/>
  <c r="V25" i="23"/>
  <c r="W25" i="23"/>
  <c r="V26" i="23"/>
  <c r="W26" i="23"/>
  <c r="V27" i="23"/>
  <c r="W27" i="23"/>
  <c r="V28" i="23"/>
  <c r="W28" i="23"/>
  <c r="V29" i="23"/>
  <c r="W29" i="23"/>
  <c r="V30" i="23"/>
  <c r="W30" i="23"/>
  <c r="V31" i="23"/>
  <c r="W31" i="23"/>
  <c r="V32" i="23"/>
  <c r="W32" i="23"/>
  <c r="V33" i="23"/>
  <c r="W33" i="23"/>
  <c r="V34" i="23"/>
  <c r="W34" i="23"/>
  <c r="V35" i="23"/>
  <c r="W35" i="23"/>
  <c r="V36" i="23"/>
  <c r="W36" i="23"/>
  <c r="V39" i="23"/>
  <c r="W39" i="23"/>
  <c r="V40" i="23"/>
  <c r="W40" i="23"/>
  <c r="V41" i="23"/>
  <c r="W41" i="23"/>
  <c r="V42" i="23"/>
  <c r="W42" i="23"/>
  <c r="V43" i="23"/>
  <c r="W43" i="23"/>
  <c r="V44" i="23"/>
  <c r="W44" i="23"/>
  <c r="V45" i="23"/>
  <c r="W45" i="23"/>
  <c r="V46" i="23"/>
  <c r="W46" i="23"/>
  <c r="W48" i="23"/>
  <c r="N3" i="21"/>
  <c r="N6" i="21"/>
  <c r="G70" i="17"/>
  <c r="K70" i="17"/>
  <c r="G71" i="17"/>
  <c r="K71" i="17"/>
  <c r="G72" i="17"/>
  <c r="K72" i="17"/>
  <c r="G73" i="17"/>
  <c r="K73" i="17"/>
  <c r="G74" i="17"/>
  <c r="K74" i="17"/>
  <c r="K40" i="17"/>
  <c r="K41" i="17"/>
  <c r="K42" i="17"/>
  <c r="K43" i="17"/>
  <c r="K45" i="17"/>
  <c r="K47" i="17"/>
  <c r="K48" i="17"/>
  <c r="K49" i="17"/>
  <c r="K51" i="17"/>
  <c r="K52" i="17"/>
  <c r="K53" i="17"/>
  <c r="K54" i="17"/>
  <c r="K56" i="17"/>
  <c r="K57" i="17"/>
  <c r="K58" i="17"/>
  <c r="K59" i="17"/>
  <c r="K60" i="17"/>
  <c r="K61" i="17"/>
  <c r="K62" i="17"/>
  <c r="K65" i="17"/>
  <c r="K66" i="17"/>
  <c r="K67" i="17"/>
  <c r="K68" i="17"/>
  <c r="K75" i="17"/>
  <c r="K76" i="17"/>
  <c r="K37" i="17"/>
  <c r="W5" i="18"/>
  <c r="I70" i="17"/>
  <c r="I71" i="17"/>
  <c r="I72" i="17"/>
  <c r="I73" i="17"/>
  <c r="I74" i="17"/>
  <c r="I40" i="17"/>
  <c r="I41" i="17"/>
  <c r="I42" i="17"/>
  <c r="I43" i="17"/>
  <c r="I45" i="17"/>
  <c r="I47" i="17"/>
  <c r="I48" i="17"/>
  <c r="I49" i="17"/>
  <c r="I51" i="17"/>
  <c r="I52" i="17"/>
  <c r="I53" i="17"/>
  <c r="I54" i="17"/>
  <c r="I56" i="17"/>
  <c r="I57" i="17"/>
  <c r="I58" i="17"/>
  <c r="I59" i="17"/>
  <c r="I60" i="17"/>
  <c r="I61" i="17"/>
  <c r="I62" i="17"/>
  <c r="I65" i="17"/>
  <c r="I66" i="17"/>
  <c r="I67" i="17"/>
  <c r="I68" i="17"/>
  <c r="I75" i="17"/>
  <c r="I76" i="17"/>
  <c r="I37" i="17"/>
  <c r="V5" i="18"/>
  <c r="I60" i="7"/>
  <c r="H60" i="7"/>
  <c r="I59" i="7"/>
  <c r="H59" i="7"/>
  <c r="I58" i="7"/>
  <c r="H58" i="7"/>
  <c r="I57" i="7"/>
  <c r="H57" i="7"/>
  <c r="I56" i="7"/>
  <c r="H56" i="7"/>
  <c r="I55" i="7"/>
  <c r="H55" i="7"/>
  <c r="C56" i="7"/>
  <c r="E56" i="7"/>
  <c r="C57" i="7"/>
  <c r="E57" i="7"/>
  <c r="C58" i="7"/>
  <c r="E58" i="7"/>
  <c r="C59" i="7"/>
  <c r="E59" i="7"/>
  <c r="C60" i="7"/>
  <c r="E60" i="7"/>
  <c r="C55" i="7"/>
  <c r="E55" i="7"/>
  <c r="A60" i="7"/>
  <c r="A59" i="7"/>
  <c r="A58" i="7"/>
  <c r="A57" i="7"/>
  <c r="A56" i="7"/>
  <c r="A55" i="7"/>
  <c r="R37" i="23"/>
  <c r="S37" i="23"/>
  <c r="T37" i="23"/>
  <c r="Q37" i="23"/>
  <c r="R14" i="23"/>
  <c r="S14" i="23"/>
  <c r="T14" i="23"/>
  <c r="R15" i="23"/>
  <c r="S15" i="23"/>
  <c r="T15" i="23"/>
  <c r="R16" i="23"/>
  <c r="S16" i="23"/>
  <c r="T16" i="23"/>
  <c r="R17" i="23"/>
  <c r="S17" i="23"/>
  <c r="T17" i="23"/>
  <c r="R18" i="23"/>
  <c r="S18" i="23"/>
  <c r="T18" i="23"/>
  <c r="Q15" i="23"/>
  <c r="Q16" i="23"/>
  <c r="Q17" i="23"/>
  <c r="Q18" i="23"/>
  <c r="Q14" i="23"/>
  <c r="N37" i="23"/>
  <c r="O37" i="23"/>
  <c r="P37" i="23"/>
  <c r="M37" i="23"/>
  <c r="N14" i="23"/>
  <c r="O14" i="23"/>
  <c r="P14" i="23"/>
  <c r="N15" i="23"/>
  <c r="O15" i="23"/>
  <c r="P15" i="23"/>
  <c r="N16" i="23"/>
  <c r="O16" i="23"/>
  <c r="P16" i="23"/>
  <c r="N17" i="23"/>
  <c r="O17" i="23"/>
  <c r="P17" i="23"/>
  <c r="N18" i="23"/>
  <c r="O18" i="23"/>
  <c r="P18" i="23"/>
  <c r="M15" i="23"/>
  <c r="M16" i="23"/>
  <c r="M17" i="23"/>
  <c r="M18" i="23"/>
  <c r="M14" i="23"/>
  <c r="N52" i="23"/>
  <c r="M4" i="23"/>
  <c r="M5" i="23"/>
  <c r="M6" i="23"/>
  <c r="M7" i="23"/>
  <c r="M8" i="23"/>
  <c r="M9" i="23"/>
  <c r="M10" i="23"/>
  <c r="M11" i="23"/>
  <c r="M12" i="23"/>
  <c r="M13" i="23"/>
  <c r="M51" i="23"/>
  <c r="M52" i="23"/>
  <c r="M55" i="23"/>
  <c r="T51" i="23"/>
  <c r="T52" i="23"/>
  <c r="T55" i="23"/>
  <c r="S51" i="23"/>
  <c r="S52" i="23"/>
  <c r="S55" i="23"/>
  <c r="R51" i="23"/>
  <c r="R52" i="23"/>
  <c r="R55" i="23"/>
  <c r="Q51" i="23"/>
  <c r="Q52" i="23"/>
  <c r="Q55" i="23"/>
  <c r="P51" i="23"/>
  <c r="P52" i="23"/>
  <c r="P55" i="23"/>
  <c r="O51" i="23"/>
  <c r="O52" i="23"/>
  <c r="O55" i="23"/>
  <c r="N51" i="23"/>
  <c r="N55" i="23"/>
  <c r="X39" i="23"/>
  <c r="X40" i="23"/>
  <c r="X41" i="23"/>
  <c r="X42" i="23"/>
  <c r="X43" i="23"/>
  <c r="X44" i="23"/>
  <c r="X45" i="23"/>
  <c r="X46" i="23"/>
  <c r="X53" i="23"/>
  <c r="X37" i="23"/>
  <c r="X21" i="23"/>
  <c r="X22" i="23"/>
  <c r="X23" i="23"/>
  <c r="X24" i="23"/>
  <c r="X25" i="23"/>
  <c r="X26" i="23"/>
  <c r="X27" i="23"/>
  <c r="X28" i="23"/>
  <c r="X29" i="23"/>
  <c r="X30" i="23"/>
  <c r="X31" i="23"/>
  <c r="X32" i="23"/>
  <c r="X33" i="23"/>
  <c r="X34" i="23"/>
  <c r="X35" i="23"/>
  <c r="X36" i="23"/>
  <c r="X52" i="23"/>
  <c r="X14" i="23"/>
  <c r="X15" i="23"/>
  <c r="X16" i="23"/>
  <c r="X17" i="23"/>
  <c r="X18" i="23"/>
  <c r="X4" i="23"/>
  <c r="X5" i="23"/>
  <c r="X6" i="23"/>
  <c r="X7" i="23"/>
  <c r="X8" i="23"/>
  <c r="X9" i="23"/>
  <c r="X10" i="23"/>
  <c r="X11" i="23"/>
  <c r="X12" i="23"/>
  <c r="X13" i="23"/>
  <c r="X51" i="23"/>
  <c r="X55" i="23"/>
  <c r="Y39" i="23"/>
  <c r="Y40" i="23"/>
  <c r="Y41" i="23"/>
  <c r="Y42" i="23"/>
  <c r="Y43" i="23"/>
  <c r="Y44" i="23"/>
  <c r="Y45" i="23"/>
  <c r="Y46" i="23"/>
  <c r="Y53" i="23"/>
  <c r="Y14" i="23"/>
  <c r="Y15" i="23"/>
  <c r="Y16" i="23"/>
  <c r="Y17" i="23"/>
  <c r="Y18" i="23"/>
  <c r="Y4" i="23"/>
  <c r="Y5" i="23"/>
  <c r="Y6" i="23"/>
  <c r="Y7" i="23"/>
  <c r="Y8" i="23"/>
  <c r="Y9" i="23"/>
  <c r="Y10" i="23"/>
  <c r="Y11" i="23"/>
  <c r="Y12" i="23"/>
  <c r="Y13" i="23"/>
  <c r="Y51" i="23"/>
  <c r="Y37" i="23"/>
  <c r="Y21" i="23"/>
  <c r="Y22" i="23"/>
  <c r="Y23" i="23"/>
  <c r="Y24" i="23"/>
  <c r="Y25" i="23"/>
  <c r="Y26" i="23"/>
  <c r="Y27" i="23"/>
  <c r="Y28" i="23"/>
  <c r="Y29" i="23"/>
  <c r="Y30" i="23"/>
  <c r="Y31" i="23"/>
  <c r="Y32" i="23"/>
  <c r="Y33" i="23"/>
  <c r="Y34" i="23"/>
  <c r="Y35" i="23"/>
  <c r="Y36" i="23"/>
  <c r="Y52" i="23"/>
  <c r="Y55" i="23"/>
  <c r="Z39" i="23"/>
  <c r="Z40" i="23"/>
  <c r="Z41" i="23"/>
  <c r="Z42" i="23"/>
  <c r="Z43" i="23"/>
  <c r="Z44" i="23"/>
  <c r="Z45" i="23"/>
  <c r="Z46" i="23"/>
  <c r="Z53" i="23"/>
  <c r="Z14" i="23"/>
  <c r="Z15" i="23"/>
  <c r="Z16" i="23"/>
  <c r="Z17" i="23"/>
  <c r="Z18" i="23"/>
  <c r="Z4" i="23"/>
  <c r="Z5" i="23"/>
  <c r="Z6" i="23"/>
  <c r="Z7" i="23"/>
  <c r="Z8" i="23"/>
  <c r="Z9" i="23"/>
  <c r="Z10" i="23"/>
  <c r="Z11" i="23"/>
  <c r="Z12" i="23"/>
  <c r="Z13" i="23"/>
  <c r="Z51" i="23"/>
  <c r="Z37" i="23"/>
  <c r="Z21" i="23"/>
  <c r="Z22" i="23"/>
  <c r="Z23" i="23"/>
  <c r="Z24" i="23"/>
  <c r="Z25" i="23"/>
  <c r="Z26" i="23"/>
  <c r="Z27" i="23"/>
  <c r="Z28" i="23"/>
  <c r="Z29" i="23"/>
  <c r="Z30" i="23"/>
  <c r="Z31" i="23"/>
  <c r="Z32" i="23"/>
  <c r="Z33" i="23"/>
  <c r="Z34" i="23"/>
  <c r="Z35" i="23"/>
  <c r="Z36" i="23"/>
  <c r="Z52" i="23"/>
  <c r="Z55" i="23"/>
  <c r="AA39" i="23"/>
  <c r="AA40" i="23"/>
  <c r="AA41" i="23"/>
  <c r="AA42" i="23"/>
  <c r="AA43" i="23"/>
  <c r="AA44" i="23"/>
  <c r="AA45" i="23"/>
  <c r="AA46" i="23"/>
  <c r="AA53" i="23"/>
  <c r="AA14" i="23"/>
  <c r="AA15" i="23"/>
  <c r="AA16" i="23"/>
  <c r="AA17" i="23"/>
  <c r="AA18" i="23"/>
  <c r="AA4" i="23"/>
  <c r="AA5" i="23"/>
  <c r="AA6" i="23"/>
  <c r="AA7" i="23"/>
  <c r="AA8" i="23"/>
  <c r="AA9" i="23"/>
  <c r="AA10" i="23"/>
  <c r="AA11" i="23"/>
  <c r="AA12" i="23"/>
  <c r="AA13" i="23"/>
  <c r="AA51" i="23"/>
  <c r="AA37" i="23"/>
  <c r="AA21" i="23"/>
  <c r="AA22" i="23"/>
  <c r="AA23" i="23"/>
  <c r="AA24" i="23"/>
  <c r="AA25" i="23"/>
  <c r="AA26" i="23"/>
  <c r="AA27" i="23"/>
  <c r="AA28" i="23"/>
  <c r="AA29" i="23"/>
  <c r="AA30" i="23"/>
  <c r="AA31" i="23"/>
  <c r="AA32" i="23"/>
  <c r="AA33" i="23"/>
  <c r="AA34" i="23"/>
  <c r="AA35" i="23"/>
  <c r="AA36" i="23"/>
  <c r="AA52" i="23"/>
  <c r="AA55" i="23"/>
  <c r="AB39" i="23"/>
  <c r="AB40" i="23"/>
  <c r="AB41" i="23"/>
  <c r="AB42" i="23"/>
  <c r="AB43" i="23"/>
  <c r="AB44" i="23"/>
  <c r="AB45" i="23"/>
  <c r="AB46" i="23"/>
  <c r="AB53" i="23"/>
  <c r="AB14" i="23"/>
  <c r="AB15" i="23"/>
  <c r="AB16" i="23"/>
  <c r="AB17" i="23"/>
  <c r="AB18" i="23"/>
  <c r="AB4" i="23"/>
  <c r="AB5" i="23"/>
  <c r="AB6" i="23"/>
  <c r="AB7" i="23"/>
  <c r="AB8" i="23"/>
  <c r="AB9" i="23"/>
  <c r="AB10" i="23"/>
  <c r="AB11" i="23"/>
  <c r="AB12" i="23"/>
  <c r="AB13" i="23"/>
  <c r="AB51" i="23"/>
  <c r="AB37" i="23"/>
  <c r="AB21" i="23"/>
  <c r="AB22" i="23"/>
  <c r="AB23" i="23"/>
  <c r="AB24" i="23"/>
  <c r="AB25" i="23"/>
  <c r="AB26" i="23"/>
  <c r="AB27" i="23"/>
  <c r="AB28" i="23"/>
  <c r="AB29" i="23"/>
  <c r="AB30" i="23"/>
  <c r="AB31" i="23"/>
  <c r="AB32" i="23"/>
  <c r="AB33" i="23"/>
  <c r="AB34" i="23"/>
  <c r="AB35" i="23"/>
  <c r="AB36" i="23"/>
  <c r="AB52" i="23"/>
  <c r="AB55" i="23"/>
  <c r="AC39" i="23"/>
  <c r="AC40" i="23"/>
  <c r="AC41" i="23"/>
  <c r="AC42" i="23"/>
  <c r="AC43" i="23"/>
  <c r="AC44" i="23"/>
  <c r="AC45" i="23"/>
  <c r="AC46" i="23"/>
  <c r="AC53" i="23"/>
  <c r="AC14" i="23"/>
  <c r="AC15" i="23"/>
  <c r="AC16" i="23"/>
  <c r="AC17" i="23"/>
  <c r="AC18" i="23"/>
  <c r="AC4" i="23"/>
  <c r="AC5" i="23"/>
  <c r="AC6" i="23"/>
  <c r="AC7" i="23"/>
  <c r="AC8" i="23"/>
  <c r="AC9" i="23"/>
  <c r="AC10" i="23"/>
  <c r="AC11" i="23"/>
  <c r="AC12" i="23"/>
  <c r="AC13" i="23"/>
  <c r="AC51" i="23"/>
  <c r="AC37" i="23"/>
  <c r="AC21" i="23"/>
  <c r="AC22" i="23"/>
  <c r="AC23" i="23"/>
  <c r="AC24" i="23"/>
  <c r="AC25" i="23"/>
  <c r="AC26" i="23"/>
  <c r="AC27" i="23"/>
  <c r="AC28" i="23"/>
  <c r="AC29" i="23"/>
  <c r="AC30" i="23"/>
  <c r="AC31" i="23"/>
  <c r="AC32" i="23"/>
  <c r="AC33" i="23"/>
  <c r="AC34" i="23"/>
  <c r="AC35" i="23"/>
  <c r="AC36" i="23"/>
  <c r="AC52" i="23"/>
  <c r="AC55" i="23"/>
  <c r="AD39" i="23"/>
  <c r="AD40" i="23"/>
  <c r="AD41" i="23"/>
  <c r="AD42" i="23"/>
  <c r="AD43" i="23"/>
  <c r="AD44" i="23"/>
  <c r="AD45" i="23"/>
  <c r="AD46" i="23"/>
  <c r="AD53" i="23"/>
  <c r="AD14" i="23"/>
  <c r="AD15" i="23"/>
  <c r="AD16" i="23"/>
  <c r="AD17" i="23"/>
  <c r="AD18" i="23"/>
  <c r="AD4" i="23"/>
  <c r="AD5" i="23"/>
  <c r="AD6" i="23"/>
  <c r="AD7" i="23"/>
  <c r="AD8" i="23"/>
  <c r="AD9" i="23"/>
  <c r="AD10" i="23"/>
  <c r="AD11" i="23"/>
  <c r="AD12" i="23"/>
  <c r="AD13" i="23"/>
  <c r="AD51" i="23"/>
  <c r="AD37" i="23"/>
  <c r="AD21" i="23"/>
  <c r="AD22" i="23"/>
  <c r="AD23" i="23"/>
  <c r="AD24" i="23"/>
  <c r="AD25" i="23"/>
  <c r="AD26" i="23"/>
  <c r="AD27" i="23"/>
  <c r="AD28" i="23"/>
  <c r="AD29" i="23"/>
  <c r="AD30" i="23"/>
  <c r="AD31" i="23"/>
  <c r="AD32" i="23"/>
  <c r="AD33" i="23"/>
  <c r="AD34" i="23"/>
  <c r="AD35" i="23"/>
  <c r="AD36" i="23"/>
  <c r="AD52" i="23"/>
  <c r="AD55" i="23"/>
  <c r="W53" i="23"/>
  <c r="W14" i="23"/>
  <c r="W15" i="23"/>
  <c r="W16" i="23"/>
  <c r="W17" i="23"/>
  <c r="W18" i="23"/>
  <c r="W51" i="23"/>
  <c r="W37" i="23"/>
  <c r="W52" i="23"/>
  <c r="W55" i="23"/>
  <c r="T53" i="23"/>
  <c r="S53" i="23"/>
  <c r="R53" i="23"/>
  <c r="Q53" i="23"/>
  <c r="P53" i="23"/>
  <c r="O53" i="23"/>
  <c r="N53" i="23"/>
  <c r="M53" i="23"/>
  <c r="A2" i="5"/>
  <c r="E1" i="5"/>
  <c r="V14" i="23"/>
  <c r="V15" i="23"/>
  <c r="V16" i="23"/>
  <c r="V17" i="23"/>
  <c r="V18" i="23"/>
  <c r="V37" i="23"/>
  <c r="AA20" i="23"/>
  <c r="AA48" i="23"/>
  <c r="R3" i="21"/>
  <c r="J2" i="17"/>
  <c r="AA4" i="22"/>
  <c r="AA5" i="22"/>
  <c r="AA6" i="22"/>
  <c r="AA7" i="22"/>
  <c r="AA8" i="22"/>
  <c r="AA9" i="22"/>
  <c r="AA10" i="22"/>
  <c r="AA18" i="22"/>
  <c r="P3" i="20"/>
  <c r="P5" i="20"/>
  <c r="R5" i="21"/>
  <c r="R7" i="21"/>
  <c r="P4" i="20"/>
  <c r="R4" i="21"/>
  <c r="R6" i="21"/>
  <c r="AB20" i="23"/>
  <c r="AB48" i="23"/>
  <c r="S3" i="21"/>
  <c r="M7" i="17"/>
  <c r="M8" i="17"/>
  <c r="M2" i="17"/>
  <c r="AB4" i="22"/>
  <c r="AB5" i="22"/>
  <c r="AB6" i="22"/>
  <c r="AB7" i="22"/>
  <c r="AB8" i="22"/>
  <c r="AB9" i="22"/>
  <c r="AB10" i="22"/>
  <c r="AB18" i="22"/>
  <c r="Q3" i="20"/>
  <c r="Q4" i="20"/>
  <c r="S4" i="21"/>
  <c r="S6" i="21"/>
  <c r="AC20" i="23"/>
  <c r="AC48" i="23"/>
  <c r="T3" i="21"/>
  <c r="O9" i="17"/>
  <c r="O10" i="17"/>
  <c r="O2" i="17"/>
  <c r="AC4" i="22"/>
  <c r="AC5" i="22"/>
  <c r="AC6" i="22"/>
  <c r="AC7" i="22"/>
  <c r="AC8" i="22"/>
  <c r="AC9" i="22"/>
  <c r="AC10" i="22"/>
  <c r="AC18" i="22"/>
  <c r="R3" i="20"/>
  <c r="R4" i="20"/>
  <c r="T4" i="21"/>
  <c r="T6" i="21"/>
  <c r="AD20" i="23"/>
  <c r="AD48" i="23"/>
  <c r="U3" i="21"/>
  <c r="Q11" i="17"/>
  <c r="Q12" i="17"/>
  <c r="Q2" i="17"/>
  <c r="AD4" i="22"/>
  <c r="AD5" i="22"/>
  <c r="AD6" i="22"/>
  <c r="AD7" i="22"/>
  <c r="AD8" i="22"/>
  <c r="AD9" i="22"/>
  <c r="AD10" i="22"/>
  <c r="AD18" i="22"/>
  <c r="S3" i="20"/>
  <c r="S4" i="20"/>
  <c r="U4" i="21"/>
  <c r="U6" i="21"/>
  <c r="X20" i="23"/>
  <c r="X48" i="23"/>
  <c r="O3" i="21"/>
  <c r="X4" i="22"/>
  <c r="X5" i="22"/>
  <c r="X6" i="22"/>
  <c r="X7" i="22"/>
  <c r="X8" i="22"/>
  <c r="X9" i="22"/>
  <c r="X10" i="22"/>
  <c r="X18" i="22"/>
  <c r="M3" i="20"/>
  <c r="M4" i="20"/>
  <c r="O4" i="21"/>
  <c r="O6" i="21"/>
  <c r="Y20" i="23"/>
  <c r="Y48" i="23"/>
  <c r="P3" i="21"/>
  <c r="Y4" i="22"/>
  <c r="Y5" i="22"/>
  <c r="Y6" i="22"/>
  <c r="Y7" i="22"/>
  <c r="Y8" i="22"/>
  <c r="Y9" i="22"/>
  <c r="Y10" i="22"/>
  <c r="Y18" i="22"/>
  <c r="N3" i="20"/>
  <c r="N4" i="20"/>
  <c r="P4" i="21"/>
  <c r="P6" i="21"/>
  <c r="Z20" i="23"/>
  <c r="Z48" i="23"/>
  <c r="Q3" i="21"/>
  <c r="Z4" i="22"/>
  <c r="Z5" i="22"/>
  <c r="Z6" i="22"/>
  <c r="Z7" i="22"/>
  <c r="Z8" i="22"/>
  <c r="Z9" i="22"/>
  <c r="Z10" i="22"/>
  <c r="Z18" i="22"/>
  <c r="O3" i="20"/>
  <c r="O4" i="20"/>
  <c r="Q4" i="21"/>
  <c r="Q6" i="21"/>
  <c r="L2" i="17"/>
  <c r="Q5" i="20"/>
  <c r="S5" i="21"/>
  <c r="S7" i="21"/>
  <c r="N2" i="17"/>
  <c r="R5" i="20"/>
  <c r="T5" i="21"/>
  <c r="T7" i="21"/>
  <c r="P2" i="17"/>
  <c r="S5" i="20"/>
  <c r="U5" i="21"/>
  <c r="U7" i="21"/>
  <c r="V4" i="5"/>
  <c r="V12" i="5"/>
  <c r="V8" i="5"/>
  <c r="V18" i="5"/>
  <c r="M5" i="20"/>
  <c r="N5" i="20"/>
  <c r="O5" i="20"/>
  <c r="L5" i="20"/>
  <c r="M37" i="17"/>
  <c r="Y12" i="5"/>
  <c r="T4" i="22"/>
  <c r="T5" i="22"/>
  <c r="T6" i="22"/>
  <c r="T7" i="22"/>
  <c r="T8" i="22"/>
  <c r="T9" i="22"/>
  <c r="T10" i="22"/>
  <c r="T12" i="22"/>
  <c r="V12" i="22"/>
  <c r="AD12" i="22"/>
  <c r="T13" i="22"/>
  <c r="V13" i="22"/>
  <c r="AD13" i="22"/>
  <c r="T14" i="22"/>
  <c r="V14" i="22"/>
  <c r="AD14" i="22"/>
  <c r="T15" i="22"/>
  <c r="V15" i="22"/>
  <c r="AD15" i="22"/>
  <c r="T16" i="22"/>
  <c r="V16" i="22"/>
  <c r="AD16" i="22"/>
  <c r="T17" i="22"/>
  <c r="V17" i="22"/>
  <c r="AD17" i="22"/>
  <c r="AC8" i="5"/>
  <c r="T4" i="23"/>
  <c r="T5" i="23"/>
  <c r="T6" i="23"/>
  <c r="T7" i="23"/>
  <c r="T8" i="23"/>
  <c r="T9" i="23"/>
  <c r="T10" i="23"/>
  <c r="T11" i="23"/>
  <c r="T12" i="23"/>
  <c r="T13" i="23"/>
  <c r="T20" i="23"/>
  <c r="T21" i="23"/>
  <c r="T22" i="23"/>
  <c r="T23" i="23"/>
  <c r="T24" i="23"/>
  <c r="T25" i="23"/>
  <c r="T26" i="23"/>
  <c r="T27" i="23"/>
  <c r="T28" i="23"/>
  <c r="T29" i="23"/>
  <c r="T30" i="23"/>
  <c r="T31" i="23"/>
  <c r="T32" i="23"/>
  <c r="T33" i="23"/>
  <c r="T34" i="23"/>
  <c r="T35" i="23"/>
  <c r="T36" i="23"/>
  <c r="AC4" i="5"/>
  <c r="AC18" i="5"/>
  <c r="AC12" i="5"/>
  <c r="AB12" i="5"/>
  <c r="AA12" i="5"/>
  <c r="Z12" i="5"/>
  <c r="X12" i="5"/>
  <c r="W12" i="5"/>
  <c r="B12" i="4"/>
  <c r="N3" i="4"/>
  <c r="O3" i="4"/>
  <c r="N4" i="4"/>
  <c r="O4" i="4"/>
  <c r="O11" i="4"/>
  <c r="O12" i="4"/>
  <c r="C6" i="5"/>
  <c r="B6" i="5"/>
  <c r="C5" i="5"/>
  <c r="B5" i="5"/>
  <c r="B13" i="4"/>
  <c r="B21" i="5"/>
  <c r="I41" i="4"/>
  <c r="J41" i="4"/>
  <c r="I42" i="4"/>
  <c r="J42" i="4"/>
  <c r="I27" i="4"/>
  <c r="J27" i="4"/>
  <c r="I28" i="4"/>
  <c r="J28" i="4"/>
  <c r="I29" i="4"/>
  <c r="J29" i="4"/>
  <c r="I31" i="4"/>
  <c r="J31" i="4"/>
  <c r="I32" i="4"/>
  <c r="J32" i="4"/>
  <c r="I33" i="4"/>
  <c r="J33" i="4"/>
  <c r="I43" i="4"/>
  <c r="J43" i="4"/>
  <c r="I44" i="4"/>
  <c r="J44" i="4"/>
  <c r="I45" i="4"/>
  <c r="J45" i="4"/>
  <c r="I46" i="4"/>
  <c r="J46" i="4"/>
  <c r="I35" i="4"/>
  <c r="J35" i="4"/>
  <c r="I36" i="4"/>
  <c r="J36" i="4"/>
  <c r="I37" i="4"/>
  <c r="J37" i="4"/>
  <c r="I38" i="4"/>
  <c r="J38" i="4"/>
  <c r="I39" i="4"/>
  <c r="J39" i="4"/>
  <c r="I40" i="4"/>
  <c r="J40" i="4"/>
  <c r="J47" i="4"/>
  <c r="B20" i="5"/>
  <c r="B49" i="23"/>
  <c r="B22" i="5"/>
  <c r="N5" i="4"/>
  <c r="P5" i="4"/>
  <c r="N6" i="4"/>
  <c r="P6" i="4"/>
  <c r="P11" i="4"/>
  <c r="P13" i="4"/>
  <c r="R4" i="22"/>
  <c r="R5" i="22"/>
  <c r="R6" i="22"/>
  <c r="R7" i="22"/>
  <c r="R8" i="22"/>
  <c r="R9" i="22"/>
  <c r="R10" i="22"/>
  <c r="R12" i="22"/>
  <c r="AB12" i="22"/>
  <c r="R13" i="22"/>
  <c r="AB13" i="22"/>
  <c r="R14" i="22"/>
  <c r="AB14" i="22"/>
  <c r="R15" i="22"/>
  <c r="AB15" i="22"/>
  <c r="R16" i="22"/>
  <c r="AB16" i="22"/>
  <c r="R17" i="22"/>
  <c r="AB17" i="22"/>
  <c r="AA8" i="5"/>
  <c r="R4" i="23"/>
  <c r="R5" i="23"/>
  <c r="R6" i="23"/>
  <c r="R7" i="23"/>
  <c r="R8" i="23"/>
  <c r="R9" i="23"/>
  <c r="R10" i="23"/>
  <c r="R11" i="23"/>
  <c r="R12" i="23"/>
  <c r="R13" i="23"/>
  <c r="R20" i="23"/>
  <c r="R21" i="23"/>
  <c r="R22" i="23"/>
  <c r="R23" i="23"/>
  <c r="R24" i="23"/>
  <c r="R25" i="23"/>
  <c r="R26" i="23"/>
  <c r="R27" i="23"/>
  <c r="R28" i="23"/>
  <c r="R29" i="23"/>
  <c r="R30" i="23"/>
  <c r="R31" i="23"/>
  <c r="R32" i="23"/>
  <c r="R33" i="23"/>
  <c r="R34" i="23"/>
  <c r="R35" i="23"/>
  <c r="R36" i="23"/>
  <c r="AA4" i="5"/>
  <c r="AA21" i="5"/>
  <c r="N7" i="4"/>
  <c r="Q7" i="4"/>
  <c r="N8" i="4"/>
  <c r="Q8" i="4"/>
  <c r="Q11" i="4"/>
  <c r="Q13" i="4"/>
  <c r="S4" i="22"/>
  <c r="S5" i="22"/>
  <c r="S6" i="22"/>
  <c r="S7" i="22"/>
  <c r="S8" i="22"/>
  <c r="S9" i="22"/>
  <c r="S10" i="22"/>
  <c r="S12" i="22"/>
  <c r="AC12" i="22"/>
  <c r="S13" i="22"/>
  <c r="AC13" i="22"/>
  <c r="S14" i="22"/>
  <c r="AC14" i="22"/>
  <c r="S15" i="22"/>
  <c r="AC15" i="22"/>
  <c r="S16" i="22"/>
  <c r="AC16" i="22"/>
  <c r="S17" i="22"/>
  <c r="AC17" i="22"/>
  <c r="AB8" i="5"/>
  <c r="S4" i="23"/>
  <c r="S5" i="23"/>
  <c r="S6" i="23"/>
  <c r="S7" i="23"/>
  <c r="S8" i="23"/>
  <c r="S9" i="23"/>
  <c r="S10" i="23"/>
  <c r="S11" i="23"/>
  <c r="S12" i="23"/>
  <c r="S13" i="23"/>
  <c r="S20" i="23"/>
  <c r="S21" i="23"/>
  <c r="S22" i="23"/>
  <c r="S23" i="23"/>
  <c r="S24" i="23"/>
  <c r="S25" i="23"/>
  <c r="S26" i="23"/>
  <c r="S27" i="23"/>
  <c r="S28" i="23"/>
  <c r="S29" i="23"/>
  <c r="S30" i="23"/>
  <c r="S31" i="23"/>
  <c r="S32" i="23"/>
  <c r="S33" i="23"/>
  <c r="S34" i="23"/>
  <c r="S35" i="23"/>
  <c r="S36" i="23"/>
  <c r="AB4" i="5"/>
  <c r="AB21" i="5"/>
  <c r="N9" i="4"/>
  <c r="R9" i="4"/>
  <c r="N10" i="4"/>
  <c r="R10" i="4"/>
  <c r="R11" i="4"/>
  <c r="R13" i="4"/>
  <c r="AC21" i="5"/>
  <c r="O13" i="4"/>
  <c r="Q4" i="22"/>
  <c r="Q5" i="22"/>
  <c r="Q6" i="22"/>
  <c r="Q7" i="22"/>
  <c r="Q8" i="22"/>
  <c r="Q9" i="22"/>
  <c r="Q10" i="22"/>
  <c r="Q12" i="22"/>
  <c r="AA12" i="22"/>
  <c r="Q13" i="22"/>
  <c r="AA13" i="22"/>
  <c r="Q14" i="22"/>
  <c r="AA14" i="22"/>
  <c r="Q15" i="22"/>
  <c r="AA15" i="22"/>
  <c r="Q16" i="22"/>
  <c r="AA16" i="22"/>
  <c r="Q17" i="22"/>
  <c r="AA17" i="22"/>
  <c r="Z8" i="5"/>
  <c r="Q4" i="23"/>
  <c r="Q5" i="23"/>
  <c r="Q6" i="23"/>
  <c r="Q7" i="23"/>
  <c r="Q8" i="23"/>
  <c r="Q9" i="23"/>
  <c r="Q10" i="23"/>
  <c r="Q11" i="23"/>
  <c r="Q12" i="23"/>
  <c r="Q13" i="23"/>
  <c r="Q20" i="23"/>
  <c r="Q21" i="23"/>
  <c r="Q22" i="23"/>
  <c r="Q23" i="23"/>
  <c r="Q24" i="23"/>
  <c r="Q25" i="23"/>
  <c r="Q26" i="23"/>
  <c r="Q27" i="23"/>
  <c r="Q28" i="23"/>
  <c r="Q29" i="23"/>
  <c r="Q30" i="23"/>
  <c r="Q31" i="23"/>
  <c r="Q32" i="23"/>
  <c r="Q33" i="23"/>
  <c r="Q34" i="23"/>
  <c r="Q35" i="23"/>
  <c r="Q36" i="23"/>
  <c r="Z4" i="5"/>
  <c r="Z21" i="5"/>
  <c r="P12" i="4"/>
  <c r="AA18" i="5"/>
  <c r="Q12" i="4"/>
  <c r="AB18" i="5"/>
  <c r="R12" i="4"/>
  <c r="Z18" i="5"/>
  <c r="B9" i="5"/>
  <c r="B15" i="5"/>
  <c r="N4" i="22"/>
  <c r="N5" i="22"/>
  <c r="N6" i="22"/>
  <c r="N7" i="22"/>
  <c r="N8" i="22"/>
  <c r="N9" i="22"/>
  <c r="N10" i="22"/>
  <c r="N12" i="22"/>
  <c r="X12" i="22"/>
  <c r="N13" i="22"/>
  <c r="X13" i="22"/>
  <c r="N14" i="22"/>
  <c r="X14" i="22"/>
  <c r="N15" i="22"/>
  <c r="X15" i="22"/>
  <c r="N16" i="22"/>
  <c r="X16" i="22"/>
  <c r="N17" i="22"/>
  <c r="X17" i="22"/>
  <c r="W8" i="5"/>
  <c r="N20" i="23"/>
  <c r="N21" i="23"/>
  <c r="N22" i="23"/>
  <c r="N23" i="23"/>
  <c r="N24" i="23"/>
  <c r="N25" i="23"/>
  <c r="N26" i="23"/>
  <c r="N27" i="23"/>
  <c r="N28" i="23"/>
  <c r="N29" i="23"/>
  <c r="N30" i="23"/>
  <c r="N31" i="23"/>
  <c r="N32" i="23"/>
  <c r="N33" i="23"/>
  <c r="N34" i="23"/>
  <c r="N35" i="23"/>
  <c r="N36" i="23"/>
  <c r="W4" i="5"/>
  <c r="W18" i="5"/>
  <c r="O4" i="22"/>
  <c r="O5" i="22"/>
  <c r="O6" i="22"/>
  <c r="O7" i="22"/>
  <c r="O8" i="22"/>
  <c r="O9" i="22"/>
  <c r="O10" i="22"/>
  <c r="O12" i="22"/>
  <c r="Y12" i="22"/>
  <c r="O13" i="22"/>
  <c r="Y13" i="22"/>
  <c r="O14" i="22"/>
  <c r="Y14" i="22"/>
  <c r="O15" i="22"/>
  <c r="Y15" i="22"/>
  <c r="O16" i="22"/>
  <c r="Y16" i="22"/>
  <c r="O17" i="22"/>
  <c r="Y17" i="22"/>
  <c r="X8" i="5"/>
  <c r="O20" i="23"/>
  <c r="O21" i="23"/>
  <c r="O22" i="23"/>
  <c r="O23" i="23"/>
  <c r="O24" i="23"/>
  <c r="O25" i="23"/>
  <c r="O26" i="23"/>
  <c r="O27" i="23"/>
  <c r="O28" i="23"/>
  <c r="O29" i="23"/>
  <c r="O30" i="23"/>
  <c r="O31" i="23"/>
  <c r="O32" i="23"/>
  <c r="O33" i="23"/>
  <c r="O34" i="23"/>
  <c r="O35" i="23"/>
  <c r="O36" i="23"/>
  <c r="X4" i="5"/>
  <c r="X18" i="5"/>
  <c r="P4" i="22"/>
  <c r="P5" i="22"/>
  <c r="P6" i="22"/>
  <c r="P7" i="22"/>
  <c r="P8" i="22"/>
  <c r="P9" i="22"/>
  <c r="P10" i="22"/>
  <c r="P12" i="22"/>
  <c r="Z12" i="22"/>
  <c r="P13" i="22"/>
  <c r="Z13" i="22"/>
  <c r="P14" i="22"/>
  <c r="Z14" i="22"/>
  <c r="P15" i="22"/>
  <c r="Z15" i="22"/>
  <c r="P16" i="22"/>
  <c r="Z16" i="22"/>
  <c r="P17" i="22"/>
  <c r="Z17" i="22"/>
  <c r="Y8" i="5"/>
  <c r="P20" i="23"/>
  <c r="P21" i="23"/>
  <c r="P22" i="23"/>
  <c r="P23" i="23"/>
  <c r="P24" i="23"/>
  <c r="P25" i="23"/>
  <c r="P26" i="23"/>
  <c r="P27" i="23"/>
  <c r="P28" i="23"/>
  <c r="P29" i="23"/>
  <c r="P30" i="23"/>
  <c r="P31" i="23"/>
  <c r="P32" i="23"/>
  <c r="P33" i="23"/>
  <c r="P34" i="23"/>
  <c r="P35" i="23"/>
  <c r="P36" i="23"/>
  <c r="Y4" i="5"/>
  <c r="Y18" i="5"/>
  <c r="M4" i="22"/>
  <c r="M5" i="22"/>
  <c r="M6" i="22"/>
  <c r="M7" i="22"/>
  <c r="M8" i="22"/>
  <c r="M10" i="22"/>
  <c r="M12" i="22"/>
  <c r="W12" i="22"/>
  <c r="M13" i="22"/>
  <c r="W13" i="22"/>
  <c r="M14" i="22"/>
  <c r="W14" i="22"/>
  <c r="M15" i="22"/>
  <c r="W15" i="22"/>
  <c r="M16" i="22"/>
  <c r="W16" i="22"/>
  <c r="M17" i="22"/>
  <c r="W17" i="22"/>
  <c r="M9" i="22"/>
  <c r="M20" i="23"/>
  <c r="M21" i="23"/>
  <c r="M22" i="23"/>
  <c r="M23" i="23"/>
  <c r="M24" i="23"/>
  <c r="M25" i="23"/>
  <c r="M26" i="23"/>
  <c r="M27" i="23"/>
  <c r="M28" i="23"/>
  <c r="M29" i="23"/>
  <c r="M30" i="23"/>
  <c r="M31" i="23"/>
  <c r="M32" i="23"/>
  <c r="M33" i="23"/>
  <c r="M34" i="23"/>
  <c r="M35" i="23"/>
  <c r="M36" i="23"/>
  <c r="B14" i="5"/>
  <c r="M39" i="23"/>
  <c r="P5" i="23"/>
  <c r="P6" i="23"/>
  <c r="P7" i="23"/>
  <c r="P8" i="23"/>
  <c r="P9" i="23"/>
  <c r="P10" i="23"/>
  <c r="P11" i="23"/>
  <c r="P12" i="23"/>
  <c r="P13" i="23"/>
  <c r="P4" i="23"/>
  <c r="O5" i="23"/>
  <c r="O6" i="23"/>
  <c r="O7" i="23"/>
  <c r="O8" i="23"/>
  <c r="O9" i="23"/>
  <c r="O10" i="23"/>
  <c r="O11" i="23"/>
  <c r="O12" i="23"/>
  <c r="O13" i="23"/>
  <c r="O4" i="23"/>
  <c r="N4" i="23"/>
  <c r="T39" i="23"/>
  <c r="T40" i="23"/>
  <c r="T41" i="23"/>
  <c r="T42" i="23"/>
  <c r="T43" i="23"/>
  <c r="T44" i="23"/>
  <c r="T45" i="23"/>
  <c r="T46" i="23"/>
  <c r="S39" i="23"/>
  <c r="S40" i="23"/>
  <c r="S41" i="23"/>
  <c r="S42" i="23"/>
  <c r="S43" i="23"/>
  <c r="S44" i="23"/>
  <c r="S45" i="23"/>
  <c r="S46" i="23"/>
  <c r="R39" i="23"/>
  <c r="R40" i="23"/>
  <c r="R41" i="23"/>
  <c r="R42" i="23"/>
  <c r="R43" i="23"/>
  <c r="R44" i="23"/>
  <c r="R45" i="23"/>
  <c r="R46" i="23"/>
  <c r="Q39" i="23"/>
  <c r="Q40" i="23"/>
  <c r="Q41" i="23"/>
  <c r="Q42" i="23"/>
  <c r="Q43" i="23"/>
  <c r="Q44" i="23"/>
  <c r="Q45" i="23"/>
  <c r="Q46" i="23"/>
  <c r="P39" i="23"/>
  <c r="P40" i="23"/>
  <c r="P41" i="23"/>
  <c r="P42" i="23"/>
  <c r="P43" i="23"/>
  <c r="P44" i="23"/>
  <c r="P45" i="23"/>
  <c r="P46" i="23"/>
  <c r="O39" i="23"/>
  <c r="O40" i="23"/>
  <c r="O41" i="23"/>
  <c r="O42" i="23"/>
  <c r="O43" i="23"/>
  <c r="O44" i="23"/>
  <c r="O45" i="23"/>
  <c r="O46" i="23"/>
  <c r="N5" i="23"/>
  <c r="N6" i="23"/>
  <c r="N7" i="23"/>
  <c r="N8" i="23"/>
  <c r="N9" i="23"/>
  <c r="N10" i="23"/>
  <c r="N11" i="23"/>
  <c r="N12" i="23"/>
  <c r="N13" i="23"/>
  <c r="N39" i="23"/>
  <c r="N40" i="23"/>
  <c r="N41" i="23"/>
  <c r="N42" i="23"/>
  <c r="N43" i="23"/>
  <c r="N44" i="23"/>
  <c r="N45" i="23"/>
  <c r="N46" i="23"/>
  <c r="M40" i="23"/>
  <c r="M41" i="23"/>
  <c r="M42" i="23"/>
  <c r="M43" i="23"/>
  <c r="M44" i="23"/>
  <c r="M45" i="23"/>
  <c r="M46" i="23"/>
  <c r="J3" i="22"/>
  <c r="I3" i="22"/>
  <c r="G3" i="22"/>
  <c r="F3" i="22"/>
  <c r="E3" i="22"/>
  <c r="K5" i="18"/>
  <c r="K6" i="18"/>
  <c r="K4" i="18"/>
  <c r="K7" i="18"/>
  <c r="K8" i="18"/>
  <c r="K10" i="18"/>
  <c r="K11" i="18"/>
  <c r="K12" i="18"/>
  <c r="K13" i="18"/>
  <c r="K14" i="18"/>
  <c r="K15" i="18"/>
  <c r="K16" i="18"/>
  <c r="K17" i="18"/>
  <c r="K18" i="18"/>
  <c r="K19" i="18"/>
  <c r="K21" i="18"/>
  <c r="K22" i="18"/>
  <c r="K23" i="18"/>
  <c r="K24" i="18"/>
  <c r="K25" i="18"/>
  <c r="K26" i="18"/>
  <c r="K27" i="18"/>
  <c r="K28" i="18"/>
  <c r="K29" i="18"/>
  <c r="K31" i="18"/>
  <c r="K32" i="18"/>
  <c r="K33" i="18"/>
  <c r="K34" i="18"/>
  <c r="K35" i="18"/>
  <c r="K36" i="18"/>
  <c r="K37" i="18"/>
  <c r="K39" i="18"/>
  <c r="K40" i="18"/>
  <c r="K41" i="18"/>
  <c r="K42" i="18"/>
  <c r="K43" i="18"/>
  <c r="K45" i="18"/>
  <c r="K46" i="18"/>
  <c r="K47" i="18"/>
  <c r="K48" i="18"/>
  <c r="K49" i="18"/>
  <c r="K50" i="18"/>
  <c r="K2" i="18"/>
  <c r="I10" i="18"/>
  <c r="I11" i="18"/>
  <c r="I12" i="18"/>
  <c r="I13" i="18"/>
  <c r="I14" i="18"/>
  <c r="I15" i="18"/>
  <c r="I16" i="18"/>
  <c r="I17" i="18"/>
  <c r="I18" i="18"/>
  <c r="I19" i="18"/>
  <c r="I21" i="18"/>
  <c r="I22" i="18"/>
  <c r="I23" i="18"/>
  <c r="I24" i="18"/>
  <c r="I25" i="18"/>
  <c r="I26" i="18"/>
  <c r="I27" i="18"/>
  <c r="I28" i="18"/>
  <c r="I29" i="18"/>
  <c r="I31" i="18"/>
  <c r="I32" i="18"/>
  <c r="I33" i="18"/>
  <c r="I34" i="18"/>
  <c r="I35" i="18"/>
  <c r="I36" i="18"/>
  <c r="I37" i="18"/>
  <c r="I39" i="18"/>
  <c r="I40" i="18"/>
  <c r="I41" i="18"/>
  <c r="I42" i="18"/>
  <c r="I43" i="18"/>
  <c r="I45" i="18"/>
  <c r="I46" i="18"/>
  <c r="I47" i="18"/>
  <c r="I48" i="18"/>
  <c r="I49" i="18"/>
  <c r="I50" i="18"/>
  <c r="I5" i="18"/>
  <c r="I6" i="18"/>
  <c r="I7" i="18"/>
  <c r="I8" i="18"/>
  <c r="I4" i="18"/>
  <c r="G10" i="7"/>
  <c r="G21" i="7"/>
  <c r="G31" i="7"/>
  <c r="G39" i="7"/>
  <c r="G45" i="7"/>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57" i="4"/>
  <c r="I30" i="4"/>
  <c r="I34" i="4"/>
  <c r="I2" i="18"/>
  <c r="D27" i="4"/>
  <c r="D57" i="4"/>
  <c r="D58" i="4"/>
  <c r="D59" i="4"/>
  <c r="D60" i="4"/>
  <c r="D62" i="4"/>
  <c r="D68" i="4"/>
  <c r="D69" i="4"/>
  <c r="D70" i="4"/>
  <c r="D71" i="4"/>
  <c r="D73" i="4"/>
  <c r="D74" i="4"/>
  <c r="D75" i="4"/>
  <c r="D76" i="4"/>
  <c r="D77" i="4"/>
  <c r="D78" i="4"/>
  <c r="D79" i="4"/>
  <c r="D82" i="4"/>
  <c r="D83" i="4"/>
  <c r="D84" i="4"/>
  <c r="D85" i="4"/>
  <c r="D87" i="4"/>
  <c r="D88" i="4"/>
  <c r="D89" i="4"/>
  <c r="D90" i="4"/>
  <c r="D91" i="4"/>
  <c r="D92" i="4"/>
  <c r="D93" i="4"/>
  <c r="D55" i="4"/>
  <c r="F57" i="4"/>
  <c r="K57" i="4"/>
  <c r="J57" i="4"/>
  <c r="F27" i="4"/>
  <c r="D28" i="4"/>
  <c r="F46" i="4"/>
  <c r="F45" i="4"/>
  <c r="F44" i="4"/>
  <c r="F43" i="4"/>
  <c r="F42" i="4"/>
  <c r="F41" i="4"/>
  <c r="F40" i="4"/>
  <c r="F39" i="4"/>
  <c r="F38" i="4"/>
  <c r="F37" i="4"/>
  <c r="F36" i="4"/>
  <c r="F35" i="4"/>
  <c r="D36" i="4"/>
  <c r="D37" i="4"/>
  <c r="D38" i="4"/>
  <c r="D39" i="4"/>
  <c r="D40" i="4"/>
  <c r="D41" i="4"/>
  <c r="D42" i="4"/>
  <c r="D43" i="4"/>
  <c r="D44" i="4"/>
  <c r="D45" i="4"/>
  <c r="D46" i="4"/>
  <c r="D35" i="4"/>
  <c r="F33" i="4"/>
  <c r="F32" i="4"/>
  <c r="F31" i="4"/>
  <c r="D33" i="4"/>
  <c r="D32" i="4"/>
  <c r="D31" i="4"/>
  <c r="F29" i="4"/>
  <c r="F28" i="4"/>
  <c r="D29" i="4"/>
  <c r="E44" i="7"/>
  <c r="E42" i="7"/>
  <c r="C37" i="7"/>
  <c r="E34" i="7"/>
  <c r="C29" i="7"/>
  <c r="E27" i="7"/>
  <c r="C26" i="7"/>
  <c r="E18" i="7"/>
  <c r="E16" i="7"/>
  <c r="C8" i="7"/>
  <c r="E47" i="7"/>
  <c r="E48" i="7"/>
  <c r="E49" i="7"/>
  <c r="E50" i="7"/>
  <c r="E51" i="7"/>
  <c r="E46" i="7"/>
  <c r="E41" i="7"/>
  <c r="E43" i="7"/>
  <c r="E40" i="7"/>
  <c r="E33" i="7"/>
  <c r="E35" i="7"/>
  <c r="E36" i="7"/>
  <c r="E37" i="7"/>
  <c r="E38" i="7"/>
  <c r="E32" i="7"/>
  <c r="E23" i="7"/>
  <c r="E24" i="7"/>
  <c r="E25" i="7"/>
  <c r="E26" i="7"/>
  <c r="E28" i="7"/>
  <c r="E29" i="7"/>
  <c r="E30" i="7"/>
  <c r="E22" i="7"/>
  <c r="E12" i="7"/>
  <c r="E13" i="7"/>
  <c r="E14" i="7"/>
  <c r="E15" i="7"/>
  <c r="E17" i="7"/>
  <c r="E19" i="7"/>
  <c r="E20" i="7"/>
  <c r="E11" i="7"/>
  <c r="E6" i="7"/>
  <c r="E7" i="7"/>
  <c r="E8" i="7"/>
  <c r="E9" i="7"/>
  <c r="E5" i="7"/>
  <c r="C47" i="7"/>
  <c r="C48" i="7"/>
  <c r="C49" i="7"/>
  <c r="C50" i="7"/>
  <c r="C51" i="7"/>
  <c r="C46" i="7"/>
  <c r="C41" i="7"/>
  <c r="C42" i="7"/>
  <c r="C43" i="7"/>
  <c r="C44" i="7"/>
  <c r="C40" i="7"/>
  <c r="C33" i="7"/>
  <c r="C34" i="7"/>
  <c r="C35" i="7"/>
  <c r="C36" i="7"/>
  <c r="C38" i="7"/>
  <c r="C32" i="7"/>
  <c r="C23" i="7"/>
  <c r="C24" i="7"/>
  <c r="C25" i="7"/>
  <c r="C27" i="7"/>
  <c r="C28" i="7"/>
  <c r="C30" i="7"/>
  <c r="C22" i="7"/>
  <c r="C12" i="7"/>
  <c r="C13" i="7"/>
  <c r="C14" i="7"/>
  <c r="C15" i="7"/>
  <c r="C16" i="7"/>
  <c r="C17" i="7"/>
  <c r="C18" i="7"/>
  <c r="C19" i="7"/>
  <c r="C20" i="7"/>
  <c r="C11" i="7"/>
  <c r="C6" i="7"/>
  <c r="C7" i="7"/>
  <c r="C9" i="7"/>
  <c r="C5" i="7"/>
  <c r="F82" i="4"/>
  <c r="K82" i="4"/>
  <c r="F77" i="4"/>
  <c r="K77" i="4"/>
  <c r="F71" i="4"/>
  <c r="K71" i="4"/>
  <c r="F70" i="4"/>
  <c r="K70" i="4"/>
  <c r="F68" i="4"/>
  <c r="K68" i="4"/>
  <c r="J65" i="4"/>
  <c r="J64" i="4"/>
  <c r="J62" i="4"/>
  <c r="F69" i="4"/>
  <c r="F64" i="4"/>
  <c r="F78" i="4"/>
  <c r="F79" i="4"/>
  <c r="F76" i="4"/>
  <c r="F88" i="4"/>
  <c r="F89" i="4"/>
  <c r="F90" i="4"/>
  <c r="F91" i="4"/>
  <c r="F92" i="4"/>
  <c r="F93" i="4"/>
  <c r="F87" i="4"/>
  <c r="F83" i="4"/>
  <c r="F84" i="4"/>
  <c r="F85" i="4"/>
  <c r="F65" i="4"/>
  <c r="F66" i="4"/>
  <c r="F75" i="4"/>
  <c r="F74" i="4"/>
  <c r="F73" i="4"/>
  <c r="F62" i="4"/>
  <c r="F60" i="4"/>
  <c r="F59" i="4"/>
  <c r="F58" i="4"/>
  <c r="K73" i="4"/>
  <c r="J58" i="4"/>
  <c r="J59" i="4"/>
  <c r="K60" i="4"/>
  <c r="K76" i="4"/>
  <c r="K84" i="4"/>
  <c r="K88" i="4"/>
  <c r="K91" i="4"/>
  <c r="J85" i="4"/>
  <c r="K87" i="4"/>
  <c r="K66" i="4"/>
  <c r="K92" i="4"/>
  <c r="K64" i="4"/>
  <c r="K62" i="4"/>
  <c r="K93" i="4"/>
  <c r="K74" i="4"/>
  <c r="J75" i="4"/>
  <c r="K59" i="4"/>
  <c r="K90" i="4"/>
  <c r="J88" i="4"/>
  <c r="K83" i="4"/>
  <c r="J82" i="4"/>
  <c r="K79" i="4"/>
  <c r="J77" i="4"/>
  <c r="J69" i="4"/>
  <c r="J78" i="4"/>
  <c r="J89" i="4"/>
  <c r="J76" i="4"/>
  <c r="J70" i="4"/>
  <c r="J79" i="4"/>
  <c r="J90" i="4"/>
  <c r="J68" i="4"/>
  <c r="K89" i="4"/>
  <c r="K78" i="4"/>
  <c r="K69" i="4"/>
  <c r="K58" i="4"/>
  <c r="J87" i="4"/>
  <c r="J66" i="4"/>
  <c r="J71" i="4"/>
  <c r="J73" i="4"/>
  <c r="J83" i="4"/>
  <c r="J93" i="4"/>
  <c r="J60" i="4"/>
  <c r="J91" i="4"/>
  <c r="J74" i="4"/>
  <c r="J84" i="4"/>
  <c r="J92" i="4"/>
  <c r="K85" i="4"/>
  <c r="K75" i="4"/>
  <c r="K65" i="4"/>
  <c r="F55" i="4"/>
  <c r="J94" i="4"/>
  <c r="C9" i="5"/>
  <c r="K94" i="4"/>
  <c r="C14" i="5"/>
  <c r="C15" i="5"/>
</calcChain>
</file>

<file path=xl/sharedStrings.xml><?xml version="1.0" encoding="utf-8"?>
<sst xmlns="http://schemas.openxmlformats.org/spreadsheetml/2006/main" count="1203" uniqueCount="785">
  <si>
    <t>Biological Agent Properties – Potential for Successful Malicious Use</t>
  </si>
  <si>
    <t xml:space="preserve"> </t>
  </si>
  <si>
    <t>Biological Agent Properties – Consequences of a Successful Malicious Use</t>
  </si>
  <si>
    <t>Score</t>
  </si>
  <si>
    <t>Insider</t>
  </si>
  <si>
    <t>Outsider</t>
  </si>
  <si>
    <t>Attractiveness</t>
  </si>
  <si>
    <t>Dissemination</t>
  </si>
  <si>
    <t>Production</t>
  </si>
  <si>
    <t>Human Local Weight</t>
  </si>
  <si>
    <t>Human Global</t>
  </si>
  <si>
    <t>Animal Local Weights</t>
  </si>
  <si>
    <t>Animal Global Weights</t>
  </si>
  <si>
    <r>
      <t>1.</t>
    </r>
    <r>
      <rPr>
        <sz val="10"/>
        <color theme="1"/>
        <rFont val="Times New Roman"/>
        <family val="1"/>
      </rPr>
      <t xml:space="preserve">       </t>
    </r>
    <r>
      <rPr>
        <sz val="10"/>
        <color theme="1"/>
        <rFont val="Calibri"/>
        <family val="2"/>
        <scheme val="minor"/>
      </rPr>
      <t>What is general population’s knowledge or awareness of this agent as related to biological weapons or bio-crime?</t>
    </r>
  </si>
  <si>
    <r>
      <t>2.</t>
    </r>
    <r>
      <rPr>
        <sz val="10"/>
        <color theme="1"/>
        <rFont val="Times New Roman"/>
        <family val="1"/>
      </rPr>
      <t xml:space="preserve">       </t>
    </r>
    <r>
      <rPr>
        <sz val="10"/>
        <color theme="1"/>
        <rFont val="Calibri"/>
        <family val="2"/>
        <scheme val="minor"/>
      </rPr>
      <t>What will the level of social impact (public panic, rioting, people being unwilling to go out and work, fear of additional incidents) of the disease caused by this agent occurring in the country?</t>
    </r>
  </si>
  <si>
    <r>
      <t>3.</t>
    </r>
    <r>
      <rPr>
        <sz val="10"/>
        <color theme="1"/>
        <rFont val="Times New Roman"/>
        <family val="1"/>
      </rPr>
      <t xml:space="preserve">       </t>
    </r>
    <r>
      <rPr>
        <sz val="10"/>
        <color theme="1"/>
        <rFont val="Calibri"/>
        <family val="2"/>
        <scheme val="minor"/>
      </rPr>
      <t>What is the level of microbiological skill required to grow a suitable quantity (to meet the malicious objective) of this agent?</t>
    </r>
  </si>
  <si>
    <r>
      <t>4.</t>
    </r>
    <r>
      <rPr>
        <sz val="10"/>
        <color theme="1"/>
        <rFont val="Times New Roman"/>
        <family val="1"/>
      </rPr>
      <t xml:space="preserve">       </t>
    </r>
    <r>
      <rPr>
        <sz val="10"/>
        <color theme="1"/>
        <rFont val="Calibri"/>
        <family val="2"/>
        <scheme val="minor"/>
      </rPr>
      <t>What is the general accessibility of production equipment required to produce this agent?</t>
    </r>
  </si>
  <si>
    <r>
      <t>5.</t>
    </r>
    <r>
      <rPr>
        <sz val="10"/>
        <color theme="1"/>
        <rFont val="Times New Roman"/>
        <family val="1"/>
      </rPr>
      <t xml:space="preserve">       </t>
    </r>
    <r>
      <rPr>
        <sz val="10"/>
        <color theme="1"/>
        <rFont val="Calibri"/>
        <family val="2"/>
        <scheme val="minor"/>
      </rPr>
      <t>What are the storage requirements for this agent?</t>
    </r>
  </si>
  <si>
    <r>
      <t>6.</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</si>
  <si>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r>
      <t>6a.</t>
    </r>
    <r>
      <rPr>
        <sz val="10"/>
        <color theme="1"/>
        <rFont val="Times New Roman"/>
        <family val="1"/>
      </rPr>
      <t xml:space="preserve">       </t>
    </r>
    <r>
      <rPr>
        <sz val="10"/>
        <color theme="1"/>
        <rFont val="Calibri"/>
        <family val="2"/>
        <scheme val="minor"/>
      </rPr>
      <t>Is the infectious dose (ID50) of this agent for this route less than 1000 or unknown?</t>
    </r>
  </si>
  <si>
    <r>
      <t>7.</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</si>
  <si>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r>
      <t>7a.</t>
    </r>
    <r>
      <rPr>
        <sz val="10"/>
        <color theme="1"/>
        <rFont val="Times New Roman"/>
        <family val="1"/>
      </rPr>
      <t xml:space="preserve">       </t>
    </r>
    <r>
      <rPr>
        <sz val="10"/>
        <color theme="1"/>
        <rFont val="Calibri"/>
        <family val="2"/>
        <scheme val="minor"/>
      </rPr>
      <t>Is the infectious dose (ID50) of this agent for this route less than 1000 or unknown?</t>
    </r>
  </si>
  <si>
    <r>
      <t>8.</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</si>
  <si>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r>
      <t>8a.</t>
    </r>
    <r>
      <rPr>
        <sz val="10"/>
        <color theme="1"/>
        <rFont val="Times New Roman"/>
        <family val="1"/>
      </rPr>
      <t xml:space="preserve">       </t>
    </r>
    <r>
      <rPr>
        <sz val="10"/>
        <color theme="1"/>
        <rFont val="Calibri"/>
        <family val="2"/>
        <scheme val="minor"/>
      </rPr>
      <t>Is the infectious dose (ID50) of this agent for this route less than 1000 or unknown?</t>
    </r>
  </si>
  <si>
    <r>
      <t>9.</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</si>
  <si>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r>
      <t>9a.</t>
    </r>
    <r>
      <rPr>
        <sz val="10"/>
        <color theme="1"/>
        <rFont val="Times New Roman"/>
        <family val="1"/>
      </rPr>
      <t xml:space="preserve">       </t>
    </r>
    <r>
      <rPr>
        <sz val="10"/>
        <color theme="1"/>
        <rFont val="Calibri"/>
        <family val="2"/>
        <scheme val="minor"/>
      </rPr>
      <t>Is the infectious dose (ID50) of this agent for this route less than 1000 or unknown?</t>
    </r>
  </si>
  <si>
    <r>
      <t>10.</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</si>
  <si>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10a.</t>
    </r>
    <r>
      <rPr>
        <sz val="10"/>
        <color theme="1"/>
        <rFont val="Times New Roman"/>
        <family val="1"/>
      </rPr>
      <t xml:space="preserve">       </t>
    </r>
    <r>
      <rPr>
        <sz val="10"/>
        <color theme="1"/>
        <rFont val="Calibri"/>
        <family val="2"/>
        <scheme val="minor"/>
      </rPr>
      <t>Is the infectious dose (ID50) of this agent for this route less than 1000 or unknown?</t>
    </r>
  </si>
  <si>
    <r>
      <t>11.</t>
    </r>
    <r>
      <rPr>
        <sz val="10"/>
        <color theme="1"/>
        <rFont val="Times New Roman"/>
        <family val="1"/>
      </rPr>
      <t xml:space="preserve">   </t>
    </r>
    <r>
      <rPr>
        <sz val="10"/>
        <color theme="1"/>
        <rFont val="Calibri"/>
        <family val="2"/>
        <scheme val="minor"/>
      </rPr>
      <t>What is this agent’s stability outside of a host?</t>
    </r>
  </si>
  <si>
    <r>
      <t>12.</t>
    </r>
    <r>
      <rPr>
        <sz val="10"/>
        <color theme="1"/>
        <rFont val="Times New Roman"/>
        <family val="1"/>
      </rPr>
      <t xml:space="preserve">   </t>
    </r>
    <r>
      <rPr>
        <sz val="10"/>
        <color theme="1"/>
        <rFont val="Calibri"/>
        <family val="2"/>
        <scheme val="minor"/>
      </rPr>
      <t>Can host to host transmission be used as a dissemination pathway to execute an attack?</t>
    </r>
  </si>
  <si>
    <t>Health Impact</t>
  </si>
  <si>
    <t>Morbidity</t>
  </si>
  <si>
    <t>Mortality</t>
  </si>
  <si>
    <t>Animal Impact</t>
  </si>
  <si>
    <t>Socioeconomic</t>
  </si>
  <si>
    <t>Mitigation Measures</t>
  </si>
  <si>
    <t>Secondary Transmission</t>
  </si>
  <si>
    <t xml:space="preserve">Transmission </t>
  </si>
  <si>
    <t>Routes</t>
  </si>
  <si>
    <r>
      <t>1.</t>
    </r>
    <r>
      <rPr>
        <sz val="10"/>
        <color theme="1"/>
        <rFont val="Times New Roman"/>
        <family val="1"/>
      </rPr>
      <t xml:space="preserve">       </t>
    </r>
    <r>
      <rPr>
        <sz val="10"/>
        <color theme="1"/>
        <rFont val="Calibri"/>
        <family val="2"/>
        <scheme val="minor"/>
      </rPr>
      <t>What is the duration of illness in a normal healthy human host?</t>
    </r>
  </si>
  <si>
    <r>
      <t>2.</t>
    </r>
    <r>
      <rPr>
        <sz val="10"/>
        <color theme="1"/>
        <rFont val="Times New Roman"/>
        <family val="1"/>
      </rPr>
      <t xml:space="preserve">       </t>
    </r>
    <r>
      <rPr>
        <sz val="10"/>
        <color theme="1"/>
        <rFont val="Calibri"/>
        <family val="2"/>
        <scheme val="minor"/>
      </rPr>
      <t>What is the severity of illness in a normal healthy human host?</t>
    </r>
  </si>
  <si>
    <r>
      <t>3.</t>
    </r>
    <r>
      <rPr>
        <sz val="10"/>
        <color theme="1"/>
        <rFont val="Times New Roman"/>
        <family val="1"/>
      </rPr>
      <t xml:space="preserve">       </t>
    </r>
    <r>
      <rPr>
        <sz val="10"/>
        <color theme="1"/>
        <rFont val="Calibri"/>
        <family val="2"/>
        <scheme val="minor"/>
      </rPr>
      <t>What is the duration of infection in a normal healthy human host?</t>
    </r>
  </si>
  <si>
    <r>
      <t>4.</t>
    </r>
    <r>
      <rPr>
        <sz val="10"/>
        <color theme="1"/>
        <rFont val="Times New Roman"/>
        <family val="1"/>
      </rPr>
      <t xml:space="preserve">       </t>
    </r>
    <r>
      <rPr>
        <sz val="10"/>
        <color theme="1"/>
        <rFont val="Calibri"/>
        <family val="2"/>
        <scheme val="minor"/>
      </rPr>
      <t>Does this disease cause any long term conditions in a normal healthy human host?</t>
    </r>
  </si>
  <si>
    <r>
      <t>5.</t>
    </r>
    <r>
      <rPr>
        <sz val="10"/>
        <color theme="1"/>
        <rFont val="Times New Roman"/>
        <family val="1"/>
      </rPr>
      <t xml:space="preserve">       </t>
    </r>
    <r>
      <rPr>
        <sz val="10"/>
        <color theme="1"/>
        <rFont val="Calibri"/>
        <family val="2"/>
        <scheme val="minor"/>
      </rPr>
      <t>What is the frequency of death (mortality rate) in humans caused by this disease?</t>
    </r>
  </si>
  <si>
    <r>
      <t>6.</t>
    </r>
    <r>
      <rPr>
        <sz val="10"/>
        <color rgb="FF984806"/>
        <rFont val="Times New Roman"/>
        <family val="1"/>
      </rPr>
      <t xml:space="preserve">       </t>
    </r>
    <r>
      <rPr>
        <sz val="10"/>
        <color rgb="FF984806"/>
        <rFont val="Calibri"/>
        <family val="2"/>
        <scheme val="minor"/>
      </rPr>
      <t>If the agent infects animals, what is the expected morbidity rate to a naïve but otherwise healthy animal population?</t>
    </r>
  </si>
  <si>
    <r>
      <t>7.</t>
    </r>
    <r>
      <rPr>
        <sz val="10"/>
        <color rgb="FF984806"/>
        <rFont val="Times New Roman"/>
        <family val="1"/>
      </rPr>
      <t xml:space="preserve">       </t>
    </r>
    <r>
      <rPr>
        <sz val="10"/>
        <color rgb="FF984806"/>
        <rFont val="Calibri"/>
        <family val="2"/>
        <scheme val="minor"/>
      </rPr>
      <t>What species of animals can this agent infect?</t>
    </r>
  </si>
  <si>
    <r>
      <t>8.</t>
    </r>
    <r>
      <rPr>
        <sz val="10"/>
        <color rgb="FF984806"/>
        <rFont val="Times New Roman"/>
        <family val="1"/>
      </rPr>
      <t xml:space="preserve">       </t>
    </r>
    <r>
      <rPr>
        <sz val="10"/>
        <color rgb="FF984806"/>
        <rFont val="Calibri"/>
        <family val="2"/>
        <scheme val="minor"/>
      </rPr>
      <t xml:space="preserve">What is the disease impact on the general population?  </t>
    </r>
  </si>
  <si>
    <r>
      <t>10.</t>
    </r>
    <r>
      <rPr>
        <sz val="10"/>
        <color theme="1"/>
        <rFont val="Times New Roman"/>
        <family val="1"/>
      </rPr>
      <t xml:space="preserve">   </t>
    </r>
    <r>
      <rPr>
        <sz val="10"/>
        <color theme="1"/>
        <rFont val="Calibri"/>
        <family val="2"/>
        <scheme val="minor"/>
      </rPr>
      <t>Is this agent endemic in the country?</t>
    </r>
  </si>
  <si>
    <r>
      <t>11.</t>
    </r>
    <r>
      <rPr>
        <sz val="10"/>
        <color theme="1"/>
        <rFont val="Times New Roman"/>
        <family val="1"/>
      </rPr>
      <t xml:space="preserve">   </t>
    </r>
    <r>
      <rPr>
        <sz val="10"/>
        <color theme="1"/>
        <rFont val="Calibri"/>
        <family val="2"/>
        <scheme val="minor"/>
      </rPr>
      <t>Are there active eradication/control programs of this agent in the country?</t>
    </r>
  </si>
  <si>
    <r>
      <t>12.</t>
    </r>
    <r>
      <rPr>
        <sz val="10"/>
        <color theme="1"/>
        <rFont val="Times New Roman"/>
        <family val="1"/>
      </rPr>
      <t xml:space="preserve">   </t>
    </r>
    <r>
      <rPr>
        <sz val="10"/>
        <color theme="1"/>
        <rFont val="Calibri"/>
        <family val="2"/>
        <scheme val="minor"/>
      </rPr>
      <t>Are clinical signs strong indicators of disease present? (For example, diseases that cause sudden death or diseases with obvious signs will be detected faster.)</t>
    </r>
  </si>
  <si>
    <r>
      <t>13.</t>
    </r>
    <r>
      <rPr>
        <sz val="10"/>
        <color theme="1"/>
        <rFont val="Times New Roman"/>
        <family val="1"/>
      </rPr>
      <t xml:space="preserve">   </t>
    </r>
    <r>
      <rPr>
        <sz val="10"/>
        <color theme="1"/>
        <rFont val="Calibri"/>
        <family val="2"/>
        <scheme val="minor"/>
      </rPr>
      <t>Are effective diagnostic tests available in the country for humans?</t>
    </r>
  </si>
  <si>
    <r>
      <t>14.</t>
    </r>
    <r>
      <rPr>
        <sz val="10"/>
        <color theme="1"/>
        <rFont val="Times New Roman"/>
        <family val="1"/>
      </rPr>
      <t xml:space="preserve">   </t>
    </r>
    <r>
      <rPr>
        <sz val="10"/>
        <color theme="1"/>
        <rFont val="Calibri"/>
        <family val="2"/>
        <scheme val="minor"/>
      </rPr>
      <t>Are effective post exposure treatments (including immuno-globulin, vaccines and anti-microbials) available in the country for humans?</t>
    </r>
  </si>
  <si>
    <r>
      <t>15.</t>
    </r>
    <r>
      <rPr>
        <sz val="10"/>
        <color theme="1"/>
        <rFont val="Times New Roman"/>
        <family val="1"/>
      </rPr>
      <t xml:space="preserve">   </t>
    </r>
    <r>
      <rPr>
        <sz val="10"/>
        <color theme="1"/>
        <rFont val="Calibri"/>
        <family val="2"/>
        <scheme val="minor"/>
      </rPr>
      <t>Are preventative measures (vaccines) available in the country for humans?</t>
    </r>
  </si>
  <si>
    <r>
      <t>16.</t>
    </r>
    <r>
      <rPr>
        <sz val="10"/>
        <color rgb="FF984806"/>
        <rFont val="Times New Roman"/>
        <family val="1"/>
      </rPr>
      <t xml:space="preserve">   </t>
    </r>
    <r>
      <rPr>
        <sz val="10"/>
        <color rgb="FF984806"/>
        <rFont val="Calibri"/>
        <family val="2"/>
        <scheme val="minor"/>
      </rPr>
      <t>Are effective diagnostic tests available in the country for animals?</t>
    </r>
  </si>
  <si>
    <r>
      <t>17.</t>
    </r>
    <r>
      <rPr>
        <sz val="10"/>
        <color rgb="FF984806"/>
        <rFont val="Times New Roman"/>
        <family val="1"/>
      </rPr>
      <t xml:space="preserve">   </t>
    </r>
    <r>
      <rPr>
        <sz val="10"/>
        <color rgb="FF984806"/>
        <rFont val="Calibri"/>
        <family val="2"/>
        <scheme val="minor"/>
      </rPr>
      <t>Are effective post exposure treatments (including immuno-globulin, vaccines and anti-microbials) available in the country for animals?</t>
    </r>
  </si>
  <si>
    <r>
      <t>18.</t>
    </r>
    <r>
      <rPr>
        <sz val="10"/>
        <color rgb="FF984806"/>
        <rFont val="Times New Roman"/>
        <family val="1"/>
      </rPr>
      <t xml:space="preserve">   </t>
    </r>
    <r>
      <rPr>
        <sz val="10"/>
        <color rgb="FF984806"/>
        <rFont val="Calibri"/>
        <family val="2"/>
        <scheme val="minor"/>
      </rPr>
      <t>Are preventative measures (vaccines) available in the country for animals?</t>
    </r>
  </si>
  <si>
    <r>
      <t>19.</t>
    </r>
    <r>
      <rPr>
        <sz val="10"/>
        <color rgb="FF984806"/>
        <rFont val="Times New Roman"/>
        <family val="1"/>
      </rPr>
      <t xml:space="preserve">   </t>
    </r>
    <r>
      <rPr>
        <sz val="10"/>
        <color rgb="FF984806"/>
        <rFont val="Calibri"/>
        <family val="2"/>
        <scheme val="minor"/>
      </rPr>
      <t>Are secondary consequence measures feasible in the country for animal populations?</t>
    </r>
  </si>
  <si>
    <r>
      <t>20.</t>
    </r>
    <r>
      <rPr>
        <sz val="10"/>
        <color theme="1"/>
        <rFont val="Times New Roman"/>
        <family val="1"/>
      </rPr>
      <t xml:space="preserve">   </t>
    </r>
    <r>
      <rPr>
        <sz val="10"/>
        <color theme="1"/>
        <rFont val="Calibri"/>
        <family val="2"/>
        <scheme val="minor"/>
      </rPr>
      <t>How easily does this agent transmit between human hosts?</t>
    </r>
  </si>
  <si>
    <r>
      <t>21.</t>
    </r>
    <r>
      <rPr>
        <sz val="10"/>
        <color theme="1"/>
        <rFont val="Times New Roman"/>
        <family val="1"/>
      </rPr>
      <t xml:space="preserve">   </t>
    </r>
    <r>
      <rPr>
        <sz val="10"/>
        <color theme="1"/>
        <rFont val="Calibri"/>
        <family val="2"/>
        <scheme val="minor"/>
      </rPr>
      <t>How easily does this agent transmit from animal to human hosts?</t>
    </r>
  </si>
  <si>
    <r>
      <t>22.</t>
    </r>
    <r>
      <rPr>
        <sz val="10"/>
        <color theme="1"/>
        <rFont val="Times New Roman"/>
        <family val="1"/>
      </rPr>
      <t xml:space="preserve">   </t>
    </r>
    <r>
      <rPr>
        <sz val="10"/>
        <color theme="1"/>
        <rFont val="Calibri"/>
        <family val="2"/>
        <scheme val="minor"/>
      </rPr>
      <t>How easily does this agent transmit from human to animal hosts?</t>
    </r>
  </si>
  <si>
    <r>
      <t>23.</t>
    </r>
    <r>
      <rPr>
        <sz val="10"/>
        <color rgb="FF984806"/>
        <rFont val="Times New Roman"/>
        <family val="1"/>
      </rPr>
      <t xml:space="preserve">   </t>
    </r>
    <r>
      <rPr>
        <sz val="10"/>
        <color rgb="FF984806"/>
        <rFont val="Calibri"/>
        <family val="2"/>
        <scheme val="minor"/>
      </rPr>
      <t>How easily does this agent transmit between animal hosts?</t>
    </r>
  </si>
  <si>
    <r>
      <t>24.</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 in the natural environment?</t>
    </r>
  </si>
  <si>
    <r>
      <t>25.</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 in the natural environment?</t>
    </r>
  </si>
  <si>
    <r>
      <t>26.</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 in the natural environment?</t>
    </r>
  </si>
  <si>
    <r>
      <t>27.</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 in the natural environment?</t>
    </r>
  </si>
  <si>
    <r>
      <t>28.</t>
    </r>
    <r>
      <rPr>
        <sz val="10"/>
        <color theme="1"/>
        <rFont val="Times New Roman"/>
        <family val="1"/>
      </rPr>
      <t xml:space="preserve">   </t>
    </r>
    <r>
      <rPr>
        <sz val="10"/>
        <color theme="1"/>
        <rFont val="Calibri"/>
        <family val="2"/>
        <scheme val="minor"/>
      </rPr>
      <t>Is this agent known to cause infection via vector-borne transmission (to cause infection by direct mucosal membrane contact or percutaneous exposure from a vector (e.g. arthropod))?</t>
    </r>
  </si>
  <si>
    <r>
      <t>29.</t>
    </r>
    <r>
      <rPr>
        <sz val="10"/>
        <color theme="1"/>
        <rFont val="Times New Roman"/>
        <family val="1"/>
      </rPr>
      <t xml:space="preserve">   </t>
    </r>
    <r>
      <rPr>
        <sz val="10"/>
        <color theme="1"/>
        <rFont val="Calibri"/>
        <family val="2"/>
        <scheme val="minor"/>
      </rPr>
      <t>Is this agent known to cause infection via vertical transmission (to cause infection from mother to fetus in the womb or via ingestion of infected breast milk)?</t>
    </r>
  </si>
  <si>
    <r>
      <t>30.</t>
    </r>
    <r>
      <rPr>
        <sz val="10"/>
        <color theme="1"/>
        <rFont val="Times New Roman"/>
        <family val="1"/>
      </rPr>
      <t xml:space="preserve">   </t>
    </r>
    <r>
      <rPr>
        <sz val="10"/>
        <color theme="1"/>
        <rFont val="Calibri"/>
        <family val="2"/>
        <scheme val="minor"/>
      </rPr>
      <t>Is this agent known to cause infection via sexual transmission (to cause infection through sexual contact including intercourse)?</t>
    </r>
  </si>
  <si>
    <r>
      <t>9.</t>
    </r>
    <r>
      <rPr>
        <sz val="10"/>
        <color theme="1"/>
        <rFont val="Times New Roman"/>
        <family val="1"/>
      </rPr>
      <t>    </t>
    </r>
    <r>
      <rPr>
        <sz val="10"/>
        <color theme="1"/>
        <rFont val="Calibri"/>
        <family val="2"/>
        <scheme val="minor"/>
      </rPr>
      <t>What is the economic impact of an outbreak of this agent to the country?</t>
    </r>
  </si>
  <si>
    <t>Weighted Score Human</t>
  </si>
  <si>
    <t>Weighted Score Animal</t>
  </si>
  <si>
    <t>Consequences of Successful Use</t>
  </si>
  <si>
    <t>Likelihood of successful malicious use</t>
  </si>
  <si>
    <t>Human</t>
  </si>
  <si>
    <t>Animal</t>
  </si>
  <si>
    <t>Likelihood for Malicious Use</t>
  </si>
  <si>
    <t>Effectiveness of the security system</t>
  </si>
  <si>
    <t>Security Culture</t>
  </si>
  <si>
    <t>There is no identification of, or education on, biosecurity roles and responsibilities</t>
  </si>
  <si>
    <t>Facility personnel are educated on their biosecurity roles and responsibilities</t>
  </si>
  <si>
    <t>A biosafety officer is identified at this facility</t>
  </si>
  <si>
    <t>Management at this facility ensures roles, responsibilities, and authorities are defined, documented, and communicated</t>
  </si>
  <si>
    <t>Management at this facility is not aware, or interested in, biosecurity concerns</t>
  </si>
  <si>
    <t>Management at this facility is aware of biosecurity concerns, but has not implemented a biosecurity policy or devoted resources to address the issue</t>
  </si>
  <si>
    <t>Management at this facility have made some efforts to improve biosafety at the facility, but they are not comprehensive and/or are not fully implemented</t>
  </si>
  <si>
    <t>This facility has a comprehensive biosecurity policy in place, which was developed, authorized, and signed by top management.  The policy is appropriate to the nature and scale of the risk. Management establishes the commitment and objectives of the biosecurity system, and communicates this to all stakeholders.</t>
  </si>
  <si>
    <t>Management at this facility identifies and prioritizes program needs and allocates funds as necessary</t>
  </si>
  <si>
    <t>This facility has no biosecurity policies, manuals, or SOPs</t>
  </si>
  <si>
    <t>This facility has no specific biosecurity documentation </t>
  </si>
  <si>
    <t>This facility has some biosecurity documentation, but they are not comprehensive and / or not fully implemented</t>
  </si>
  <si>
    <t>This facility has biosecurity policies, manuals, and SOPs</t>
  </si>
  <si>
    <t>This facility’s biosecurity documentation also includes risk assessment and incident response information</t>
  </si>
  <si>
    <t>This facility does not conduct any biosecurity exercises</t>
  </si>
  <si>
    <t>This facility conducts tabletops or other exercises on an ad hoc basis</t>
  </si>
  <si>
    <t>This facility conducts annual exercises</t>
  </si>
  <si>
    <t>This facility includes external responders in their exercises</t>
  </si>
  <si>
    <t xml:space="preserve">There is no review of the biosecurity program </t>
  </si>
  <si>
    <t>The biosecurity program is reviewed and revised as necessary after any incidents or near-incidents</t>
  </si>
  <si>
    <t>The biosecurity  program is subject to internal self-assessments</t>
  </si>
  <si>
    <t>Management at the facility ensures continual improvement, conducts routine self-assessments, and ensures corrective and preventive actions. Reviews include assessing opportunities for improvement and any needs for changes to the system, procedures, policies, and objectives.</t>
  </si>
  <si>
    <t>Physical security</t>
  </si>
  <si>
    <t>Facility has no perimeter</t>
  </si>
  <si>
    <t>Facility has a partial perimeter</t>
  </si>
  <si>
    <t>Facility has a clearly defined perimeter (natural or man-made)</t>
  </si>
  <si>
    <t>Only a single barrier exists between public areas and the biological agent (e.g. a single door)</t>
  </si>
  <si>
    <t>Multiple physical barriers exist between public areas and the biological agent</t>
  </si>
  <si>
    <t xml:space="preserve">Building has no access controls </t>
  </si>
  <si>
    <t>Building has only procedural access controls</t>
  </si>
  <si>
    <t>Building has manual access controls (keys and locks)</t>
  </si>
  <si>
    <t>Building has electronic access controls based on something single authentication system (e.g. swipe card or biometric)</t>
  </si>
  <si>
    <t>Building has electronic access controls based upon multiple factors for authentication (e.g. PIN and/or swipe card and/or biometrics)</t>
  </si>
  <si>
    <t xml:space="preserve">Room has no access controls </t>
  </si>
  <si>
    <t>Room has only procedural access controls</t>
  </si>
  <si>
    <t>Room has manual access controls (keys and locks)</t>
  </si>
  <si>
    <t>Room has electronic access controls based on something single authentication system (e.g. swipe card or biometric)</t>
  </si>
  <si>
    <t>Room has electronic access controls based upon multiple factors for authentication (e.g. PIN and/or swipe card and/or biometrics)</t>
  </si>
  <si>
    <t xml:space="preserve">Storage areas have no access controls </t>
  </si>
  <si>
    <t>Storage areas have only procedural access controls</t>
  </si>
  <si>
    <t>Storage areas have manual access controls (keys and locks)</t>
  </si>
  <si>
    <t>Storage areas have electronic access controls based on something single authentication system (e.g. swipe card or biometric)</t>
  </si>
  <si>
    <t>Storage areas have electronic access controls based upon multiple factors for authentication (e.g. PIN and/or swipe card and/or biometrics)</t>
  </si>
  <si>
    <t xml:space="preserve">No access controls exist on rooms or storage areas </t>
  </si>
  <si>
    <t>Procedural access restrictions exist</t>
  </si>
  <si>
    <t>Procedural access restrictions exist and individuals with access have been registered and approved</t>
  </si>
  <si>
    <t>Electronic access controls, tied to a person, exist and individuals with access have been registered and approved.</t>
  </si>
  <si>
    <t xml:space="preserve">No intrusion detection </t>
  </si>
  <si>
    <t>Only detection is staff trained to report anything unusual</t>
  </si>
  <si>
    <t>Detection based on observations by personnel, including roving guard patrols</t>
  </si>
  <si>
    <t>Local annunciation of alarms only</t>
  </si>
  <si>
    <t>Alarms for intrusion detection are reported to a guard station located within the facility or campus</t>
  </si>
  <si>
    <t>Control only on doors</t>
  </si>
  <si>
    <t>Controls on all possible entry paths through barrier (e.g. glass break sensors on windows)</t>
  </si>
  <si>
    <t>No alarm assessment</t>
  </si>
  <si>
    <t>Only alarm assessment is staff trained to report</t>
  </si>
  <si>
    <t>Guards sent to assess alarms</t>
  </si>
  <si>
    <t>Alarm assessed by camera</t>
  </si>
  <si>
    <t>Alarm assessed by camera that records brief time before alarm and then afterwards</t>
  </si>
  <si>
    <t>No plans for alarm response</t>
  </si>
  <si>
    <t>Local law enforcement is initial response and a MOU is in place for this</t>
  </si>
  <si>
    <t>Local law enforcement is initial response, MOU in place, and this is exercised regularly OR Onsite guard response</t>
  </si>
  <si>
    <t>Onsite guard response and LLE back-up with MOU and regular exercises </t>
  </si>
  <si>
    <t>Personnel Reliability</t>
  </si>
  <si>
    <t>No vetting of personnel prior to granting access</t>
  </si>
  <si>
    <t>Vetting includes only verification of credentials (education, prior employment ) and references</t>
  </si>
  <si>
    <t>Vetting includes verification of credentials, references, and criminal history</t>
  </si>
  <si>
    <t>Vetting includes verification of credentials, references, criminal history, and additional checks for derogatory information (e.g. financial checks, drug screening, interviews of contacts, personality tests)</t>
  </si>
  <si>
    <t>Vetting includes verification of credentials, references, criminal history, and additional checks for derogatory information (e.g. financial checks, drug screening, interviews of contacts, personality tests) and regular reevaluation intervals are established</t>
  </si>
  <si>
    <t xml:space="preserve">Allowed unescorted access to room with asset </t>
  </si>
  <si>
    <t>Administrative escorting to room with asset allowed</t>
  </si>
  <si>
    <t>Escorting requirements in place but not defined escort ratios</t>
  </si>
  <si>
    <t>Escorting requirements in place and escort ratios defined</t>
  </si>
  <si>
    <t>Escort ratios defined, dates/times of escorted visitors recorded </t>
  </si>
  <si>
    <t xml:space="preserve">Badges not required or routinely worn or badges that are worn do not identify if badge belongs to person wearing it </t>
  </si>
  <si>
    <t>Badges have a photo and expiration date</t>
  </si>
  <si>
    <t xml:space="preserve">Badges not required or routinely worn </t>
  </si>
  <si>
    <t>Badges are periodically but there are no formal procedures or requirements for photos to be on the badge</t>
  </si>
  <si>
    <t xml:space="preserve">Badges contain a photo of the wearer or are specifically marked for visitors or other individuals needing temporary badging </t>
  </si>
  <si>
    <t>Badges contain photo of the wearer</t>
  </si>
  <si>
    <t>Badges contain photo of the wearer and a formal expiration date visible on the badge</t>
  </si>
  <si>
    <t>Procedures are in place for lost badges and turning in badges when access in no longer needed</t>
  </si>
  <si>
    <t>No biosecurity training provided</t>
  </si>
  <si>
    <t>Biosecurity training provided to anyone with unescorted access</t>
  </si>
  <si>
    <t>Biosecurity training provided to all employees</t>
  </si>
  <si>
    <t>Biosecurity training provided to all employees and on-site contractors (e.g. guards) </t>
  </si>
  <si>
    <t>No support systems in place</t>
  </si>
  <si>
    <t>Informal support network among personnel</t>
  </si>
  <si>
    <t>Formal employee assistance program in place</t>
  </si>
  <si>
    <t xml:space="preserve">Formal employee assistance program in place, and employees not penalized if access voluntarily suspended due to a temporary situation </t>
  </si>
  <si>
    <t>Formal employee assistance program in place, and employees not penalized if access voluntarily suspended due to a temporary situation, plus there is an anonymous whistleblower / ombudsman type program in mechanism in place</t>
  </si>
  <si>
    <t>Transport Security</t>
  </si>
  <si>
    <t>No controls during internal transport</t>
  </si>
  <si>
    <t>Agent transported by authorized individual but may be left unattended in unsecured areas</t>
  </si>
  <si>
    <t>Agent not left outside of custody of authorized individual during transit unless secured but level of security is lower than how it is secured in storage</t>
  </si>
  <si>
    <t>Agent not left outside of custody of authorized individual during transit unless secured in a manner equivalent or better to how it is secured in storage</t>
  </si>
  <si>
    <t>Facility personnel who have access to materials during internal transport are not vetted</t>
  </si>
  <si>
    <t>Facility personnel who have access to the materials during internal transport are vetted but to a lower degree than those who handle the agent in the laboratory</t>
  </si>
  <si>
    <t>Facility personnel who have access to materials during internal transport are vetted to the same degree or better as personnel who handle the agent in the laboratory </t>
  </si>
  <si>
    <t>No approvals or documentation required for internal transport</t>
  </si>
  <si>
    <t>Pre-approval not required for internal transport but transfer is documented in laboratory records</t>
  </si>
  <si>
    <t>Pre-approval required for internal transport and the transfer is documented in laboratory records</t>
  </si>
  <si>
    <t>No approvals or documentation required for external transport</t>
  </si>
  <si>
    <t>Pre-approval not required for external transport but transfer is documented in laboratory records</t>
  </si>
  <si>
    <t>Pre-approval by a responsible individual at the facility required prior to shipping to external recipient</t>
  </si>
  <si>
    <t>And a material transfer agreement is required prior to final approval or an external regulatory body must approve the transfer prior to shipment</t>
  </si>
  <si>
    <t>No biosecurity (or biosecurity status is unknown) at receiving facility</t>
  </si>
  <si>
    <t>Receiving facility has biosecurity but their level of security is lower than at shipping facility</t>
  </si>
  <si>
    <t>Receiving facility has equivalent or better biosecurity</t>
  </si>
  <si>
    <t>And notifications between shipping and receiving facility at time of dispatch and receipt, respectively</t>
  </si>
  <si>
    <t>Agent can be identified by examining labels on outside of the package</t>
  </si>
  <si>
    <t>Conforms to infectious substance shipping labeling requirements but does not identify the specific agent on the outside of the package.</t>
  </si>
  <si>
    <t>No thought is given to security in selection of carrier</t>
  </si>
  <si>
    <t>External carrier chosen that has good reputation for security of commercial shipments (e.g. FedEx, DHL, Airborne Express)</t>
  </si>
  <si>
    <t>External carrier chosen that has good reputation for security of commercial shipments (e.g. FedEx, DHL, Airborne Express) And the carrier has a security plan in place that covers shipments of dangerous biological agents</t>
  </si>
  <si>
    <t>Material Control and Accountability</t>
  </si>
  <si>
    <t>No materials are subject to MC&amp;A measures</t>
  </si>
  <si>
    <t>Individual PIs/lab owners make decisions about which materials require MC&amp;A measures</t>
  </si>
  <si>
    <t>Facility just relies on regulatory or international lists (e.g. Select agent list, Australia Group list) to determine which materials at their facility need MC&amp;A measures</t>
  </si>
  <si>
    <t>Facility risk assessment to identify and categorize those materials and forms of materials that require MC&amp;A measures</t>
  </si>
  <si>
    <t>Facility risk assessment to identify and categorize those materials and forms of materials that require MC&amp;A measures and, where applicable, proactive measures towards the reduction of risk through elimination, substitution or minimization of volumes/quantities of agents, and the type and number of manipulations conducted.</t>
  </si>
  <si>
    <t xml:space="preserve">No material cataloging </t>
  </si>
  <si>
    <t>Seed stock inventory electronically  managed</t>
  </si>
  <si>
    <t>Seed stock inventory actively managed and working stocks, including infected animal status, tracked through laboratory notes</t>
  </si>
  <si>
    <t>Seed stock inventory electronically managed using a secure system and includes tracking of samples that have been transferred into and out of the lab, source, strain, controlled substance identification, form, responsible individual, etc.</t>
  </si>
  <si>
    <t>Seed and working stock containers bar coded or otherwise identified, marked and cataloged for inventory tracking purposes.</t>
  </si>
  <si>
    <t>No controls in place when materials are in use</t>
  </si>
  <si>
    <t>Controls in place when materials are in use (e.g. working tissue cultures, animals subjected to challenge experiments, in equipment such as incubators and centrifuges, etc.) but at lower level than controls for material in storage</t>
  </si>
  <si>
    <t>Controls in place when materials are in use (e.g. working tissue cultures, animals subjected to challenge experiments, in equipment such as incubators and centrifuges, etc.) at equivalent level to controls for material in storage</t>
  </si>
  <si>
    <t>No designation of responsibilities</t>
  </si>
  <si>
    <t>PI aware of each agent used within their laboratory</t>
  </si>
  <si>
    <t>A responsible individual is designated to oversee the control of protected agents</t>
  </si>
  <si>
    <t>A qualified and vetted individual is designated to oversee the control of protected agents (agent-by-agent basis, on a per-laboratory basis, etc.)</t>
  </si>
  <si>
    <t>No procedures for MC&amp;A exist</t>
  </si>
  <si>
    <t>Some MC&amp;A procedures are in place but they are not comprehensive and/or are not fully implemented</t>
  </si>
  <si>
    <t>Written procedures are in place and implemented to ensure timely and accurate recording, reporting and auditing of materials subject to MC&amp;A measures</t>
  </si>
  <si>
    <t>Information Security</t>
  </si>
  <si>
    <t xml:space="preserve">Minimal Information Security </t>
  </si>
  <si>
    <t>No identification and classification of information in place</t>
  </si>
  <si>
    <t>Sensitive (security-related) information is identified, marked, and classified at a level equivalent to the risk</t>
  </si>
  <si>
    <t>No protection of information</t>
  </si>
  <si>
    <t>Some information protection procedures are in place but they are not comprehensive and/or are not fully implemented</t>
  </si>
  <si>
    <t>Protecting sensitive (security-related) information at a level equivalent to the risk (e.g. information considered a valuable asset is held redundantly by the institution. Information is accessed on a need-to-know basis, by pre-approved/screened authorized individuals. Procedures for handling, storing, transmitting, and destroying sensitive information)</t>
  </si>
  <si>
    <t>No communication policies exist</t>
  </si>
  <si>
    <t>Staff is trained on communication policies</t>
  </si>
  <si>
    <t>Means of communicating sensitive information is controlled (e.g. encryption for electronic transmission, no cellular discussions or communication/viewing sensitive materials).</t>
  </si>
  <si>
    <t>No protection (e.g. adversary can access the systems through the internet)</t>
  </si>
  <si>
    <t>Basic good practices are in place (e.g. firewalls, desktop security)</t>
  </si>
  <si>
    <t>Comprehensive IT security infrastructure in place or not applicable because no sensitive information is stored</t>
  </si>
  <si>
    <t>No public disclosure procedures/policies in place</t>
  </si>
  <si>
    <t>Some procedures/policies regarding public disclosure are in place but they are not comprehensive and/or are not fully implemented</t>
  </si>
  <si>
    <t>Potentially sensitive (security-related) information is screened prior to public release, by an established review and approval process. Modification of information to make it appropriate for public release</t>
  </si>
  <si>
    <t>Badges not required or routinely worn Or there are no formal badge procedures</t>
  </si>
  <si>
    <r>
      <t>1.</t>
    </r>
    <r>
      <rPr>
        <sz val="9"/>
        <color theme="1"/>
        <rFont val="Times New Roman"/>
        <family val="1"/>
      </rPr>
      <t xml:space="preserve">       </t>
    </r>
    <r>
      <rPr>
        <sz val="9"/>
        <color theme="1"/>
        <rFont val="Calibri"/>
        <family val="2"/>
        <scheme val="minor"/>
      </rPr>
      <t>Does the institution have defined roles and responsibilities for biosecurity?</t>
    </r>
  </si>
  <si>
    <r>
      <t>2.</t>
    </r>
    <r>
      <rPr>
        <sz val="9"/>
        <color theme="1"/>
        <rFont val="Times New Roman"/>
        <family val="1"/>
      </rPr>
      <t xml:space="preserve">       </t>
    </r>
    <r>
      <rPr>
        <sz val="9"/>
        <color theme="1"/>
        <rFont val="Calibri"/>
        <family val="2"/>
        <scheme val="minor"/>
      </rPr>
      <t>Has the institution made a commitment to security?</t>
    </r>
  </si>
  <si>
    <r>
      <t>3.</t>
    </r>
    <r>
      <rPr>
        <sz val="9"/>
        <color theme="1"/>
        <rFont val="Times New Roman"/>
        <family val="1"/>
      </rPr>
      <t xml:space="preserve">       </t>
    </r>
    <r>
      <rPr>
        <sz val="9"/>
        <color theme="1"/>
        <rFont val="Calibri"/>
        <family val="2"/>
        <scheme val="minor"/>
      </rPr>
      <t>Does the institution have comprehensive biosecurity documentation?</t>
    </r>
  </si>
  <si>
    <r>
      <t>4.</t>
    </r>
    <r>
      <rPr>
        <sz val="9"/>
        <color theme="1"/>
        <rFont val="Times New Roman"/>
        <family val="1"/>
      </rPr>
      <t xml:space="preserve">       </t>
    </r>
    <r>
      <rPr>
        <sz val="9"/>
        <color theme="1"/>
        <rFont val="Calibri"/>
        <family val="2"/>
        <scheme val="minor"/>
      </rPr>
      <t>Does the institution conduct biosecurity drills or exercises?</t>
    </r>
  </si>
  <si>
    <r>
      <t>5.</t>
    </r>
    <r>
      <rPr>
        <sz val="9"/>
        <color theme="1"/>
        <rFont val="Times New Roman"/>
        <family val="1"/>
      </rPr>
      <t xml:space="preserve">       </t>
    </r>
    <r>
      <rPr>
        <sz val="9"/>
        <color theme="1"/>
        <rFont val="Calibri"/>
        <family val="2"/>
        <scheme val="minor"/>
      </rPr>
      <t>Does the institution periodically review the biosecurity program?</t>
    </r>
  </si>
  <si>
    <r>
      <t>1.</t>
    </r>
    <r>
      <rPr>
        <sz val="9"/>
        <color theme="1"/>
        <rFont val="Times New Roman"/>
        <family val="1"/>
      </rPr>
      <t xml:space="preserve">       </t>
    </r>
    <r>
      <rPr>
        <sz val="9"/>
        <color theme="1"/>
        <rFont val="Calibri"/>
        <family val="2"/>
        <scheme val="minor"/>
      </rPr>
      <t>What type (if any) of a perimeter security exists outside the building(s)?</t>
    </r>
  </si>
  <si>
    <r>
      <t>2.</t>
    </r>
    <r>
      <rPr>
        <sz val="9"/>
        <color theme="1"/>
        <rFont val="Times New Roman"/>
        <family val="1"/>
      </rPr>
      <t xml:space="preserve">       </t>
    </r>
    <r>
      <rPr>
        <sz val="9"/>
        <color theme="1"/>
        <rFont val="Calibri"/>
        <family val="2"/>
        <scheme val="minor"/>
      </rPr>
      <t xml:space="preserve"> How many barriers exist between public areas and the biological agent?</t>
    </r>
  </si>
  <si>
    <r>
      <t>3.</t>
    </r>
    <r>
      <rPr>
        <sz val="9"/>
        <color theme="1"/>
        <rFont val="Times New Roman"/>
        <family val="1"/>
      </rPr>
      <t xml:space="preserve">       </t>
    </r>
    <r>
      <rPr>
        <sz val="9"/>
        <color theme="1"/>
        <rFont val="Calibri"/>
        <family val="2"/>
        <scheme val="minor"/>
      </rPr>
      <t>Does the building housing the select biological agent or toxin limit access through a control system when the building is not occupied?</t>
    </r>
  </si>
  <si>
    <r>
      <t>4.</t>
    </r>
    <r>
      <rPr>
        <sz val="9"/>
        <color theme="1"/>
        <rFont val="Times New Roman"/>
        <family val="1"/>
      </rPr>
      <t xml:space="preserve">       </t>
    </r>
    <r>
      <rPr>
        <sz val="9"/>
        <color theme="1"/>
        <rFont val="Calibri"/>
        <family val="2"/>
        <scheme val="minor"/>
      </rPr>
      <t>Does the room housing the select biological agent or toxin limit access through a control system when the room is not occupied?</t>
    </r>
  </si>
  <si>
    <r>
      <t>5.</t>
    </r>
    <r>
      <rPr>
        <sz val="9"/>
        <color theme="1"/>
        <rFont val="Times New Roman"/>
        <family val="1"/>
      </rPr>
      <t xml:space="preserve">       </t>
    </r>
    <r>
      <rPr>
        <sz val="9"/>
        <color theme="1"/>
        <rFont val="Calibri"/>
        <family val="2"/>
        <scheme val="minor"/>
      </rPr>
      <t>Do the select biological agents or toxins storage areas (freezers, culture collection, etc.) limit access through a control system?</t>
    </r>
  </si>
  <si>
    <r>
      <t>6.</t>
    </r>
    <r>
      <rPr>
        <sz val="9"/>
        <color theme="1"/>
        <rFont val="Times New Roman"/>
        <family val="1"/>
      </rPr>
      <t xml:space="preserve">       </t>
    </r>
    <r>
      <rPr>
        <sz val="9"/>
        <color theme="1"/>
        <rFont val="Calibri"/>
        <family val="2"/>
        <scheme val="minor"/>
      </rPr>
      <t>Are ALL individuals with access to the room, work areas, and any storage areas where select biological agents and toxins exist specifically approved for access?</t>
    </r>
  </si>
  <si>
    <r>
      <t>7.</t>
    </r>
    <r>
      <rPr>
        <sz val="9"/>
        <color theme="1"/>
        <rFont val="Times New Roman"/>
        <family val="1"/>
      </rPr>
      <t xml:space="preserve">       </t>
    </r>
    <r>
      <rPr>
        <sz val="9"/>
        <color theme="1"/>
        <rFont val="Calibri"/>
        <family val="2"/>
        <scheme val="minor"/>
      </rPr>
      <t>Do intrusion detection systems exist in the areas where select biological agent or toxins are used or stored?</t>
    </r>
  </si>
  <si>
    <r>
      <t>8.</t>
    </r>
    <r>
      <rPr>
        <sz val="9"/>
        <color theme="1"/>
        <rFont val="Times New Roman"/>
        <family val="1"/>
      </rPr>
      <t xml:space="preserve">       </t>
    </r>
    <r>
      <rPr>
        <sz val="9"/>
        <color theme="1"/>
        <rFont val="Calibri"/>
        <family val="2"/>
        <scheme val="minor"/>
      </rPr>
      <t>Are ALL doors (or other potential entry points) covered by an intrusion detection system?</t>
    </r>
  </si>
  <si>
    <r>
      <t>9.</t>
    </r>
    <r>
      <rPr>
        <sz val="9"/>
        <color theme="1"/>
        <rFont val="Times New Roman"/>
        <family val="1"/>
      </rPr>
      <t xml:space="preserve">       </t>
    </r>
    <r>
      <rPr>
        <sz val="9"/>
        <color theme="1"/>
        <rFont val="Calibri"/>
        <family val="2"/>
        <scheme val="minor"/>
      </rPr>
      <t>How are alarms assessed?</t>
    </r>
  </si>
  <si>
    <r>
      <t>10.</t>
    </r>
    <r>
      <rPr>
        <sz val="9"/>
        <color theme="1"/>
        <rFont val="Times New Roman"/>
        <family val="1"/>
      </rPr>
      <t xml:space="preserve">   </t>
    </r>
    <r>
      <rPr>
        <sz val="9"/>
        <color theme="1"/>
        <rFont val="Calibri"/>
        <family val="2"/>
        <scheme val="minor"/>
      </rPr>
      <t>How are alarms responded to?</t>
    </r>
  </si>
  <si>
    <r>
      <t>1.</t>
    </r>
    <r>
      <rPr>
        <sz val="9"/>
        <color theme="1"/>
        <rFont val="Times New Roman"/>
        <family val="1"/>
      </rPr>
      <t xml:space="preserve">       </t>
    </r>
    <r>
      <rPr>
        <sz val="9"/>
        <color theme="1"/>
        <rFont val="Calibri"/>
        <family val="2"/>
        <scheme val="minor"/>
      </rPr>
      <t>How are personnel vetted prior to allowing them unescorted access to the agent?</t>
    </r>
  </si>
  <si>
    <r>
      <t>2.</t>
    </r>
    <r>
      <rPr>
        <sz val="9"/>
        <color theme="1"/>
        <rFont val="Times New Roman"/>
        <family val="1"/>
      </rPr>
      <t xml:space="preserve">       </t>
    </r>
    <r>
      <rPr>
        <sz val="9"/>
        <color theme="1"/>
        <rFont val="Calibri"/>
        <family val="2"/>
        <scheme val="minor"/>
      </rPr>
      <t>How are the personnel vetted who will not have direct access of the agent?</t>
    </r>
  </si>
  <si>
    <r>
      <t>3.</t>
    </r>
    <r>
      <rPr>
        <sz val="9"/>
        <color theme="1"/>
        <rFont val="Times New Roman"/>
        <family val="1"/>
      </rPr>
      <t xml:space="preserve">       </t>
    </r>
    <r>
      <rPr>
        <sz val="9"/>
        <color theme="1"/>
        <rFont val="Calibri"/>
        <family val="2"/>
        <scheme val="minor"/>
      </rPr>
      <t>How are visitors and other individuals who have not been vetted escorted when accessing rooms with the biological agent or other materials?</t>
    </r>
  </si>
  <si>
    <r>
      <t>4.</t>
    </r>
    <r>
      <rPr>
        <sz val="9"/>
        <color theme="1"/>
        <rFont val="Times New Roman"/>
        <family val="1"/>
      </rPr>
      <t xml:space="preserve">       </t>
    </r>
    <r>
      <rPr>
        <sz val="9"/>
        <color theme="1"/>
        <rFont val="Calibri"/>
        <family val="2"/>
        <scheme val="minor"/>
      </rPr>
      <t>Are badges worn?</t>
    </r>
  </si>
  <si>
    <r>
      <t>5.</t>
    </r>
    <r>
      <rPr>
        <sz val="9"/>
        <color theme="1"/>
        <rFont val="Times New Roman"/>
        <family val="1"/>
      </rPr>
      <t xml:space="preserve">       </t>
    </r>
    <r>
      <rPr>
        <sz val="9"/>
        <color theme="1"/>
        <rFont val="Calibri"/>
        <family val="2"/>
        <scheme val="minor"/>
      </rPr>
      <t>Do badges indicate level of access allowed by the wearer?</t>
    </r>
  </si>
  <si>
    <r>
      <t>6.</t>
    </r>
    <r>
      <rPr>
        <sz val="9"/>
        <color theme="1"/>
        <rFont val="Times New Roman"/>
        <family val="1"/>
      </rPr>
      <t xml:space="preserve">       </t>
    </r>
    <r>
      <rPr>
        <sz val="9"/>
        <color theme="1"/>
        <rFont val="Calibri"/>
        <family val="2"/>
        <scheme val="minor"/>
      </rPr>
      <t>Does badge include a photo of the wearer (owner) and a time interval for when it is valid?</t>
    </r>
  </si>
  <si>
    <r>
      <t>7.</t>
    </r>
    <r>
      <rPr>
        <sz val="9"/>
        <color theme="1"/>
        <rFont val="Times New Roman"/>
        <family val="1"/>
      </rPr>
      <t xml:space="preserve">       </t>
    </r>
    <r>
      <rPr>
        <sz val="9"/>
        <color theme="1"/>
        <rFont val="Calibri"/>
        <family val="2"/>
        <scheme val="minor"/>
      </rPr>
      <t>Are there procedures for returning badges or reporting lost badges?</t>
    </r>
  </si>
  <si>
    <r>
      <t>8.</t>
    </r>
    <r>
      <rPr>
        <sz val="9"/>
        <color theme="1"/>
        <rFont val="Times New Roman"/>
        <family val="1"/>
      </rPr>
      <t xml:space="preserve">       </t>
    </r>
    <r>
      <rPr>
        <sz val="9"/>
        <color theme="1"/>
        <rFont val="Calibri"/>
        <family val="2"/>
        <scheme val="minor"/>
      </rPr>
      <t>What is the level of biosecurity training provided?</t>
    </r>
  </si>
  <si>
    <r>
      <t>9.</t>
    </r>
    <r>
      <rPr>
        <sz val="9"/>
        <color theme="1"/>
        <rFont val="Times New Roman"/>
        <family val="1"/>
      </rPr>
      <t xml:space="preserve">       </t>
    </r>
    <r>
      <rPr>
        <sz val="9"/>
        <color theme="1"/>
        <rFont val="Calibri"/>
        <family val="2"/>
        <scheme val="minor"/>
      </rPr>
      <t>Do employee assistance programs exist?</t>
    </r>
  </si>
  <si>
    <r>
      <t>1.</t>
    </r>
    <r>
      <rPr>
        <sz val="9"/>
        <color theme="1"/>
        <rFont val="Times New Roman"/>
        <family val="1"/>
      </rPr>
      <t xml:space="preserve">       </t>
    </r>
    <r>
      <rPr>
        <sz val="9"/>
        <color theme="1"/>
        <rFont val="Calibri"/>
        <family val="2"/>
        <scheme val="minor"/>
      </rPr>
      <t>What is the level of control at a facility of materials moving between laboratories or while in shipping/receiving areas?</t>
    </r>
  </si>
  <si>
    <r>
      <t>2.</t>
    </r>
    <r>
      <rPr>
        <sz val="9"/>
        <color theme="1"/>
        <rFont val="Times New Roman"/>
        <family val="1"/>
      </rPr>
      <t xml:space="preserve">       </t>
    </r>
    <r>
      <rPr>
        <sz val="9"/>
        <color theme="1"/>
        <rFont val="Calibri"/>
        <family val="2"/>
        <scheme val="minor"/>
      </rPr>
      <t>What type of vetting is required for personnel transporting material within the facility?</t>
    </r>
  </si>
  <si>
    <r>
      <t>3.</t>
    </r>
    <r>
      <rPr>
        <sz val="9"/>
        <color theme="1"/>
        <rFont val="Times New Roman"/>
        <family val="1"/>
      </rPr>
      <t xml:space="preserve">       </t>
    </r>
    <r>
      <rPr>
        <sz val="9"/>
        <color theme="1"/>
        <rFont val="Calibri"/>
        <family val="2"/>
        <scheme val="minor"/>
      </rPr>
      <t>What type of administrative approvals is required for internal transport?</t>
    </r>
  </si>
  <si>
    <r>
      <t>4.</t>
    </r>
    <r>
      <rPr>
        <sz val="9"/>
        <color theme="1"/>
        <rFont val="Times New Roman"/>
        <family val="1"/>
      </rPr>
      <t xml:space="preserve">       </t>
    </r>
    <r>
      <rPr>
        <sz val="9"/>
        <color theme="1"/>
        <rFont val="Calibri"/>
        <family val="2"/>
        <scheme val="minor"/>
      </rPr>
      <t>What type of administrative approvals is required for external transport?</t>
    </r>
  </si>
  <si>
    <r>
      <t>5.</t>
    </r>
    <r>
      <rPr>
        <sz val="9"/>
        <color theme="1"/>
        <rFont val="Times New Roman"/>
        <family val="1"/>
      </rPr>
      <t xml:space="preserve">       </t>
    </r>
    <r>
      <rPr>
        <sz val="9"/>
        <color theme="1"/>
        <rFont val="Calibri"/>
        <family val="2"/>
        <scheme val="minor"/>
      </rPr>
      <t>What is the required security level for the receiving facility when sharing this agent?</t>
    </r>
  </si>
  <si>
    <r>
      <t>6.</t>
    </r>
    <r>
      <rPr>
        <sz val="9"/>
        <color theme="1"/>
        <rFont val="Times New Roman"/>
        <family val="1"/>
      </rPr>
      <t xml:space="preserve">       </t>
    </r>
    <r>
      <rPr>
        <sz val="9"/>
        <color theme="1"/>
        <rFont val="Calibri"/>
        <family val="2"/>
        <scheme val="minor"/>
      </rPr>
      <t>How are agents packaged for external transport?</t>
    </r>
  </si>
  <si>
    <r>
      <t>7.</t>
    </r>
    <r>
      <rPr>
        <sz val="9"/>
        <color theme="1"/>
        <rFont val="Times New Roman"/>
        <family val="1"/>
      </rPr>
      <t xml:space="preserve">       </t>
    </r>
    <r>
      <rPr>
        <sz val="9"/>
        <color theme="1"/>
        <rFont val="Calibri"/>
        <family val="2"/>
        <scheme val="minor"/>
      </rPr>
      <t>How are external carriers selected?</t>
    </r>
  </si>
  <si>
    <r>
      <t>1.</t>
    </r>
    <r>
      <rPr>
        <sz val="9"/>
        <color theme="1"/>
        <rFont val="Times New Roman"/>
        <family val="1"/>
      </rPr>
      <t xml:space="preserve">       </t>
    </r>
    <r>
      <rPr>
        <sz val="9"/>
        <color theme="1"/>
        <rFont val="Calibri"/>
        <family val="2"/>
        <scheme val="minor"/>
      </rPr>
      <t>How does the facility determine which materials are subject to material control and accountability (MC&amp;A) measures?</t>
    </r>
  </si>
  <si>
    <r>
      <t>2.</t>
    </r>
    <r>
      <rPr>
        <sz val="9"/>
        <color theme="1"/>
        <rFont val="Times New Roman"/>
        <family val="1"/>
      </rPr>
      <t xml:space="preserve">       </t>
    </r>
    <r>
      <rPr>
        <sz val="9"/>
        <color theme="1"/>
        <rFont val="Calibri"/>
        <family val="2"/>
        <scheme val="minor"/>
      </rPr>
      <t>Which materials are inventoried?</t>
    </r>
  </si>
  <si>
    <r>
      <t>3.</t>
    </r>
    <r>
      <rPr>
        <sz val="9"/>
        <color theme="1"/>
        <rFont val="Times New Roman"/>
        <family val="1"/>
      </rPr>
      <t xml:space="preserve">       </t>
    </r>
    <r>
      <rPr>
        <sz val="9"/>
        <color theme="1"/>
        <rFont val="Calibri"/>
        <family val="2"/>
        <scheme val="minor"/>
      </rPr>
      <t>What is the level of control of agents while in use (working stocks, infected animals, etc.)?</t>
    </r>
  </si>
  <si>
    <r>
      <t>4.</t>
    </r>
    <r>
      <rPr>
        <sz val="9"/>
        <color theme="1"/>
        <rFont val="Times New Roman"/>
        <family val="1"/>
      </rPr>
      <t xml:space="preserve">       </t>
    </r>
    <r>
      <rPr>
        <sz val="9"/>
        <color theme="1"/>
        <rFont val="Calibri"/>
        <family val="2"/>
        <scheme val="minor"/>
      </rPr>
      <t>Are there clearly defined accountability roles and responsibilities?</t>
    </r>
  </si>
  <si>
    <r>
      <t>5.</t>
    </r>
    <r>
      <rPr>
        <sz val="9"/>
        <color theme="1"/>
        <rFont val="Times New Roman"/>
        <family val="1"/>
      </rPr>
      <t xml:space="preserve">       </t>
    </r>
    <r>
      <rPr>
        <sz val="9"/>
        <color theme="1"/>
        <rFont val="Calibri"/>
        <family val="2"/>
        <scheme val="minor"/>
      </rPr>
      <t>Are there clearly defined procedures for material control and accountability (MC&amp;A)?</t>
    </r>
  </si>
  <si>
    <r>
      <t>1.</t>
    </r>
    <r>
      <rPr>
        <sz val="9"/>
        <color theme="1"/>
        <rFont val="Times New Roman"/>
        <family val="1"/>
      </rPr>
      <t xml:space="preserve">       </t>
    </r>
    <r>
      <rPr>
        <sz val="9"/>
        <color theme="1"/>
        <rFont val="Calibri"/>
        <family val="2"/>
        <scheme val="minor"/>
      </rPr>
      <t>Has information which is considered sensitive been clearly identified, marked, and protected at a level equivalent to the risk of loss or release?</t>
    </r>
  </si>
  <si>
    <r>
      <t>2.</t>
    </r>
    <r>
      <rPr>
        <sz val="9"/>
        <color theme="1"/>
        <rFont val="Times New Roman"/>
        <family val="1"/>
      </rPr>
      <t xml:space="preserve">       </t>
    </r>
    <r>
      <rPr>
        <sz val="9"/>
        <color theme="1"/>
        <rFont val="Calibri"/>
        <family val="2"/>
        <scheme val="minor"/>
      </rPr>
      <t>Is information which is considered sensitive protected from release or loss?</t>
    </r>
  </si>
  <si>
    <r>
      <t>3.</t>
    </r>
    <r>
      <rPr>
        <sz val="9"/>
        <color theme="1"/>
        <rFont val="Times New Roman"/>
        <family val="1"/>
      </rPr>
      <t xml:space="preserve">       </t>
    </r>
    <r>
      <rPr>
        <sz val="9"/>
        <color theme="1"/>
        <rFont val="Calibri"/>
        <family val="2"/>
        <scheme val="minor"/>
      </rPr>
      <t>Are there clearly defined communication policies regarding sensitive information?</t>
    </r>
  </si>
  <si>
    <r>
      <t>4.</t>
    </r>
    <r>
      <rPr>
        <sz val="9"/>
        <color theme="1"/>
        <rFont val="Times New Roman"/>
        <family val="1"/>
      </rPr>
      <t xml:space="preserve">       </t>
    </r>
    <r>
      <rPr>
        <sz val="9"/>
        <color theme="1"/>
        <rFont val="Calibri"/>
        <family val="2"/>
        <scheme val="minor"/>
      </rPr>
      <t>Are electronic critical infrastructure systems (including inventory databases, alarm control stations, access control systems, building monitoring systems, etc.) protected from attack?</t>
    </r>
  </si>
  <si>
    <r>
      <t>5.</t>
    </r>
    <r>
      <rPr>
        <sz val="9"/>
        <color theme="1"/>
        <rFont val="Times New Roman"/>
        <family val="1"/>
      </rPr>
      <t xml:space="preserve">       </t>
    </r>
    <r>
      <rPr>
        <sz val="9"/>
        <color theme="1"/>
        <rFont val="Calibri"/>
        <family val="2"/>
        <scheme val="minor"/>
      </rPr>
      <t>Are there clearly defined policies for public disclosure of information?</t>
    </r>
  </si>
  <si>
    <t>Local Weights</t>
  </si>
  <si>
    <t>Local Weight</t>
  </si>
  <si>
    <t xml:space="preserve">No protection (e.g. adversary can access the systems through the internet) </t>
  </si>
  <si>
    <t>Systems are on the internal network by isolated from the internet by use of a firewall</t>
  </si>
  <si>
    <t xml:space="preserve">Systems are on a private isolated network with no access from the internet or the general facility intranet </t>
  </si>
  <si>
    <t>6.      Are electronic physical security systems (alarm control stations, access control systems, building monitoring systems, etc.) isolated from the public internet?</t>
  </si>
  <si>
    <t>6.    Are electronic physical security systems (alarm control stations, access control systems, building monitoring systems, etc.) isolated from the public internet?</t>
  </si>
  <si>
    <t>Global Weight</t>
  </si>
  <si>
    <t>Global Weights</t>
  </si>
  <si>
    <t>Weighted Score Insider</t>
  </si>
  <si>
    <t>Weighted Score Outsider</t>
  </si>
  <si>
    <t>No controls (access controls and/or intrusion detection) on any entry points</t>
  </si>
  <si>
    <t>Security System Effectivness</t>
  </si>
  <si>
    <t>outsider</t>
  </si>
  <si>
    <t xml:space="preserve">Security System Effectiveness </t>
  </si>
  <si>
    <t>Likelihood of successful theft and misuse against human</t>
  </si>
  <si>
    <t>Likelihood of successful theft and misuse against animals</t>
  </si>
  <si>
    <t>Dissemination options</t>
  </si>
  <si>
    <t>L1.  what 'form' is the material in?</t>
  </si>
  <si>
    <t>Questions</t>
  </si>
  <si>
    <t>Environmental Samples (soil, water, etc.) = .1</t>
  </si>
  <si>
    <t>Diagnostic Samples (blood, urine, tissues samples, saliva, etc.) = .25</t>
  </si>
  <si>
    <t>Purified biological materials (stock culture) = 1</t>
  </si>
  <si>
    <t>No history of this agent in biowarfare, bio-crime or bioterrorism and no evidence of terrorist interest in this agent = .1</t>
  </si>
  <si>
    <t>Agent has no history of use, but there is evidence of interest by criminals or terror groups = .75</t>
  </si>
  <si>
    <t>Agent has a history of use in bioterrorism, bio-crime, or biowarfare = 1</t>
  </si>
  <si>
    <t>The social impact of an agent release from the facility would be moderate =.5</t>
  </si>
  <si>
    <t>The social impact of an agent release from the facility would be catastrophic =1</t>
  </si>
  <si>
    <t>Production of a suitable quantity of this agent requires advanced technical skills = .25</t>
  </si>
  <si>
    <t>Production of a suitable quantity of this agent is straightforward for an individual with undergraduate level microbiological skills = .75</t>
  </si>
  <si>
    <t>Suitable quantity of this agent could be produced easily with limited microbiological skills = 1</t>
  </si>
  <si>
    <t>Production equipment is difficult to acquire and legal restrictions exist regarding procurement = .1</t>
  </si>
  <si>
    <t>Production equipment is difficult to acquire due to cost =.5</t>
  </si>
  <si>
    <t>Production equipment can be easily acquired or fabricated = 1</t>
  </si>
  <si>
    <t>Agent is stable long-term without cold storage =1</t>
  </si>
  <si>
    <t>Agent is stable long term but cold storage required =.75</t>
  </si>
  <si>
    <t>Agent is stable for days - weeks =.5</t>
  </si>
  <si>
    <t>The social impact of an agent release from the facility would be negligible = .05</t>
  </si>
  <si>
    <t>Groundbreaking techniques would be required to grow a suitable quantity of this agent = .05</t>
  </si>
  <si>
    <t>Agent is not stable = .05</t>
  </si>
  <si>
    <t>Unknown =.25</t>
  </si>
  <si>
    <t>Not an infectious route = 0</t>
  </si>
  <si>
    <t>A possible route of infection = .75</t>
  </si>
  <si>
    <t>Infectious Route =1</t>
  </si>
  <si>
    <t>No = 0</t>
  </si>
  <si>
    <t>Yes = 1</t>
  </si>
  <si>
    <t>Agent stable only on interior surfaces for days to weeks =.25</t>
  </si>
  <si>
    <t>Agent stable in the environment for days to weeks =.75</t>
  </si>
  <si>
    <t>Agent stable in the environment for months =1</t>
  </si>
  <si>
    <t>Yes =1</t>
  </si>
  <si>
    <t>Value</t>
  </si>
  <si>
    <t>Discrete Values / Answer Options-Guidance</t>
  </si>
  <si>
    <t>Less than 24 hours =.1</t>
  </si>
  <si>
    <t>Less than a week =.25</t>
  </si>
  <si>
    <t>Multiple months=.75</t>
  </si>
  <si>
    <t>Multiple weeks =.5</t>
  </si>
  <si>
    <t>Signs of illness present life of host=1</t>
  </si>
  <si>
    <t>No sign of diseases=0</t>
  </si>
  <si>
    <t>Low signs, host able to function but has some visual symptoms =.25</t>
  </si>
  <si>
    <t>Moderate signs of disease, host able to function in a limited capacity (bed rest) =.5</t>
  </si>
  <si>
    <t>High signs of disease, host not able to function (hospitalized)=.75</t>
  </si>
  <si>
    <t>Extreme signs of disease, host requires mechanical assistance to sustain life, death imminent=1</t>
  </si>
  <si>
    <r>
      <t>1.</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illness</t>
    </r>
    <r>
      <rPr>
        <sz val="10"/>
        <color theme="1"/>
        <rFont val="Calibri"/>
        <family val="2"/>
        <scheme val="minor"/>
      </rPr>
      <t xml:space="preserve"> in a normal healthy human host?</t>
    </r>
  </si>
  <si>
    <r>
      <t>3.</t>
    </r>
    <r>
      <rPr>
        <sz val="10"/>
        <color theme="1"/>
        <rFont val="Times New Roman"/>
        <family val="1"/>
      </rPr>
      <t xml:space="preserve">       </t>
    </r>
    <r>
      <rPr>
        <sz val="10"/>
        <color theme="1"/>
        <rFont val="Calibri"/>
        <family val="2"/>
        <scheme val="minor"/>
      </rPr>
      <t xml:space="preserve">What is the duration of </t>
    </r>
    <r>
      <rPr>
        <b/>
        <sz val="10"/>
        <color theme="1"/>
        <rFont val="Calibri"/>
        <family val="2"/>
        <scheme val="minor"/>
      </rPr>
      <t>infection</t>
    </r>
    <r>
      <rPr>
        <sz val="10"/>
        <color theme="1"/>
        <rFont val="Calibri"/>
        <family val="2"/>
        <scheme val="minor"/>
      </rPr>
      <t xml:space="preserve"> in a normal healthy human host?</t>
    </r>
  </si>
  <si>
    <t>No long term impact=0</t>
  </si>
  <si>
    <t>Mild long-term impacts do not impede the hosts ability to function normally=.25</t>
  </si>
  <si>
    <t>Moderate long-term impact which hinders the hosts ability to function normally=.5</t>
  </si>
  <si>
    <t>High long-term impact which renders the host unable to function normally=1</t>
  </si>
  <si>
    <t>No Mortality (0%)=0</t>
  </si>
  <si>
    <t>Low mortality (1% to 14%)=.25</t>
  </si>
  <si>
    <t>Medium mortality (15% to 74%)=.75</t>
  </si>
  <si>
    <t>High mortality (75% or more) =1</t>
  </si>
  <si>
    <t>Affect a livestock species which has no economic impact in our country=0</t>
  </si>
  <si>
    <t>Affects a less significant livestock species which is used for export and/or the by-products are a source of protein for the country=.5</t>
  </si>
  <si>
    <t>Affects a single but significant livestock species which is used for export and/or the by-products are a major source of protein for the country=.75</t>
  </si>
  <si>
    <t>Affects multiple, significant agricultural species which are used for export and/or the by-products are a major source of protein for the country=1</t>
  </si>
  <si>
    <t>Potentially affected animals are currently vaccinated for the disease caused by this agent =.1</t>
  </si>
  <si>
    <t>Some potentially affected animal are vaccinated =.5</t>
  </si>
  <si>
    <t>No current vaccination exists against this disease and animals at risk include young and others with compromised immune systems =1</t>
  </si>
  <si>
    <t>The economic impact of an agent release from the facility would be negligible=.1</t>
  </si>
  <si>
    <t>The economic impact of an agent release from the facility would be moderate, GDP would recover in a matter of months. =.5</t>
  </si>
  <si>
    <t>The economic impact of an agent release from the facility would be catastrophic, significant impact to the GDP of the country. (Impacts of trade and tourism) =1</t>
  </si>
  <si>
    <t>The agent is endemic in the country=.1</t>
  </si>
  <si>
    <t>The agent is not endemic in the country, but outbreaks have occurred =.75</t>
  </si>
  <si>
    <t>The agent is absent in the environment of the country=1</t>
  </si>
  <si>
    <t>There are not active control programs for this agent in this country=.1</t>
  </si>
  <si>
    <t>Control policies exist but are not effective=.5</t>
  </si>
  <si>
    <t>Control program is operational and is moderately effective=.75</t>
  </si>
  <si>
    <t>Control program is operation and effective=1</t>
  </si>
  <si>
    <t>Minimal Consequences=.1</t>
  </si>
  <si>
    <t>Significant Consequences=1</t>
  </si>
  <si>
    <t>Yes=.1</t>
  </si>
  <si>
    <t>Yes, but difficult to use and/or only limited availability within the country=.5</t>
  </si>
  <si>
    <t>No=1</t>
  </si>
  <si>
    <t>Isolation/quarantine/culling are feasible options in this country=.25</t>
  </si>
  <si>
    <t>Isolation/quarantine/culling not feasible in this country=1</t>
  </si>
  <si>
    <t>Transmission has never been demonstrated=0</t>
  </si>
  <si>
    <t>Host to host transmission suspected=.5</t>
  </si>
  <si>
    <t>Host to host transmission via close contact only=.75</t>
  </si>
  <si>
    <t>Agent can transmit between hosts easily=1</t>
  </si>
  <si>
    <t>Weight</t>
  </si>
  <si>
    <t>Final Score</t>
  </si>
  <si>
    <t>Agent not stable outside of a host = 0</t>
  </si>
  <si>
    <t>Utility of the material for misuse</t>
  </si>
  <si>
    <t>Production requirements of the material</t>
  </si>
  <si>
    <t>Animals</t>
  </si>
  <si>
    <t>Humans</t>
  </si>
  <si>
    <t>The direct health impact (morbidity) and  mortality to humans and/or animals</t>
  </si>
  <si>
    <t>Mortality Rate in Humans</t>
  </si>
  <si>
    <t xml:space="preserve">Impacts to the animal population </t>
  </si>
  <si>
    <t>Transmission</t>
  </si>
  <si>
    <t>Host to Host Transmission Routes</t>
  </si>
  <si>
    <r>
      <t>L1.</t>
    </r>
    <r>
      <rPr>
        <sz val="10"/>
        <color theme="1"/>
        <rFont val="Times New Roman"/>
        <family val="1"/>
      </rPr>
      <t xml:space="preserve">       </t>
    </r>
    <r>
      <rPr>
        <sz val="10"/>
        <color theme="1"/>
        <rFont val="Calibri"/>
        <family val="2"/>
        <scheme val="minor"/>
      </rPr>
      <t>What type of material will be used in this procedure?</t>
    </r>
  </si>
  <si>
    <t>1.       Does the institution have defined roles and responsibilities for biosecurity?</t>
  </si>
  <si>
    <t>2.       Has the institution made a commitment to security?</t>
  </si>
  <si>
    <t>3.       Does the institution have comprehensive biosecurity documentation?</t>
  </si>
  <si>
    <t>4.       Does the institution conduct biosecurity drills or exercises?</t>
  </si>
  <si>
    <t>5.       Does the institution periodically review the biosecurity program?</t>
  </si>
  <si>
    <t>1.       What type (if any) of a perimeter security exists outside the building(s)?</t>
  </si>
  <si>
    <t>2.        How many barriers exist between public areas and the biological agent?</t>
  </si>
  <si>
    <t>3.       Does the building housing the select biological agent or toxin limit access through a control system when the building is not occupied?</t>
  </si>
  <si>
    <t>4.       Does the room housing the select biological agent or toxin limit access through a control system when the room is not occupied?</t>
  </si>
  <si>
    <t>5.       Do the select biological agents or toxins storage areas (freezers, culture collection, etc.) limit access through a control system?</t>
  </si>
  <si>
    <t>6.       Are ALL individuals with access to the room, work areas, and any storage areas where select biological agents and toxins exist specifically approved for access?</t>
  </si>
  <si>
    <t>7.       Do intrusion detection systems exist in the areas where select biological agent or toxins are used or stored?</t>
  </si>
  <si>
    <t>8.       Are ALL doors (or other potential entry points) covered by an intrusion detection system?</t>
  </si>
  <si>
    <t>9.       How are alarms assessed?</t>
  </si>
  <si>
    <t>10.   How are alarms responded to?</t>
  </si>
  <si>
    <t>1.       How are personnel vetted prior to allowing them unescorted access to the agent?</t>
  </si>
  <si>
    <t>2.       How are the personnel vetted who will not have direct access of the agent?</t>
  </si>
  <si>
    <t>3.       How are visitors and other individuals who have not been vetted escorted when accessing rooms with the biological agent or other materials?</t>
  </si>
  <si>
    <t>4.       Are badges worn?</t>
  </si>
  <si>
    <t>5.       Do badges indicate level of access allowed by the wearer?</t>
  </si>
  <si>
    <t>6.       Does badge include a photo of the wearer (owner) and a time interval for when it is valid?</t>
  </si>
  <si>
    <t>7.       Are there procedures for returning badges or reporting lost badges?</t>
  </si>
  <si>
    <t>8.       What is the level of biosecurity training provided?</t>
  </si>
  <si>
    <t>9.       Do employee assistance programs exist?</t>
  </si>
  <si>
    <t>1.       What is the level of control at a facility of materials moving between laboratories or while in shipping/receiving areas?</t>
  </si>
  <si>
    <t>2.       What type of vetting is required for personnel transporting material within the facility?</t>
  </si>
  <si>
    <t>3.       What type of administrative approvals is required for internal transport?</t>
  </si>
  <si>
    <t>4.       What type of administrative approvals is required for external transport?</t>
  </si>
  <si>
    <t>5.       What is the required security level for the receiving facility when sharing this agent?</t>
  </si>
  <si>
    <t>6.       How are agents packaged for external transport?</t>
  </si>
  <si>
    <t>7.       How are external carriers selected?</t>
  </si>
  <si>
    <t>1.       How does the facility determine which materials are subject to material control and accountability (MC&amp;A) measures?</t>
  </si>
  <si>
    <t>2.       Which materials are inventoried?</t>
  </si>
  <si>
    <t>3.       What is the level of control of agents while in use (working stocks, infected animals, etc.)?</t>
  </si>
  <si>
    <t>4.       Are there clearly defined accountability roles and responsibilities?</t>
  </si>
  <si>
    <t>5.       Are there clearly defined procedures for material control and accountability (MC&amp;A)?</t>
  </si>
  <si>
    <t>1.       Has information which is considered sensitive been clearly identified, marked, and protected at a level equivalent to the risk of loss or release?</t>
  </si>
  <si>
    <t>2.       Is information which is considered sensitive protected from release or loss?</t>
  </si>
  <si>
    <t>3.       Are there clearly defined communication policies regarding sensitive information?</t>
  </si>
  <si>
    <t>4.       Are electronic critical infrastructure systems (including inventory databases, alarm control stations, access control systems, building monitoring systems, etc.) protected from attack?</t>
  </si>
  <si>
    <t>5.       Are there clearly defined policies for public disclosure of information?</t>
  </si>
  <si>
    <t>NO</t>
  </si>
  <si>
    <t>YES</t>
  </si>
  <si>
    <t xml:space="preserve">Socioeconomical impacts </t>
  </si>
  <si>
    <t>Values = 0</t>
  </si>
  <si>
    <t>Values = .25</t>
  </si>
  <si>
    <t>Values =.5</t>
  </si>
  <si>
    <t>Values =.75</t>
  </si>
  <si>
    <t>Values =1</t>
  </si>
  <si>
    <t>Name of Lab and Biological Material</t>
  </si>
  <si>
    <t xml:space="preserve">Weighted Score </t>
  </si>
  <si>
    <t>Biological Materials Questions</t>
  </si>
  <si>
    <t>Name of the laboratory/facility:</t>
  </si>
  <si>
    <t>Name of the biological materials:</t>
  </si>
  <si>
    <t>Morbidity of Disease in a Human</t>
  </si>
  <si>
    <t xml:space="preserve">Likelihood of Infection </t>
  </si>
  <si>
    <t xml:space="preserve">Biological agents have unique properties which can influence the likelihood of an infection following an exposure and the consequences of disease in the event on an infection.  
For likelihood of infection, the primary drivers are the routes of infection and the infectious dose.  The specific infectious dose (or ID50) is not as important as understanding if the ID50 is very low (under 1000).  For agents with a very low ID50, the potential for an exposure to cause an infection is notably higher than for agents with a higher ID50.   </t>
  </si>
  <si>
    <r>
      <t>A1.</t>
    </r>
    <r>
      <rPr>
        <sz val="10"/>
        <color theme="1"/>
        <rFont val="Times New Roman"/>
        <family val="1"/>
      </rPr>
      <t xml:space="preserve">       </t>
    </r>
    <r>
      <rPr>
        <sz val="10"/>
        <color theme="1"/>
        <rFont val="Calibri"/>
        <family val="2"/>
        <scheme val="minor"/>
      </rPr>
      <t>Is this agent known to cause infection via inhalation (to cause infection via droplets or droplet nuclei that have entered the upper or lower respiratory tract)?</t>
    </r>
  </si>
  <si>
    <t>A possible or suspected route = .75</t>
  </si>
  <si>
    <t>Unknown but not suspected as a route  = .1</t>
  </si>
  <si>
    <t>A known infectious route = 1</t>
  </si>
  <si>
    <t>Inhalation</t>
  </si>
  <si>
    <t>Percutaneous</t>
  </si>
  <si>
    <t>Contact</t>
  </si>
  <si>
    <t>Ingestion</t>
  </si>
  <si>
    <t>A1a. Is the infectious dose (ID50) of this agent for this route less than 1000 or unknown?</t>
  </si>
  <si>
    <r>
      <t>A2.</t>
    </r>
    <r>
      <rPr>
        <sz val="10"/>
        <color theme="1"/>
        <rFont val="Times New Roman"/>
        <family val="1"/>
      </rPr>
      <t xml:space="preserve">       </t>
    </r>
    <r>
      <rPr>
        <sz val="10"/>
        <color theme="1"/>
        <rFont val="Calibri"/>
        <family val="2"/>
        <scheme val="minor"/>
      </rPr>
      <t>Is this agent known to cause infection via percutaneous exposure (to cause infection through compromised skin or direct injection into the blood stream)?</t>
    </r>
  </si>
  <si>
    <t>A2a. Is the infectious dose (ID50) of this agent for this route less than 1000 or unknown?</t>
  </si>
  <si>
    <r>
      <t>A3.</t>
    </r>
    <r>
      <rPr>
        <sz val="10"/>
        <color theme="1"/>
        <rFont val="Times New Roman"/>
        <family val="1"/>
      </rPr>
      <t xml:space="preserve">       </t>
    </r>
    <r>
      <rPr>
        <sz val="10"/>
        <color theme="1"/>
        <rFont val="Calibri"/>
        <family val="2"/>
        <scheme val="minor"/>
      </rPr>
      <t>Is this agent known to cause infection via direct contact (to cause infection through the mucosal membranes)?</t>
    </r>
  </si>
  <si>
    <t>A3a. Is the infectious dose (ID50) of this agent for this route less than 1000 or unknown?</t>
  </si>
  <si>
    <r>
      <t>A4.</t>
    </r>
    <r>
      <rPr>
        <sz val="10"/>
        <color theme="1"/>
        <rFont val="Times New Roman"/>
        <family val="1"/>
      </rPr>
      <t xml:space="preserve">       </t>
    </r>
    <r>
      <rPr>
        <sz val="10"/>
        <color theme="1"/>
        <rFont val="Calibri"/>
        <family val="2"/>
        <scheme val="minor"/>
      </rPr>
      <t>Is this agent known to cause infection via ingestion (to cause infection via contact with the gastrointestinal tract)?</t>
    </r>
  </si>
  <si>
    <t>A4a. Is the infectious dose (ID50) of this agent for this route less than 1000 or unknown?</t>
  </si>
  <si>
    <t>Weighted for Inhalation</t>
  </si>
  <si>
    <t>Weighted for Percutaneous</t>
  </si>
  <si>
    <t>Weighted For Contact</t>
  </si>
  <si>
    <t>Weighted for Ingestion</t>
  </si>
  <si>
    <t xml:space="preserve">Biological Properties - Likelihood of Infection </t>
  </si>
  <si>
    <t>Is this agent known to cause infection via inhalation (to cause infection via droplets or droplet nuclei that have entered the upper or lower respiratory tract)?</t>
  </si>
  <si>
    <t>Is the infectious dose (ID50) of this agent for this route less than 1000 or unknown?</t>
  </si>
  <si>
    <t>Is this agent known to cause infection via percutaneous exposure (to cause infection through compromised skin or direct injection into the blood stream)?</t>
  </si>
  <si>
    <t>Is this agent known to cause infection via direct contact (to cause infection through the mucosal membranes)?</t>
  </si>
  <si>
    <t>Is this agent known to cause infection via ingestion (to cause infection via contact with the gastrointestinal tract)?</t>
  </si>
  <si>
    <t>Likelihood of Infection</t>
  </si>
  <si>
    <t>Humans?</t>
  </si>
  <si>
    <t>Animals?</t>
  </si>
  <si>
    <t>Can this agent cause disease in humans?</t>
  </si>
  <si>
    <t>Can this agent cause disease in animals?</t>
  </si>
  <si>
    <t>Laboratory procedures that increase the potential for an exposure:</t>
  </si>
  <si>
    <t>Are Animals used in this laboratory procedure?</t>
  </si>
  <si>
    <t xml:space="preserve">The type and purity of material alters the potential for an exposure leading to an infection, pure material (e.g. a stock viral or bacterial culture) has a higher potential for an exposure leading to an infection than a less pure sample (e.g. diagnostic blood sample) due mainly to the concentration of infectious material present.  If the procedure will have both purified material and diagnostic samples, select the purified material option. Note that some material in the laboratory is not infectious and will have a lower potential for exposure, for example, verified inactivated samples and PCR product. Depending on the procedure and agent, cell lysate, supernatant or other derivatives of infectious material will have varying potential for exposure. The concentration of the infectious material is the dominating factor as well as the presence of any inactivating factors (chemical-acidic/basic solution or physical-antibody capture) that would limit the ability of the handler to become exposed. </t>
  </si>
  <si>
    <t xml:space="preserve">Volume of material, the larger volume of material being handled at any point of time during the procedure increases the potential for an exposure, which could lead to an infection. Often procedures in the laboratory will reduce the volume or concentrate the material, therefore, for this question answer according to the largest volume of material at any time in the procedure. For example, if the goal of the procedure was to make a 10 mL stock solution from centrifuging a 1 L bacterial culture, then select the “Liter volumes” option. If the material is NOT in liquid form (e.g. a bacterial culture on a slant), for the purposes of this question, you may use the general rule of 1 gram = 1 mL. </t>
  </si>
  <si>
    <t xml:space="preserve">The potential for exposure from aerosols is in direct relation to the potential for aerosol production, which yields very small airborne particles and droplets that may contain infectious material that could be inhaled and/or contaminate the surrounding area. Aerosols are a byproduct of some common laboratory processes and procedures, including any activity where liquid or semi-liquid material is being shaken, poured, grinded, stirred, blended, or spilled. In addition, opening containers containing liquid could generate aerosols or release aerosols that have been generated. For example, removing a cryovial from liquid nitrogen and then not allowing the gas to equilibrate as the sample warms up, by slightly unscrewing the cap, could cause the sample to explode. 
Laboratory procedures that might create aerosols may include: pipetting (large and small volumes), sonication, centrifugation, mixing, lyophilization, streaking agar plates, homogenizing, vortexing, and some work with animals including, but not limited to aerosol inoculation. Generally, in the lab setting, the more procedures which may generate an aerosol the greater potential for an inhalation exposure. Furthermore, when considering the exposure potential for any specific aerosol producing procedure, some factors that might contribute to a higher potential. These could include time (duration of the procedure), frequency (repeated actions in succession), poor technique, faulty equipment, location (including room air currents), intensity (e.g. vortexing at maximum speed), bubble formation and others. 
</t>
  </si>
  <si>
    <t xml:space="preserve">This question addresses whether aerosols containing infectious material are intentionally being generated during the procedure for experimental purposes. Conducting aerosolization experiments, in general, will add to the potential of exposure from aerosols, which is why despite the scale of the experiment (large or small scale), both options confer a higher potential for exposure. Most examples of aerosolization experiments include animals, but not all, and often strive to determine the course of disease after exposure to infectious material or these experiments may strive to determine the efficacy of a vaccine by challenging animals with the infectious material.   
The nature of the experiment will also play a role, for example, multiple large animals (cattle) that are simultaneously exposed to aerosolized infectious material in a large space would be considered a large scale experiment, whereas a limited number of small animals (mice) exposed (via nose-only) to aerosolized infectious material would be considered a small scale experiment. Factors such as sample size, sample number, the method for aerosolization, and any space considerations, may also affect the scale of the aerosolization experiment, and should be noted by the BioRAM administrator to document, in which context, the question was answered. 
</t>
  </si>
  <si>
    <t xml:space="preserve">Quantity of sharps or potentially sharp material used in the procedure and present in the laboratory impacts the potential for a break of the skin during a procedure increasing the potential for a percutaneous exposure.  More sharp or potentially sharp material increases the potential for an exposure.
Therefore, the first question in this series strives to determines the volume of sharps as a function of the frequency in which they are used in the procedure. For example, using a needle to inject a drug into an infected mouse, could be considered using a small volume of sharps, compared to using multiple needles to perform a fine dissection of infected mouse tissue.
In addition to scalpels and needles, other types of sharp material that could be used during a procedure include: micropipetter tips, glass and plastic pipettes, capillary tubes, tweezers, knives, scissors etc. These sharps may be used in procedures such as surgery, injection, dissection, inoculation, lysing cells, tissue culture and most commonly, pipetting. Procedures involving animals with sharp teeth, claws, nails, or other sharp features may also be considered a source of sharps, depending on the condition and nature of the animal during the procedure.   
</t>
  </si>
  <si>
    <t xml:space="preserve">Similar to the question above, this question contributes to understanding the potential for percutaneous exposure, however, it has a much broader scope and context. For example, this question includes a measure of all potentially breakable material, which if broken, would create a sharp hazard, not just the materials that are by nature sharp. Therefore, when answering this question, please include a measure of the sharps included in the previous question in addition to the amount of breakable material included in this question. Furthermore, the context of this question includes the entire laboratory as compared to only one procedure in the previous question. 
When any amount of breakable or sharp material is present in the laboratory, it can contribute to a higher potential of exposure via the percutaneous route of infection, which is why despite the amount (small or large) of breakable material in the lab, both options confer a higher potential for exposure. Factors that might contribute to determining if the overall amount of breakable (and items with sharp edges) in the laboratory is small or large could include the size of the lab, types of procedures performed and the amount of plastic ware to glassware available, among others. 
In addition to laboratory glassware, other types of breakable material could include: large glass pipettes, glass septum vials, reagent bottles, slides, cover slips, gel casting plates, equipment, some test kit components, hemocytometers, agglutination slides, etc. 
</t>
  </si>
  <si>
    <t xml:space="preserve">The potential for a splash, a spill or a high pressure sustained release of infectious material (an aerosol generation) has a notable influence on the potential for a contact, ingestion, and/or inhalation exposure. Whereas the previous questions regarding aerosol generation calculated the potential specifically for the risk of inhalation exposure, this question extends the calculation to include for the potential of contact and ingestion exposure from a spill, splash and/or aerosol generation. 
Therefore, this question strives to analyze the possibility for a spill, splash, or aerosol generation of infectious material, in the procedure that is being analyzed. Notably, procedures involving liquids will constitute a potential for a spill or splash and if the liquid is under any type of pressure, for example, during aerosolization experiments there can be an even higher potential for exposure. This is mostly due to the nature of aerosols (see description for question #3), where the infectious material particles and droplets can be dispersed over a large area and be difficult to detect. The type of procedure will factor into the potential for a splash spill and/or aerosol generation. Some common procedures involving liquids and factors that may contribute to a high potential are also included in the description for question #3. Spill-able forms of infectious material are often liquids, but may also include semi-solid materials and solids that could be dispersed after being disturbed. The type of material can influence the potential of exposure, which for the purposes of this question, can determine the extent of the splash and/or spill.   
</t>
  </si>
  <si>
    <t>Laboratory procedures with animals that increase the potential for an exposure:</t>
  </si>
  <si>
    <t xml:space="preserve">Having animals in the laboratory increases the potential for an exposure.  The greater the quantity of animals the greater the need for contact to the animals and the greater quantity of infectious material potentially shed from the animals, thereby increasing the potential for exposure.  Larger animals have a higher volume of potentially shed infectious material than smaller animals.  And multiple species of animals increase the variability requirements for handling and housing of animals and therefore may increase the potential for an exposure.  Exposures to infectious material from animals includes contact, inhalation, and percutaneous exposure (bites or scratches) as well as ingestion caused by material entering the mouth or nose indirectly or via a splash (to include specifically projected material).  </t>
  </si>
  <si>
    <t>Biosafety Mitigation Measures:</t>
  </si>
  <si>
    <t>Biosafety mitigation measures can be organized by the hierarchy of controls: engineering, administrative (policies and procedures), and personal protective equipment (PPE).  Not all mitigation measures reduce the potential of exposures for all routes.   Biosafety measures existing without a management system to ensure proper processes for use, training, maintenance do not provide full protection and therefore do not reduce the potential for exposure to the same level as the same measures in the presence of a biorisk management system.</t>
  </si>
  <si>
    <t>Engineering controls:</t>
  </si>
  <si>
    <t xml:space="preserve">Overall measures to ensure engineering controls are maintained, certified (or validated), trained on and operating procedures verified, helps to ensure the equipment is working as designed and offering the appropriate level of protection.  </t>
  </si>
  <si>
    <t>Are there procedures in place for preventative equipment maintenance to reduce/eliminate accidents or equipment failure, which meet defined best practices? These would include equipment calibration, validation, certification, etc.</t>
  </si>
  <si>
    <t>This laboratory has an active preventative equipment maintenance program, and  well-defined procedures and plans in place</t>
  </si>
  <si>
    <t xml:space="preserve">This laboratory has some procedures in place for maintenance, but lacks oversight in  implementation </t>
  </si>
  <si>
    <t>This laboratory has limited procedures in place for equipment maintenance, but  maintenance is generally reactive rather than preventative</t>
  </si>
  <si>
    <t xml:space="preserve">There is no equipment maintenance program at this laboratory </t>
  </si>
  <si>
    <t xml:space="preserve"> No equipment is maintained or repaired without decontamination, and the process is  documented and validated</t>
  </si>
  <si>
    <t>Decontamination of equipment prior to maintenance or repair is performed, but not  validated</t>
  </si>
  <si>
    <t>There is no decontamination of equipment prior to maintenance or repair</t>
  </si>
  <si>
    <t xml:space="preserve">Primary containment reduces the potential for an aerosol release during a procedure; likewise, biosafety cabinet or other isolators reduce exposure potentials in the same manner.  Building ventilation and directional airflow reduce the potential for an aerosol release to the environment.  </t>
  </si>
  <si>
    <t>Are Biosafety cabinets used in this procedure?</t>
  </si>
  <si>
    <t>Biosafety cabinets are always used, they are routinely validated/certified, well- maintained, and there are procedures in place for proper use</t>
  </si>
  <si>
    <t xml:space="preserve">Biosafety cabinets exist, but are used only periodically - and/or 
 Biosafety cabinets exist, but no formal training programs or procedures are in place  for their use - and/or 
 Biosafety cabinets exist, but they are not validated/certified on a regular basis  (annually)
</t>
  </si>
  <si>
    <t xml:space="preserve">Biosafety cabinets are not in use or not in existence </t>
  </si>
  <si>
    <t>Is all the equipment used in this procedure with a potential to generate infectious aerosols (e.g. centrifuge, vortexer, sonicator) isolated or sealed in a manner to prevent aerosol escape (e.g. sealed rotor cups, equipment in BSC or in a biobubble, etc) prior to use?</t>
  </si>
  <si>
    <t>Equipment is always isolated/sealed and devices are validated/certified and well- maintained</t>
  </si>
  <si>
    <t xml:space="preserve">Equipment is used in isolation or is internally sealed (e.g. used in a BSC,  equipment uses sealed rotor cups, etc), but there are no formal procedures for use  - and/or
 Equipment is used in isolation (e.g. used in a BSC) or is internally sealed, but the  mechanism has not been validated or certified
</t>
  </si>
  <si>
    <t>Equipment is located and used on an open bench or in an open area and has no  internal sealing mechanisms</t>
  </si>
  <si>
    <t>Are other forms of Primary Containment used in this procedure?</t>
  </si>
  <si>
    <t>Primary containment devices are always used in this procedure, are  validated/certified, well-maintained, and there are procedures in place for proper use</t>
  </si>
  <si>
    <t xml:space="preserve">Primary containment devices exist, but are used only periodically - and/or
Primary containment devices exist, but there is no formal training program or  procedures in place for their use - and/or
Primary containment devices exist, but they are not validated/certified on a regular  basis 
</t>
  </si>
  <si>
    <t xml:space="preserve">No primary containment devices are used for this procedure  </t>
  </si>
  <si>
    <t>Are measures in place to reduce infectious aerosols exiting the laboratory?  (Ventilation / HVAC)</t>
  </si>
  <si>
    <t>All air exhausted from this laboratory is via well-maintained HEPA filters</t>
  </si>
  <si>
    <t>All air exhausted from this laboratory is via duct work which is not recirculated into  other space</t>
  </si>
  <si>
    <t xml:space="preserve"> All laboratory air is not recirculated, but not specifically exhausted via ducts 
</t>
  </si>
  <si>
    <t xml:space="preserve">Laboratory air is potentially circulated into other facility or community space  </t>
  </si>
  <si>
    <t xml:space="preserve">Waste handling equipment (autoclaves, incinerators, effluent treatment systems, etc.) reduce the potential for a contact (and potentially ingestion) exposure within the laboratory by reducing the amount of infectious material in the laboratory, but more specifically reduce the potential for a release to the environment.  </t>
  </si>
  <si>
    <t>How is liquid waste (effluent) handled?</t>
  </si>
  <si>
    <t>Liquid waste is safely and efficiently treated within lab</t>
  </si>
  <si>
    <t xml:space="preserve"> Liquid waste leaves lab for external treatment  
</t>
  </si>
  <si>
    <t xml:space="preserve">Liquid waste is removed from lab and not treated </t>
  </si>
  <si>
    <t>How easy are the surfaces in the laboratory to decontaminate?</t>
  </si>
  <si>
    <t>All surfaces can be decontaminated</t>
  </si>
  <si>
    <t xml:space="preserve">Some surfaces are difficult to decontaminate (e.g. edges)   
</t>
  </si>
  <si>
    <t xml:space="preserve">Surfaces are very difficult to decontaminate (e.g. wood, grout, etc) </t>
  </si>
  <si>
    <t>How is contaminated waste stored in the laboratory?</t>
  </si>
  <si>
    <t>Contaminated waste is safely and efficiently treated within lab</t>
  </si>
  <si>
    <t xml:space="preserve">Contaminated waste leaves lab for external treatment   
</t>
  </si>
  <si>
    <t xml:space="preserve">Contaminated waste is removed from lab and not treated </t>
  </si>
  <si>
    <t xml:space="preserve">Puncture resistant containers for sharp or potentially sharp waste also reduce the potential for a contact or percutaneous exposure to individuals within the laboratory and to the environment.  </t>
  </si>
  <si>
    <t>1.10</t>
  </si>
  <si>
    <t>No sharp material ever leaves this laboratory</t>
  </si>
  <si>
    <t>Sharp waste is first decontaminated and then leaves the facility in puncture-resistant  containers</t>
  </si>
  <si>
    <t xml:space="preserve">Sharp waste is first decontaminated and leaves the facility in non-puncture-resistant  waste containers (e.g. plastic bags) 
</t>
  </si>
  <si>
    <t>Sharp waste is removed from the facility prior to decontamination</t>
  </si>
  <si>
    <t>Administrative Controls:</t>
  </si>
  <si>
    <t xml:space="preserve">Starting with management commitment to safety, administrative controls reduce the potential of exposure by enabling better work practices, incident management, and create a responsible safety culture.   Administrative controls can reduce the potential for an exposure to an individual in the laboratory and to the environment.
Administrative controls include implementation of good laboratory practices, practices and procedures to reduce generation of aerosols, proper hand washing techniques, proper inventory management,  proper sharps handling, proper spill response procedures, larger incident response procedures, and waste storage and handling.  These measures reduce the potential for exposure via all routes.
</t>
  </si>
  <si>
    <t>Does the institution have defined roles and responsibilities for biosafety?</t>
  </si>
  <si>
    <t>Management at this facility ensures roles, responsibilities, and authorities are defined,  documented, and communicated</t>
  </si>
  <si>
    <t>Facility personnel are educated on their biosafety roles and responsibilities</t>
  </si>
  <si>
    <t xml:space="preserve">There is no identification of, or education on, biosafety roles and responsibilities </t>
  </si>
  <si>
    <t>Has the institution made a commitment to safety?</t>
  </si>
  <si>
    <t>Management at this facility identifies and prioritizes program needs and allocates  funds as necessary</t>
  </si>
  <si>
    <t>This facility has a comprehensive biosafety policy in place, which was developed,  authorized, and signed by top management.  The policy is appropriate to the nature and scale of the risk. Management establishes the commitment and objectives of the  biosafety system, and communicates this to all stakeholders.</t>
  </si>
  <si>
    <t>Management at this facility have made some efforts to improve biosafety at the  facility, but they are not comprehensive and/or are not fully implemented</t>
  </si>
  <si>
    <t>Management at this facility is aware of biosafety concerns, but has not implemented  a biosafety policy or devoted resources to address the issue</t>
  </si>
  <si>
    <t>Management at this facility is not aware, or interested in, biosafety concerns</t>
  </si>
  <si>
    <t>Does the institution have comprehensive biosafety documentation?</t>
  </si>
  <si>
    <t>This facility’s biosafety documentation also includes risk assessment and incident  response information</t>
  </si>
  <si>
    <t>This facility has biosafety policies, manuals, and SOPs</t>
  </si>
  <si>
    <t>This facility has some biosafety documentation, but they are not comprehensive and  / or not fully implemented</t>
  </si>
  <si>
    <t>This facility has no specific biosafety documentation</t>
  </si>
  <si>
    <t>This facility has no biosafety policies, manuals, or SOPs</t>
  </si>
  <si>
    <t>Does the institution conduct biosafety drills or exercises?</t>
  </si>
  <si>
    <t xml:space="preserve">This facility conducts annual exercises </t>
  </si>
  <si>
    <t>This facility does not conduct any biosafety exercises</t>
  </si>
  <si>
    <t>Does the institution periodically review the biosafety program?</t>
  </si>
  <si>
    <t>Management at the facility ensures continual improvement, conducts routine self- assessments, and ensures corrective and preventive actions. Reviews include assessing  opportunities for improvement and any needs for changes to the system, procedures,  policies, and objectives.</t>
  </si>
  <si>
    <t>The biosafety program is subject to internal self-assessments</t>
  </si>
  <si>
    <t>The biosafety program is reviewed and revised as necessary after any incidents or  near-incidents</t>
  </si>
  <si>
    <t xml:space="preserve">There is no review of the biosafety program </t>
  </si>
  <si>
    <t>Are all biological agents in this laboratory inventoried?</t>
  </si>
  <si>
    <t>This laboratory has a complete and well-maintained inventory system</t>
  </si>
  <si>
    <t>This laboratory has a limited inventory system</t>
  </si>
  <si>
    <t xml:space="preserve">There is no inventory system at this laboratory </t>
  </si>
  <si>
    <t>Is there a shipping and receiving program in place at this laboratory?</t>
  </si>
  <si>
    <t>This laboratory has an active shipping and receiving program, and well-defined  procedures and plans in place</t>
  </si>
  <si>
    <t xml:space="preserve">This laboratory has some procedures in place for shipping and receiving, but lacks  oversight in implementation </t>
  </si>
  <si>
    <t>This laboratory has limited procedures in place for shipping and receiving</t>
  </si>
  <si>
    <t xml:space="preserve">There is no shipping and receiving program at this laboratory  </t>
  </si>
  <si>
    <t>Are there standard operating procedures in place for unexpected or catastrophic incidents, including the release of or exposure to an infectious agent (e.g. Incident response plans)?</t>
  </si>
  <si>
    <t>This laboratory has an active incident response program, and well-defined  procedures and plans in place</t>
  </si>
  <si>
    <t>This laboratory has some procedures in place for incident respons, but lacks  oversight in implementation</t>
  </si>
  <si>
    <t>This laboratory has limited procedures in place for incident response, but  maintenance is  generally reactive rather than preventative</t>
  </si>
  <si>
    <t>There is no incident response program at this laboratory</t>
  </si>
  <si>
    <t>Does this laboratory implement standard good laboratory practices for safety?</t>
  </si>
  <si>
    <t>This laboratory has an active good laboratory practice program and well-defined  procedures that employees are familiar with and implement</t>
  </si>
  <si>
    <t>This laboratory has some procedures in place which include standard good  laboratory practices, but lacks oversight in implementation</t>
  </si>
  <si>
    <t>This laboratory has limited established procedures in place which include standard  good laboratory practices</t>
  </si>
  <si>
    <t>This laboratory does not have established procedures in place which includes standard good laboratory practices</t>
  </si>
  <si>
    <t>2.10</t>
  </si>
  <si>
    <t>How are sharps handled in the laboratory?</t>
  </si>
  <si>
    <t>Sharps are never handled by hand directly (e.g. needles are not recapped, a  mechanical system like forceps are used to remove needles and/or scalpel blades, etc)</t>
  </si>
  <si>
    <t>Sharps are always handled by hand</t>
  </si>
  <si>
    <t>Does this laboratory have procedures in place for sharps handling to reduce/eliminate percutaneous exposure that meet defined best practices?</t>
  </si>
  <si>
    <t xml:space="preserve">Proper practices for reducing percutaneous exposure are identified in the laboratory  procedures, are taught, and verified on a regular schedule </t>
  </si>
  <si>
    <t xml:space="preserve"> Proper practices for reducing percutaneous exposure exist. but are not taught,  enforced, verified or documented</t>
  </si>
  <si>
    <t>Personnel are not specifically trained how to minimize percutaneous exposures</t>
  </si>
  <si>
    <t>Proper practices for reducing/eliminating aerosols are identified in the laboratory  procedures, are taught, and verified on a regular schedule</t>
  </si>
  <si>
    <t>Proper practices for reducing/eliminating aerosols exist, but are not taught, enforced,  verified, or documented</t>
  </si>
  <si>
    <t>Personnel are not specifically trained how to minimize the production of aerosols</t>
  </si>
  <si>
    <t>Are absorbent materials used on the bench or BSC to contain spills and reduce splashing?</t>
  </si>
  <si>
    <t>Absorbent material is used for all procedures (on the bench or BSC) and disposed of  after each use</t>
  </si>
  <si>
    <t>Absorbent material is sometimes used</t>
  </si>
  <si>
    <t>Absorbent material is used on the bench or BSC but only replaced periodically</t>
  </si>
  <si>
    <t>Absorbent material is never used</t>
  </si>
  <si>
    <t>After working with potentially contaminated material (cultures, infectious waste), how are objects that should not become contaminated (door handles, computer keyboards) handled?</t>
  </si>
  <si>
    <t>Hands are always decontaminated prior to handling "Clean" objects</t>
  </si>
  <si>
    <t>Hands are never decontaminated prior to handling "Clean" objects</t>
  </si>
  <si>
    <t>Does this laboratory have procedures in place for spill response that meet defined best practices?</t>
  </si>
  <si>
    <t>The lab has validated and exercised spill response procedures, including spill  response kits (which contain appropriate PPE, cleaning items, and other  required items),  training on spill response, plans for validation of spill cleanup, spill response SOPs, and  spill response decontamination mechanisms including waste validation.</t>
  </si>
  <si>
    <t>The lab has basic spill response procedures in place, but does not conduct validation  exercises on these procedures</t>
  </si>
  <si>
    <t>The laboratory does not have spill response procedures in place</t>
  </si>
  <si>
    <t>Does this laboratory have procedures in place for lab workers to reduce/eliminate contact exposure through broken skin, which meet defined best practices?</t>
  </si>
  <si>
    <t xml:space="preserve"> Proper practices for reducing/eliminating contact exposure through broken skin are  identified in the laboratory procedures and are taught and verified on a regular basis</t>
  </si>
  <si>
    <t>Proper practices for reducing/eliminating contact exposure through broken skin exist,  but are not taught, enforced, verified or documented</t>
  </si>
  <si>
    <t>No procedures exist to reduce/eliminate contact exposure through broken skin</t>
  </si>
  <si>
    <t>How frequently are hands washed?</t>
  </si>
  <si>
    <t>Hands are always washed frequently during the procedure (e.g. hands are washed  between each procedure step)</t>
  </si>
  <si>
    <t>Hands are washed only when leaving the lab</t>
  </si>
  <si>
    <t>No formal hand washing policies exist</t>
  </si>
  <si>
    <t>Personal Protective Equipment:</t>
  </si>
  <si>
    <t xml:space="preserve">Training for use of, maintenance of, storage of, and disposal of is required for PPE to be effective at reducing the risk of exposure.   Proper donning and doffing procedures are also required.  </t>
  </si>
  <si>
    <t>Is there a formal personal protective equipment (PPE) program in place?</t>
  </si>
  <si>
    <t>This laboratory has an active PPE program which includes, well-defined procedures  for donning, doffing, storing, and maintaining PPE</t>
  </si>
  <si>
    <t>This laboratory has some procedures in place for PPE, but lacks oversight in  implementation</t>
  </si>
  <si>
    <t>This laboratory has a limited PPE program in place</t>
  </si>
  <si>
    <t>There is no PPE program at this laboratory</t>
  </si>
  <si>
    <t>Gloves provide direct protection of the wearer of contact to the skin on the hands and indirect protection of the mouth, nose, and eyes due to better awareness by the wearer.   Multiple gloves can reduce the potential of a percutaneous exposure minimally, puncture resistant or puncture proof gloves offer true reduction in percutaneous exposure.  Lab coats or other coverings help to reduce the potential for contact to the skin and help prevent the transfer of infectious materials outside the laboratory.</t>
  </si>
  <si>
    <t>What types of gloves are used for this procedure?</t>
  </si>
  <si>
    <t xml:space="preserve"> A single or double pairs of latex or nitrile type gloves are worn and the outer most  pair is changed after handing contaminated or potentially contaminated objects</t>
  </si>
  <si>
    <t>A single or double pair of latex or nitrile type gloves are worn during the duration of  the procedure</t>
  </si>
  <si>
    <t>Gloves are not typically worn</t>
  </si>
  <si>
    <t>What type of protective clothing (PPE) is used in this laboratory?</t>
  </si>
  <si>
    <t>Personnel wear dedicated laboratory clothing (e.g. scrubs) which is not worn outside  the laboratory, anteroom, or change room</t>
  </si>
  <si>
    <t>Gowns or lab coats are always worn over street clothes</t>
  </si>
  <si>
    <t xml:space="preserve">Personnel wear street clothes in the laboratory and typically do not use gowns or lab  coats.   </t>
  </si>
  <si>
    <t>What types of gloves are in use while using sharps (e.g. needles, scalpels, etc) in this procedure?</t>
  </si>
  <si>
    <t>Heavy gloves (e.g. leather or thick rubber gloves) are typically worn while handling  sharps</t>
  </si>
  <si>
    <t>Two pairs of latex or nitrile type gloves are typically worn while handling sharps</t>
  </si>
  <si>
    <t xml:space="preserve"> No gloves are typically worn while handling sharps or a single pair of latex or nitrile type gloves are typically worn while handling sharps</t>
  </si>
  <si>
    <t>Safety glasses or goggles reduce the potential for exposure to the eyes.  Face shield provide protection to the eyes, mouth, and nose.  Surgical masks provide protection to the mouth and nose.</t>
  </si>
  <si>
    <t>What type of protective eyewear is used in this laboratory?</t>
  </si>
  <si>
    <t>Personnel wear goggles and a face shield</t>
  </si>
  <si>
    <t>Personnel wear goggles or a face shield</t>
  </si>
  <si>
    <t>Personnel wear safety glasses</t>
  </si>
  <si>
    <t>No eyewear protection is typically used</t>
  </si>
  <si>
    <t>Are face shields or masks worn for this procedure?</t>
  </si>
  <si>
    <t xml:space="preserve">Face shields are always used to protect the eyes/mouth/nose from contact </t>
  </si>
  <si>
    <t xml:space="preserve"> Surgical masks are used to protect mouth/nose from contact</t>
  </si>
  <si>
    <t>Personnel do not wear any face protection</t>
  </si>
  <si>
    <t>Solid shoes protect the feet from contact exposure and provide barrier protection of physical hazards.  Note feet often have compromised skin more often than hands.  Laboratory dedicated shoes or shoe covered reduce the potential of transfer of infectious material outside the laboratory.</t>
  </si>
  <si>
    <t>What types of shoes are worn in the laboratory?</t>
  </si>
  <si>
    <t>Laboratory-dedicated solid shoes are worn, shoes are never worn outside laboratory,  anteroom, or change room</t>
  </si>
  <si>
    <t>Shoe covers are worn over solid shoes, shoe covers are not worn outside laboratory,  anteroom, or change room</t>
  </si>
  <si>
    <t>Solid shoes are worn</t>
  </si>
  <si>
    <t>Persons must wear closed-toed shoes</t>
  </si>
  <si>
    <t>Persons can wear open-toe shoes in the laboratory</t>
  </si>
  <si>
    <t>Respirators, which are fitted and certified, offer protection from an inhalation exposure.</t>
  </si>
  <si>
    <t>Is respiratory protection used in this procedure? (surgical masks are not considered respiratory protection)</t>
  </si>
  <si>
    <t>Respirators are always used and there is a formal respiratory protection/training  program in place prior to use</t>
  </si>
  <si>
    <t xml:space="preserve"> Respirators (e.g. N95, N100, PAPR, Positive Pressure Suit, etc) are used (sometime) but there is no formal respiratory protection program (standardized fit testing or  training) in place prior to use</t>
  </si>
  <si>
    <t>No respiratory protection exists or is in use</t>
  </si>
  <si>
    <t>Laboratory Procedures</t>
  </si>
  <si>
    <t>Local Individual Weights</t>
  </si>
  <si>
    <t>Local Community Weights</t>
  </si>
  <si>
    <t>Global Individual Weights</t>
  </si>
  <si>
    <t>Global Community Weights</t>
  </si>
  <si>
    <t xml:space="preserve"> Individual Values</t>
  </si>
  <si>
    <t xml:space="preserve"> Community Values</t>
  </si>
  <si>
    <r>
      <t>1.</t>
    </r>
    <r>
      <rPr>
        <sz val="10"/>
        <color theme="1"/>
        <rFont val="Times New Roman"/>
        <family val="1"/>
      </rPr>
      <t xml:space="preserve">       </t>
    </r>
    <r>
      <rPr>
        <sz val="10"/>
        <color theme="1"/>
        <rFont val="Calibri"/>
        <family val="2"/>
        <scheme val="minor"/>
      </rPr>
      <t>What type of material will be used in this procedure?</t>
    </r>
  </si>
  <si>
    <r>
      <t>2.</t>
    </r>
    <r>
      <rPr>
        <sz val="10"/>
        <color theme="1"/>
        <rFont val="Times New Roman"/>
        <family val="1"/>
      </rPr>
      <t xml:space="preserve">       </t>
    </r>
    <r>
      <rPr>
        <sz val="10"/>
        <color theme="1"/>
        <rFont val="Calibri"/>
        <family val="2"/>
        <scheme val="minor"/>
      </rPr>
      <t>What is the greatest volume of material existing at one time in the procedure?</t>
    </r>
  </si>
  <si>
    <r>
      <t>3.</t>
    </r>
    <r>
      <rPr>
        <sz val="10"/>
        <color theme="1"/>
        <rFont val="Times New Roman"/>
        <family val="1"/>
      </rPr>
      <t xml:space="preserve">       </t>
    </r>
    <r>
      <rPr>
        <sz val="10"/>
        <color theme="1"/>
        <rFont val="Calibri"/>
        <family val="2"/>
        <scheme val="minor"/>
      </rPr>
      <t>What is the potential for aerosols to be generated as a byproduct of this procedure? (E.g. pipetting, sonication, etc.)?</t>
    </r>
  </si>
  <si>
    <r>
      <t>4.</t>
    </r>
    <r>
      <rPr>
        <sz val="10"/>
        <color theme="1"/>
        <rFont val="Times New Roman"/>
        <family val="1"/>
      </rPr>
      <t xml:space="preserve">       </t>
    </r>
    <r>
      <rPr>
        <sz val="10"/>
        <color theme="1"/>
        <rFont val="Calibri"/>
        <family val="2"/>
        <scheme val="minor"/>
      </rPr>
      <t>Are aerosolization experiments being conducted as part of this procedure?</t>
    </r>
  </si>
  <si>
    <r>
      <t>5.</t>
    </r>
    <r>
      <rPr>
        <sz val="10"/>
        <color theme="1"/>
        <rFont val="Times New Roman"/>
        <family val="1"/>
      </rPr>
      <t xml:space="preserve">       </t>
    </r>
    <r>
      <rPr>
        <sz val="10"/>
        <color theme="1"/>
        <rFont val="Calibri"/>
        <family val="2"/>
        <scheme val="minor"/>
      </rPr>
      <t>What is the amount of sharps used in the procedure?</t>
    </r>
  </si>
  <si>
    <r>
      <t>6.</t>
    </r>
    <r>
      <rPr>
        <sz val="10"/>
        <color theme="1"/>
        <rFont val="Times New Roman"/>
        <family val="1"/>
      </rPr>
      <t xml:space="preserve">       </t>
    </r>
    <r>
      <rPr>
        <sz val="10"/>
        <color theme="1"/>
        <rFont val="Calibri"/>
        <family val="2"/>
        <scheme val="minor"/>
      </rPr>
      <t>What is the amount of breakable material or items with sharp edges in this laboratory?</t>
    </r>
  </si>
  <si>
    <r>
      <t>7.</t>
    </r>
    <r>
      <rPr>
        <sz val="10"/>
        <color theme="1"/>
        <rFont val="Times New Roman"/>
        <family val="1"/>
      </rPr>
      <t xml:space="preserve">       </t>
    </r>
    <r>
      <rPr>
        <sz val="10"/>
        <color theme="1"/>
        <rFont val="Calibri"/>
        <family val="2"/>
        <scheme val="minor"/>
      </rPr>
      <t>What is the potential and extent of a splash or spill in this procedure?</t>
    </r>
  </si>
  <si>
    <r>
      <t>8.</t>
    </r>
    <r>
      <rPr>
        <sz val="10"/>
        <color theme="1"/>
        <rFont val="Times New Roman"/>
        <family val="1"/>
      </rPr>
      <t xml:space="preserve">       </t>
    </r>
    <r>
      <rPr>
        <sz val="10"/>
        <color theme="1"/>
        <rFont val="Calibri"/>
        <family val="2"/>
        <scheme val="minor"/>
      </rPr>
      <t>How many animals are in use in this procedure?</t>
    </r>
  </si>
  <si>
    <r>
      <t>9.</t>
    </r>
    <r>
      <rPr>
        <sz val="10"/>
        <color theme="1"/>
        <rFont val="Times New Roman"/>
        <family val="1"/>
      </rPr>
      <t xml:space="preserve">       </t>
    </r>
    <r>
      <rPr>
        <sz val="10"/>
        <color theme="1"/>
        <rFont val="Calibri"/>
        <family val="2"/>
        <scheme val="minor"/>
      </rPr>
      <t>What is the typical size of these animals?</t>
    </r>
  </si>
  <si>
    <r>
      <t>10.</t>
    </r>
    <r>
      <rPr>
        <sz val="10"/>
        <color theme="1"/>
        <rFont val="Times New Roman"/>
        <family val="1"/>
      </rPr>
      <t xml:space="preserve">   </t>
    </r>
    <r>
      <rPr>
        <sz val="10"/>
        <color theme="1"/>
        <rFont val="Calibri"/>
        <family val="2"/>
        <scheme val="minor"/>
      </rPr>
      <t>Are there more than one species of animal in use in the laboratory?</t>
    </r>
  </si>
  <si>
    <r>
      <t>11.</t>
    </r>
    <r>
      <rPr>
        <sz val="10"/>
        <color theme="1"/>
        <rFont val="Times New Roman"/>
        <family val="1"/>
      </rPr>
      <t xml:space="preserve">   </t>
    </r>
    <r>
      <rPr>
        <sz val="10"/>
        <color theme="1"/>
        <rFont val="Calibri"/>
        <family val="2"/>
        <scheme val="minor"/>
      </rPr>
      <t>Are animals which have the potential to shed infectious particles used in this procedure?</t>
    </r>
  </si>
  <si>
    <r>
      <t>12.</t>
    </r>
    <r>
      <rPr>
        <sz val="10"/>
        <color theme="1"/>
        <rFont val="Times New Roman"/>
        <family val="1"/>
      </rPr>
      <t xml:space="preserve">   </t>
    </r>
    <r>
      <rPr>
        <sz val="10"/>
        <color theme="1"/>
        <rFont val="Calibri"/>
        <family val="2"/>
        <scheme val="minor"/>
      </rPr>
      <t>How much waste is produced by the laboratory animals used in this procedure?</t>
    </r>
  </si>
  <si>
    <r>
      <rPr>
        <sz val="10"/>
        <color theme="1"/>
        <rFont val="Calibri"/>
        <family val="2"/>
        <scheme val="minor"/>
      </rPr>
      <t xml:space="preserve">13. Are animals which have the potential to bite or scratch (transmit infectious material through the skin) used in this procedure?      </t>
    </r>
    <r>
      <rPr>
        <sz val="11"/>
        <color theme="1"/>
        <rFont val="Calibri"/>
        <family val="2"/>
        <scheme val="minor"/>
      </rPr>
      <t xml:space="preserve">   </t>
    </r>
  </si>
  <si>
    <t>Potential for exposure per route</t>
  </si>
  <si>
    <r>
      <rPr>
        <sz val="10"/>
        <color theme="1"/>
        <rFont val="Times New Roman"/>
        <family val="1"/>
      </rPr>
      <t xml:space="preserve"> </t>
    </r>
    <r>
      <rPr>
        <sz val="10"/>
        <color theme="1"/>
        <rFont val="Calibri"/>
        <family val="2"/>
        <scheme val="minor"/>
      </rPr>
      <t>What is the implemented process for the decontamination of equipment prior to maintenance?</t>
    </r>
  </si>
  <si>
    <r>
      <rPr>
        <sz val="10"/>
        <color theme="1"/>
        <rFont val="Times New Roman"/>
        <family val="1"/>
      </rPr>
      <t xml:space="preserve"> </t>
    </r>
    <r>
      <rPr>
        <sz val="10"/>
        <color theme="1"/>
        <rFont val="Calibri"/>
        <family val="2"/>
        <scheme val="minor"/>
      </rPr>
      <t>How is sharp waste handled?</t>
    </r>
  </si>
  <si>
    <t>Are animals housed in a manner that is isolated or sealed to prevent aerosol escape (e.g. isolator cages or cages inside a biobubble)?</t>
  </si>
  <si>
    <t>Are animals handled in isolation to prevent aerosol escape (e.g. in a BSC or handled inside a biobubble)?</t>
  </si>
  <si>
    <t>Are animals transported in a manner that prevents aerosol escape (e.g. isolator cages)?</t>
  </si>
  <si>
    <t>Are cage change-outs performed in the laboratory?</t>
  </si>
  <si>
    <t>How are wastes generated by animals disposed of?</t>
  </si>
  <si>
    <r>
      <rPr>
        <sz val="10"/>
        <color theme="1"/>
        <rFont val="Times New Roman"/>
        <family val="1"/>
      </rPr>
      <t xml:space="preserve"> </t>
    </r>
    <r>
      <rPr>
        <sz val="10"/>
        <color theme="1"/>
        <rFont val="Calibri"/>
        <family val="2"/>
        <scheme val="minor"/>
      </rPr>
      <t>Does this laboratory have procedures in place for agent handling to reduce/eliminate aerosols? These procedures should meet defined best practices.</t>
    </r>
  </si>
  <si>
    <t>Does this laboratory have animal handling procedures in place to reduce/eliminate exposures, which meet defined best practices?</t>
  </si>
  <si>
    <t>Effectiveness of the biosafety system per route</t>
  </si>
  <si>
    <r>
      <t>Microliter (</t>
    </r>
    <r>
      <rPr>
        <sz val="10"/>
        <color theme="1"/>
        <rFont val="Symbol"/>
        <family val="1"/>
        <charset val="2"/>
      </rPr>
      <t>m</t>
    </r>
    <r>
      <rPr>
        <sz val="10"/>
        <color theme="1"/>
        <rFont val="Calibri"/>
        <family val="2"/>
        <scheme val="minor"/>
      </rPr>
      <t>L) volumes = .01</t>
    </r>
  </si>
  <si>
    <t>Milliliter volumes (mL) = .25</t>
  </si>
  <si>
    <t>Liter volumes (L) = .5</t>
  </si>
  <si>
    <t>Multiple liter volumes (over 10 L) = 1</t>
  </si>
  <si>
    <t>No procedures in use which may generate an aerosol = .01</t>
  </si>
  <si>
    <t>A limited quantity  of aerosols may be produced = .25</t>
  </si>
  <si>
    <t>A notable potential for the generation of aerosols may be produced = 1</t>
  </si>
  <si>
    <t>No aerosol experiments are being performed = .01</t>
  </si>
  <si>
    <t>Small scale aerosolization experiments are being performed =.5</t>
  </si>
  <si>
    <t>Large scale aerosolization experiments are being performed =1</t>
  </si>
  <si>
    <t>There are no sharps in use =.01</t>
  </si>
  <si>
    <t>A small volume of sharps in use (e.g. scalpels or needles rarely used for this  procedure) = .5</t>
  </si>
  <si>
    <t>A large volume of sharps in use (e.g. scalpels or needles in use at least daily in this  procedure) =1</t>
  </si>
  <si>
    <t>There is no breakable material or items with sharp edges in the laboratory in the laboratory = .01</t>
  </si>
  <si>
    <t>A small amount of breakable material and items with sharp edges in the laboratory =.5</t>
  </si>
  <si>
    <t>A large amount of breakable material (e.g. glassware common in the laboratory) and items with sharp edges in the laboratory =1</t>
  </si>
  <si>
    <t>Material does not exist in a spill-able form in the laboratory =.01</t>
  </si>
  <si>
    <t>There is a potential for a spill or splash of infectious material =.75</t>
  </si>
  <si>
    <t>There is a potential for a high pressure sustained release of infectious material =1</t>
  </si>
  <si>
    <t xml:space="preserve">Any work with infectious material increases the potential for an exposure.  This includes indirect exposures such as the infectious material being on a hand, which is transferred to the eyes, mouth, nose, or potentially to another individual.  Any work with infectious material has the potential to cause a spill or splash potentially causing an exposure via contact, ingestion, or inhalation. </t>
  </si>
  <si>
    <r>
      <rPr>
        <sz val="10"/>
        <color theme="1"/>
        <rFont val="Calibri"/>
        <family val="2"/>
        <scheme val="minor"/>
      </rPr>
      <t xml:space="preserve">13. Are animals which have the potential to bite or scratch (transmit infectious material through the skin) used in this procedure?      </t>
    </r>
    <r>
      <rPr>
        <sz val="11"/>
        <color theme="1"/>
        <rFont val="Calibri"/>
        <family val="2"/>
        <scheme val="minor"/>
      </rPr>
      <t xml:space="preserve">   </t>
    </r>
  </si>
  <si>
    <t>Laboratory Procedures Questions</t>
  </si>
  <si>
    <t>A small number of animals exist in the laboratory (e.g. less than 50 small animals or  rodents, or less than 5 larger animals) = .5</t>
  </si>
  <si>
    <t>A large number of animals exist in the laboratory (e.g. more than 50 small animals  or rodents, or more than 5 larger animals) = =1</t>
  </si>
  <si>
    <t xml:space="preserve"> Large Animals (&gt;15lbs) = 1</t>
  </si>
  <si>
    <t xml:space="preserve"> Medium animals (5 to 15lbs) = .75</t>
  </si>
  <si>
    <t>Arthropods = .25</t>
  </si>
  <si>
    <t>Small animals (&lt;5 lbs) = .25</t>
  </si>
  <si>
    <t>Only 1 species of animal in use this laboratory during the duration of this procedure = .25</t>
  </si>
  <si>
    <t>Only 2 species of animals in use  =.75</t>
  </si>
  <si>
    <t>More than 2 different species in use = 1</t>
  </si>
  <si>
    <t>Animals are used and can shed infectious particles (via sneezing, coughing, in saliva,  in skin lesions, in urine, in feces, etc.) = 1</t>
  </si>
  <si>
    <t>Animals are used, but not expected to shed infectious particles = .5</t>
  </si>
  <si>
    <t>The animals generate large quantities of animal by-products/waste = 1</t>
  </si>
  <si>
    <t>The animals generate  small quantities of animal by-products/waste = .5</t>
  </si>
  <si>
    <t>The animals used are not typically able to puncture skin = .25</t>
  </si>
  <si>
    <t xml:space="preserve">The animals are docile, but is capable of puncturing skin, if provoked (e.g. cat, dog,  ferret)
or The animals are arthropods which can server as a vector for the agent(s) in use in  this procedure = .5
</t>
  </si>
  <si>
    <t>The animals are naturally highly aggressive (non-human primate) = 1</t>
  </si>
  <si>
    <t>Value = 1</t>
  </si>
  <si>
    <t>Value = .75</t>
  </si>
  <si>
    <t>Value = 0</t>
  </si>
  <si>
    <t>Value = .5</t>
  </si>
  <si>
    <t>Value = .25</t>
  </si>
  <si>
    <r>
      <t xml:space="preserve">Risk of </t>
    </r>
    <r>
      <rPr>
        <b/>
        <u/>
        <sz val="12"/>
        <color theme="1"/>
        <rFont val="Calibri"/>
        <family val="2"/>
        <scheme val="minor"/>
      </rPr>
      <t xml:space="preserve">Malicious Use </t>
    </r>
    <r>
      <rPr>
        <b/>
        <sz val="12"/>
        <color theme="1"/>
        <rFont val="Calibri"/>
        <family val="2"/>
        <scheme val="minor"/>
      </rPr>
      <t>on Humans</t>
    </r>
  </si>
  <si>
    <r>
      <t xml:space="preserve">Risk of </t>
    </r>
    <r>
      <rPr>
        <b/>
        <u/>
        <sz val="12"/>
        <color theme="1"/>
        <rFont val="Calibri"/>
        <family val="2"/>
        <scheme val="minor"/>
      </rPr>
      <t>Malicious Use</t>
    </r>
    <r>
      <rPr>
        <b/>
        <sz val="12"/>
        <color theme="1"/>
        <rFont val="Calibri"/>
        <family val="2"/>
        <scheme val="minor"/>
      </rPr>
      <t xml:space="preserve"> on Animals</t>
    </r>
  </si>
  <si>
    <r>
      <t xml:space="preserve">Risk of </t>
    </r>
    <r>
      <rPr>
        <b/>
        <u/>
        <sz val="12"/>
        <color theme="1"/>
        <rFont val="Calibri"/>
        <family val="2"/>
        <scheme val="minor"/>
      </rPr>
      <t>Accidental Release</t>
    </r>
    <r>
      <rPr>
        <b/>
        <sz val="12"/>
        <color theme="1"/>
        <rFont val="Calibri"/>
        <family val="2"/>
        <scheme val="minor"/>
      </rPr>
      <t xml:space="preserve"> to Humans</t>
    </r>
  </si>
  <si>
    <r>
      <t xml:space="preserve">Risk of </t>
    </r>
    <r>
      <rPr>
        <b/>
        <u/>
        <sz val="12"/>
        <color theme="1"/>
        <rFont val="Calibri"/>
        <family val="2"/>
        <scheme val="minor"/>
      </rPr>
      <t>Accidential Release</t>
    </r>
    <r>
      <rPr>
        <b/>
        <sz val="12"/>
        <color theme="1"/>
        <rFont val="Calibri"/>
        <family val="2"/>
        <scheme val="minor"/>
      </rPr>
      <t xml:space="preserve">  on Animals (outside laboratory)</t>
    </r>
  </si>
  <si>
    <t>Animals are always housed in a manner to prevent aerosol, these housings are  validated/certified, well-maintained, and there are procedures in place for proper use</t>
  </si>
  <si>
    <t xml:space="preserve">Animal housing that prevents aersol releasese exist, but are used only periodically - and/or
Animal housing that prevents aersol releasese exist, but there is no formal training program or  procedures in place for their use - and/or
Animal housing that prevents aersol releasese exist, but they are not validated/certified on a regular  basis 
</t>
  </si>
  <si>
    <t xml:space="preserve">No special housing is used </t>
  </si>
  <si>
    <t>Animals are always handled in a manner to prevent aerosol, these housings are  validated/certified, well-maintained, and there are procedures in place for proper use</t>
  </si>
  <si>
    <t xml:space="preserve">Animal handling facilities designed to prevent aersol releasese exist, but are used only periodically - and/or
Animal handling facilities designed to prevent aersol releasese exist, but there is no formal training program or  procedures in place for their use - and/or
Animal handling facilities designed to prevent aersol releasese exist, but they are not validated/certified on a regular  basis 
</t>
  </si>
  <si>
    <t xml:space="preserve">No special facilities are used </t>
  </si>
  <si>
    <t>Animals are always  transported in a manner to prevent aerosol, these housings are  validated/certified, well-maintained, and there are procedures in place for proper use</t>
  </si>
  <si>
    <t xml:space="preserve">Animal transport systems, that prevents aersol releasese exist, but are used only periodically - and/or
Animal transport systems,  that prevents aersol releasese exist, but there is no formal training program or  procedures in place for their use - and/or
Animal transport systems,  that prevents aersol releasese exist, but they are not validated/certified on a regular  basis 
</t>
  </si>
  <si>
    <t>No special housing is used for transport</t>
  </si>
  <si>
    <t>Change outs are preformend in facilities to prevent aerosol, these housings are  validated/certified, well-maintained, and there are procedures in place for proper use</t>
  </si>
  <si>
    <t xml:space="preserve">Change outs are preformend in facilities to prevent aerosol, but are used only periodically - and/or
Change outs are preformend in facilities to prevent aerosol, but there is no formal training program or  procedures in place for their use - and/or
Change outs are preformend in facilities to prevent aerosol,, but they are not validated/certified on a regular  basis 
</t>
  </si>
  <si>
    <t>Controls Specifically Used for Animal Research</t>
  </si>
  <si>
    <t>This laboratory has an active animal laboratory practice program and well-defined  procedures that employees are familiar with and implement</t>
  </si>
  <si>
    <t>This laboratory has some animal procedures in place which include standard good  laboratory practices, but lacks oversight in implementation</t>
  </si>
  <si>
    <t>This laboratory has limited established animal procedures in place which include standard  good laboratory practices</t>
  </si>
  <si>
    <t>This laboratory does not have established animal procedures in place which includes standard good laboratory practices</t>
  </si>
  <si>
    <t>Biosafety Effectiveness</t>
  </si>
  <si>
    <t>Potential for Exposure</t>
  </si>
  <si>
    <t>Inhalation Inside Lab</t>
  </si>
  <si>
    <t>Percutaneous inside Lab</t>
  </si>
  <si>
    <t>Contact inside lab</t>
  </si>
  <si>
    <t>Ingestion inside lab</t>
  </si>
  <si>
    <t>Inhalation outside lab</t>
  </si>
  <si>
    <t>Percutaneous outside lab</t>
  </si>
  <si>
    <t>Contact outside lab</t>
  </si>
  <si>
    <t>Ingestion outside lab</t>
  </si>
  <si>
    <t>Agent Routes of Infection - Human</t>
  </si>
  <si>
    <t>Agent Routes of Infection - Animal</t>
  </si>
  <si>
    <t>Human  Community Values</t>
  </si>
  <si>
    <t xml:space="preserve">Likelihood of exposure </t>
  </si>
  <si>
    <t>Animal Values</t>
  </si>
  <si>
    <t>Infects humans</t>
  </si>
  <si>
    <t>Infects animal</t>
  </si>
  <si>
    <t>Animals in lab</t>
  </si>
  <si>
    <t>Consequences of Infection</t>
  </si>
  <si>
    <t>Security Risk (Humans)</t>
  </si>
  <si>
    <t>Security Risk (Animals)</t>
  </si>
  <si>
    <t>Security Risk</t>
  </si>
  <si>
    <t>Community</t>
  </si>
  <si>
    <t>Mitigation of Inhalation Exposure (I)</t>
  </si>
  <si>
    <t>Mitigation of Percutaneous Exposure (I)</t>
  </si>
  <si>
    <t>Mitigation of Contact Exposure (I)</t>
  </si>
  <si>
    <t>Mitigation of Ingestion Exposure (I)</t>
  </si>
  <si>
    <t>Mitigation of Ingestion Exposure (C)</t>
  </si>
  <si>
    <t>Mitigation of Inhalation Exposure (C)</t>
  </si>
  <si>
    <t>Mitigation of Percutaneous Exposure (C)</t>
  </si>
  <si>
    <t>Mitigation of Contact Exposure (C)</t>
  </si>
  <si>
    <t>Sharps are rarely handled.5 by hand</t>
  </si>
  <si>
    <t>Engineering controls</t>
  </si>
  <si>
    <t>Administrative Controls</t>
  </si>
  <si>
    <t>Personal Protective Equipment</t>
  </si>
  <si>
    <t>Security System</t>
  </si>
  <si>
    <t>Hman</t>
  </si>
  <si>
    <t>Misuse</t>
  </si>
  <si>
    <t>Consequences</t>
  </si>
  <si>
    <t>Measures to reduce theft from an outsider (non-authorized site access)</t>
  </si>
  <si>
    <t>Measures to reduce theft from an insider (authorized site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</si>
</sst>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0%"/>
    <numFmt numFmtId="166" formatCode="0.000%"/>
    <numFmt numFmtId="167" formatCode="0.0"/>
    <numFmt numFmtId="168" formatCode="0.000"/>
  </numFmts>
  <fonts count="4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rgb="FF365F91"/>
      <name val="Cambria"/>
      <family val="1"/>
    </font>
    <font>
      <b/>
      <sz val="13"/>
      <color rgb="FF4F81BD"/>
      <name val="Cambria"/>
      <family val="1"/>
    </font>
    <font>
      <u/>
      <sz val="11"/>
      <color theme="1"/>
      <name val="Calibri"/>
      <family val="2"/>
      <scheme val="minor"/>
    </font>
    <font>
      <sz val="9"/>
      <color theme="1"/>
      <name val="Calibri"/>
      <family val="2"/>
      <scheme val="minor"/>
    </font>
    <font>
      <sz val="10"/>
      <color theme="1"/>
      <name val="Calibri"/>
      <family val="2"/>
      <scheme val="minor"/>
    </font>
    <font>
      <u/>
      <sz val="10"/>
      <color theme="1"/>
      <name val="Calibri"/>
      <family val="2"/>
      <scheme val="minor"/>
    </font>
    <font>
      <sz val="10"/>
      <color theme="1"/>
      <name val="Times New Roman"/>
      <family val="1"/>
    </font>
    <font>
      <sz val="10"/>
      <color rgb="FF984806"/>
      <name val="Calibri"/>
      <family val="2"/>
      <scheme val="minor"/>
    </font>
    <font>
      <sz val="10"/>
      <color rgb="FF984806"/>
      <name val="Times New Roman"/>
      <family val="1"/>
    </font>
    <font>
      <u/>
      <sz val="10"/>
      <color rgb="FF984806"/>
      <name val="Calibri"/>
      <family val="2"/>
      <scheme val="minor"/>
    </font>
    <font>
      <b/>
      <sz val="10"/>
      <color theme="1"/>
      <name val="Calibri"/>
      <family val="2"/>
      <scheme val="minor"/>
    </font>
    <font>
      <sz val="10"/>
      <name val="Calibri"/>
      <family val="2"/>
      <scheme val="minor"/>
    </font>
    <font>
      <b/>
      <sz val="10"/>
      <name val="Calibri"/>
      <family val="2"/>
      <scheme val="minor"/>
    </font>
    <font>
      <b/>
      <sz val="10"/>
      <color theme="0"/>
      <name val="Calibri"/>
      <family val="2"/>
      <scheme val="minor"/>
    </font>
    <font>
      <sz val="9"/>
      <color theme="1"/>
      <name val="Times New Roman"/>
      <family val="1"/>
    </font>
    <font>
      <b/>
      <sz val="10"/>
      <color rgb="FF4F81BD"/>
      <name val="Cambria"/>
      <family val="1"/>
    </font>
    <font>
      <b/>
      <sz val="12"/>
      <color theme="0"/>
      <name val="Calibri"/>
      <family val="2"/>
      <scheme val="minor"/>
    </font>
    <font>
      <b/>
      <sz val="12"/>
      <color theme="1"/>
      <name val="Calibri"/>
      <family val="2"/>
      <scheme val="minor"/>
    </font>
    <font>
      <sz val="11"/>
      <color theme="0"/>
      <name val="Calibri"/>
      <family val="2"/>
      <scheme val="minor"/>
    </font>
    <font>
      <sz val="12"/>
      <color theme="1"/>
      <name val="Garamond"/>
      <family val="1"/>
    </font>
    <font>
      <sz val="10"/>
      <color theme="0"/>
      <name val="Calibri"/>
      <family val="2"/>
      <scheme val="minor"/>
    </font>
    <font>
      <b/>
      <sz val="14"/>
      <color theme="3"/>
      <name val="Calibri"/>
      <family val="2"/>
      <scheme val="minor"/>
    </font>
    <font>
      <sz val="8"/>
      <color rgb="FF000000"/>
      <name val="Segoe UI"/>
      <family val="2"/>
    </font>
    <font>
      <b/>
      <sz val="10"/>
      <color theme="7" tint="0.79998168889431442"/>
      <name val="Calibri"/>
      <family val="2"/>
      <scheme val="minor"/>
    </font>
    <font>
      <b/>
      <sz val="10"/>
      <color theme="7" tint="-0.249977111117893"/>
      <name val="Calibri"/>
      <family val="2"/>
      <scheme val="minor"/>
    </font>
    <font>
      <sz val="10"/>
      <color theme="1"/>
      <name val="Symbol"/>
      <family val="1"/>
      <charset val="2"/>
    </font>
    <font>
      <sz val="11"/>
      <color theme="0" tint="-0.249977111117893"/>
      <name val="Calibri"/>
      <family val="2"/>
      <scheme val="minor"/>
    </font>
    <font>
      <b/>
      <sz val="11"/>
      <color rgb="FF4F81BD"/>
      <name val="Cambria"/>
      <family val="1"/>
    </font>
    <font>
      <b/>
      <sz val="10"/>
      <color theme="1"/>
      <name val="Cambria"/>
      <family val="1"/>
    </font>
    <font>
      <b/>
      <sz val="11"/>
      <color theme="4" tint="-0.249977111117893"/>
      <name val="Calibri"/>
      <family val="2"/>
      <scheme val="minor"/>
    </font>
    <font>
      <sz val="10"/>
      <color theme="7" tint="-0.499984740745262"/>
      <name val="Calibri"/>
      <family val="2"/>
      <scheme val="minor"/>
    </font>
    <font>
      <sz val="11"/>
      <color rgb="FFFFC000"/>
      <name val="Calibri"/>
      <family val="2"/>
      <scheme val="minor"/>
    </font>
    <font>
      <b/>
      <sz val="10"/>
      <name val="Cambria"/>
      <family val="1"/>
    </font>
    <font>
      <b/>
      <u/>
      <sz val="12"/>
      <color theme="1"/>
      <name val="Calibri"/>
      <family val="2"/>
      <scheme val="minor"/>
    </font>
    <font>
      <sz val="11"/>
      <name val="Calibri"/>
      <family val="2"/>
      <scheme val="minor"/>
    </font>
    <font>
      <sz val="11"/>
      <color theme="1"/>
      <name val="Garamond"/>
      <family val="1"/>
    </font>
    <font>
      <b/>
      <sz val="10"/>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sz val="12"/>
      <color theme="0" tint="-0.499984740745262"/>
      <name val="Garamond"/>
      <family val="1"/>
    </font>
    <font>
      <sz val="10"/>
      <color theme="0" tint="-0.499984740745262"/>
      <name val="Calibri"/>
      <family val="2"/>
      <scheme val="minor"/>
    </font>
    <font>
      <sz val="10"/>
      <color theme="0" tint="-0.499984740745262"/>
      <name val="Arial Narrow"/>
      <family val="2"/>
    </font>
    <font>
      <sz val="9"/>
      <color theme="0" tint="-0.499984740745262"/>
      <name val="Calibri"/>
      <family val="2"/>
      <scheme val="minor"/>
    </font>
    <font>
      <sz val="14"/>
      <color theme="1"/>
      <name val="Calibri"/>
      <family val="2"/>
      <scheme val="minor"/>
    </font>
  </fonts>
  <fills count="60">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bgColor indexed="64"/>
      </patternFill>
    </fill>
    <fill>
      <patternFill patternType="solid">
        <fgColor theme="9" tint="0.39997558519241921"/>
        <bgColor indexed="64"/>
      </patternFill>
    </fill>
    <fill>
      <patternFill patternType="solid">
        <fgColor rgb="FFC00000"/>
        <bgColor indexed="64"/>
      </patternFill>
    </fill>
    <fill>
      <gradientFill>
        <stop position="0">
          <color rgb="FFFF5050"/>
        </stop>
        <stop position="1">
          <color theme="5"/>
        </stop>
      </gradientFill>
    </fill>
    <fill>
      <gradientFill>
        <stop position="0">
          <color theme="5"/>
        </stop>
        <stop position="1">
          <color theme="7" tint="0.40000610370189521"/>
        </stop>
      </gradientFill>
    </fill>
    <fill>
      <gradientFill>
        <stop position="0">
          <color theme="7" tint="0.40000610370189521"/>
        </stop>
        <stop position="1">
          <color theme="7" tint="0.80001220740379042"/>
        </stop>
      </gradientFill>
    </fill>
    <fill>
      <gradientFill>
        <stop position="0">
          <color theme="9" tint="0.80001220740379042"/>
        </stop>
        <stop position="1">
          <color theme="7" tint="0.80001220740379042"/>
        </stop>
      </gradientFill>
    </fill>
    <fill>
      <gradientFill>
        <stop position="0">
          <color theme="7" tint="0.80001220740379042"/>
        </stop>
        <stop position="1">
          <color theme="7" tint="0.40000610370189521"/>
        </stop>
      </gradientFill>
    </fill>
    <fill>
      <gradientFill>
        <stop position="0">
          <color theme="7" tint="0.40000610370189521"/>
        </stop>
        <stop position="1">
          <color theme="5"/>
        </stop>
      </gradientFill>
    </fill>
    <fill>
      <gradientFill>
        <stop position="0">
          <color theme="5"/>
        </stop>
        <stop position="1">
          <color rgb="FFFF5050"/>
        </stop>
      </gradientFill>
    </fill>
    <fill>
      <gradientFill>
        <stop position="0">
          <color theme="7" tint="0.80001220740379042"/>
        </stop>
        <stop position="1">
          <color theme="9" tint="0.40000610370189521"/>
        </stop>
      </gradientFill>
    </fill>
    <fill>
      <patternFill patternType="solid">
        <fgColor theme="9" tint="0.79998168889431442"/>
        <bgColor indexed="64"/>
      </patternFill>
    </fill>
    <fill>
      <patternFill patternType="solid">
        <fgColor theme="0" tint="-0.14999847407452621"/>
        <bgColor indexed="64"/>
      </patternFill>
    </fill>
    <fill>
      <patternFill patternType="solid">
        <fgColor theme="7" tint="-0.249977111117893"/>
        <bgColor indexed="64"/>
      </patternFill>
    </fill>
    <fill>
      <patternFill patternType="solid">
        <fgColor theme="5" tint="-0.499984740745262"/>
        <bgColor indexed="64"/>
      </patternFill>
    </fill>
    <fill>
      <patternFill patternType="solid">
        <fgColor theme="0" tint="-0.499984740745262"/>
        <bgColor indexed="64"/>
      </patternFill>
    </fill>
    <fill>
      <gradientFill>
        <stop position="0">
          <color theme="0"/>
        </stop>
        <stop position="1">
          <color theme="4"/>
        </stop>
      </gradientFill>
    </fill>
    <fill>
      <gradientFill>
        <stop position="0">
          <color theme="4"/>
        </stop>
        <stop position="1">
          <color theme="8"/>
        </stop>
      </gradientFill>
    </fill>
    <fill>
      <patternFill patternType="solid">
        <fgColor theme="8"/>
        <bgColor indexed="64"/>
      </patternFill>
    </fill>
    <fill>
      <gradientFill>
        <stop position="0">
          <color theme="0"/>
        </stop>
        <stop position="1">
          <color theme="7" tint="0.80001220740379042"/>
        </stop>
      </gradientFill>
    </fill>
    <fill>
      <patternFill patternType="solid">
        <fgColor theme="7" tint="0.39994506668294322"/>
        <bgColor indexed="64"/>
      </patternFill>
    </fill>
    <fill>
      <gradientFill>
        <stop position="0">
          <color theme="0"/>
        </stop>
        <stop position="1">
          <color theme="5" tint="0.59999389629810485"/>
        </stop>
      </gradientFill>
    </fill>
    <fill>
      <gradientFill>
        <stop position="0">
          <color theme="5" tint="0.59999389629810485"/>
        </stop>
        <stop position="1">
          <color theme="5" tint="-0.25098422193060094"/>
        </stop>
      </gradientFill>
    </fill>
    <fill>
      <patternFill patternType="solid">
        <fgColor theme="5" tint="-0.249977111117893"/>
        <bgColor indexed="64"/>
      </patternFill>
    </fill>
    <fill>
      <patternFill patternType="solid">
        <fgColor theme="5" tint="0.59999389629810485"/>
        <bgColor auto="1"/>
      </patternFill>
    </fill>
    <fill>
      <patternFill patternType="solid">
        <fgColor theme="9" tint="-0.249977111117893"/>
        <bgColor indexed="64"/>
      </patternFill>
    </fill>
    <fill>
      <gradientFill>
        <stop position="0">
          <color theme="0"/>
        </stop>
        <stop position="1">
          <color theme="9" tint="0.59999389629810485"/>
        </stop>
      </gradientFill>
    </fill>
    <fill>
      <patternFill patternType="solid">
        <fgColor theme="9" tint="0.59996337778862885"/>
        <bgColor indexed="64"/>
      </patternFill>
    </fill>
    <fill>
      <gradientFill>
        <stop position="0">
          <color theme="9" tint="0.59999389629810485"/>
        </stop>
        <stop position="1">
          <color theme="9" tint="-0.25098422193060094"/>
        </stop>
      </gradientFill>
    </fill>
    <fill>
      <patternFill patternType="solid">
        <fgColor theme="9" tint="0.59999389629810485"/>
        <bgColor indexed="64"/>
      </patternFill>
    </fill>
    <fill>
      <gradientFill>
        <stop position="0">
          <color theme="0"/>
        </stop>
        <stop position="1">
          <color theme="4" tint="0.59999389629810485"/>
        </stop>
      </gradientFill>
    </fill>
    <fill>
      <gradientFill>
        <stop position="0">
          <color theme="4" tint="0.59999389629810485"/>
        </stop>
        <stop position="1">
          <color theme="4"/>
        </stop>
      </gradientFill>
    </fill>
    <fill>
      <patternFill patternType="solid">
        <fgColor theme="6" tint="0.59999389629810485"/>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gradientFill>
        <stop position="0">
          <color theme="7" tint="0.59999389629810485"/>
        </stop>
        <stop position="1">
          <color theme="7" tint="0.40000610370189521"/>
        </stop>
      </gradientFill>
    </fill>
    <fill>
      <gradientFill>
        <stop position="0">
          <color theme="0"/>
        </stop>
        <stop position="1">
          <color theme="7" tint="0.59999389629810485"/>
        </stop>
      </gradientFill>
    </fill>
    <fill>
      <gradientFill degree="90">
        <stop position="0">
          <color theme="7" tint="0.59999389629810485"/>
        </stop>
        <stop position="1">
          <color theme="7" tint="0.40000610370189521"/>
        </stop>
      </gradientFill>
    </fill>
    <fill>
      <gradientFill>
        <stop position="0">
          <color theme="7" tint="0.40000610370189521"/>
        </stop>
        <stop position="1">
          <color theme="7" tint="0.40000610370189521"/>
        </stop>
      </gradientFill>
    </fill>
    <fill>
      <patternFill patternType="solid">
        <fgColor theme="7" tint="0.59996337778862885"/>
        <bgColor auto="1"/>
      </patternFill>
    </fill>
    <fill>
      <patternFill patternType="solid">
        <fgColor theme="0" tint="-0.34998626667073579"/>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thin">
        <color auto="1"/>
      </top>
      <bottom style="thin">
        <color indexed="64"/>
      </bottom>
      <diagonal/>
    </border>
    <border>
      <left style="medium">
        <color indexed="64"/>
      </left>
      <right style="medium">
        <color indexed="64"/>
      </right>
      <top style="medium">
        <color indexed="64"/>
      </top>
      <bottom style="thin">
        <color auto="1"/>
      </bottom>
      <diagonal/>
    </border>
    <border>
      <left/>
      <right style="medium">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thin">
        <color auto="1"/>
      </bottom>
      <diagonal/>
    </border>
    <border>
      <left/>
      <right style="medium">
        <color indexed="64"/>
      </right>
      <top/>
      <bottom style="thin">
        <color auto="1"/>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auto="1"/>
      </bottom>
      <diagonal/>
    </border>
  </borders>
  <cellStyleXfs count="2">
    <xf numFmtId="0" fontId="0" fillId="0" borderId="0"/>
    <xf numFmtId="9" fontId="1" fillId="0" borderId="0" applyFont="0" applyFill="0" applyBorder="0" applyAlignment="0" applyProtection="0"/>
  </cellStyleXfs>
  <cellXfs count="588">
    <xf numFmtId="0" fontId="0" fillId="0" borderId="0" xfId="0"/>
    <xf numFmtId="0" fontId="8" fillId="0" borderId="0" xfId="0" applyFont="1" applyAlignment="1">
      <alignment horizontal="center" vertical="center" wrapText="1"/>
    </xf>
    <xf numFmtId="0" fontId="0" fillId="0" borderId="0" xfId="0" applyAlignment="1">
      <alignment wrapText="1"/>
    </xf>
    <xf numFmtId="0" fontId="0" fillId="0" borderId="0" xfId="0" applyAlignment="1"/>
    <xf numFmtId="0" fontId="8" fillId="0" borderId="0" xfId="0" applyFont="1"/>
    <xf numFmtId="0" fontId="6" fillId="0" borderId="0" xfId="0" applyFont="1" applyAlignment="1">
      <alignment horizontal="center" vertical="center"/>
    </xf>
    <xf numFmtId="0" fontId="8" fillId="0" borderId="0" xfId="0" applyFont="1" applyAlignment="1">
      <alignment wrapText="1"/>
    </xf>
    <xf numFmtId="0" fontId="9" fillId="7" borderId="0" xfId="0" applyFont="1" applyFill="1" applyAlignment="1">
      <alignment horizontal="center" vertical="center"/>
    </xf>
    <xf numFmtId="9" fontId="8" fillId="7" borderId="0" xfId="1" applyFont="1" applyFill="1" applyAlignment="1"/>
    <xf numFmtId="0" fontId="8" fillId="0" borderId="0" xfId="0" applyFont="1" applyAlignment="1">
      <alignment horizontal="left" vertical="center"/>
    </xf>
    <xf numFmtId="9" fontId="8" fillId="0" borderId="0" xfId="1" applyFont="1" applyAlignment="1"/>
    <xf numFmtId="0" fontId="0" fillId="10" borderId="0" xfId="0" applyFill="1"/>
    <xf numFmtId="0" fontId="0" fillId="11" borderId="0" xfId="0" applyFill="1"/>
    <xf numFmtId="0" fontId="0" fillId="4" borderId="0" xfId="0" applyFill="1"/>
    <xf numFmtId="0" fontId="0" fillId="15" borderId="0" xfId="0" applyFill="1"/>
    <xf numFmtId="0" fontId="9" fillId="9" borderId="0" xfId="0" applyFont="1" applyFill="1" applyAlignment="1">
      <alignment horizontal="center"/>
    </xf>
    <xf numFmtId="0" fontId="9" fillId="2" borderId="0" xfId="0" applyFont="1" applyFill="1" applyAlignment="1">
      <alignment horizontal="center"/>
    </xf>
    <xf numFmtId="0" fontId="8" fillId="0" borderId="0" xfId="0" applyFont="1" applyAlignment="1"/>
    <xf numFmtId="0" fontId="9" fillId="2" borderId="0" xfId="0" applyFont="1" applyFill="1" applyAlignment="1">
      <alignment horizontal="center" vertical="center"/>
    </xf>
    <xf numFmtId="0" fontId="9" fillId="9" borderId="0" xfId="0" applyFont="1" applyFill="1" applyAlignment="1">
      <alignment horizontal="center" vertical="center"/>
    </xf>
    <xf numFmtId="0" fontId="11" fillId="0" borderId="0" xfId="0" applyFont="1" applyAlignment="1">
      <alignment horizontal="left" vertical="center"/>
    </xf>
    <xf numFmtId="0" fontId="13" fillId="2" borderId="0" xfId="0" applyFont="1" applyFill="1" applyAlignment="1">
      <alignment horizontal="center" vertical="center"/>
    </xf>
    <xf numFmtId="0" fontId="9" fillId="12" borderId="0" xfId="0" applyFont="1" applyFill="1" applyAlignment="1">
      <alignment horizontal="center" vertical="center"/>
    </xf>
    <xf numFmtId="0" fontId="8" fillId="14" borderId="0" xfId="0" applyFont="1" applyFill="1" applyAlignment="1">
      <alignment horizontal="left" vertical="center"/>
    </xf>
    <xf numFmtId="0" fontId="11" fillId="14" borderId="0" xfId="0" applyFont="1" applyFill="1" applyAlignment="1">
      <alignment horizontal="left" vertical="center"/>
    </xf>
    <xf numFmtId="0" fontId="13" fillId="16" borderId="0" xfId="0" applyFont="1" applyFill="1" applyAlignment="1">
      <alignment horizontal="center" vertical="center"/>
    </xf>
    <xf numFmtId="0" fontId="13" fillId="3" borderId="0" xfId="0" applyFont="1" applyFill="1" applyAlignment="1">
      <alignment horizontal="center" vertical="center"/>
    </xf>
    <xf numFmtId="0" fontId="8" fillId="10" borderId="0" xfId="0" applyFont="1" applyFill="1" applyAlignment="1">
      <alignment horizontal="left" vertical="center"/>
    </xf>
    <xf numFmtId="0" fontId="11" fillId="10" borderId="0" xfId="0" applyFont="1" applyFill="1" applyAlignment="1">
      <alignment horizontal="left" vertical="center"/>
    </xf>
    <xf numFmtId="9" fontId="8" fillId="9" borderId="0" xfId="1" applyFont="1" applyFill="1" applyAlignment="1"/>
    <xf numFmtId="9" fontId="8" fillId="9" borderId="0" xfId="1" applyFont="1" applyFill="1"/>
    <xf numFmtId="9" fontId="8" fillId="2" borderId="0" xfId="1" applyFont="1" applyFill="1" applyAlignment="1"/>
    <xf numFmtId="9" fontId="8" fillId="2" borderId="0" xfId="1" applyFont="1" applyFill="1"/>
    <xf numFmtId="9" fontId="8" fillId="0" borderId="0" xfId="1" applyFont="1"/>
    <xf numFmtId="9" fontId="8" fillId="12" borderId="0" xfId="1" applyFont="1" applyFill="1" applyAlignment="1"/>
    <xf numFmtId="9" fontId="8" fillId="12" borderId="0" xfId="1" applyFont="1" applyFill="1"/>
    <xf numFmtId="9" fontId="8" fillId="14" borderId="0" xfId="1" applyFont="1" applyFill="1" applyAlignment="1"/>
    <xf numFmtId="9" fontId="8" fillId="14" borderId="0" xfId="1" applyFont="1" applyFill="1"/>
    <xf numFmtId="9" fontId="8" fillId="16" borderId="0" xfId="1" applyFont="1" applyFill="1" applyAlignment="1"/>
    <xf numFmtId="9" fontId="8" fillId="16" borderId="0" xfId="1" applyFont="1" applyFill="1"/>
    <xf numFmtId="9" fontId="8" fillId="3" borderId="0" xfId="1" applyFont="1" applyFill="1" applyAlignment="1"/>
    <xf numFmtId="9" fontId="8" fillId="3" borderId="0" xfId="1" applyFont="1" applyFill="1"/>
    <xf numFmtId="9" fontId="8" fillId="10" borderId="0" xfId="1" applyFont="1" applyFill="1" applyAlignment="1"/>
    <xf numFmtId="10" fontId="8" fillId="10" borderId="0" xfId="1" applyNumberFormat="1" applyFont="1" applyFill="1"/>
    <xf numFmtId="164" fontId="8" fillId="10" borderId="0" xfId="1" applyNumberFormat="1" applyFont="1" applyFill="1"/>
    <xf numFmtId="10" fontId="8" fillId="0" borderId="0" xfId="1" applyNumberFormat="1" applyFont="1"/>
    <xf numFmtId="10" fontId="8" fillId="14" borderId="0" xfId="1" applyNumberFormat="1" applyFont="1" applyFill="1"/>
    <xf numFmtId="0" fontId="8" fillId="18" borderId="0" xfId="0" applyFont="1" applyFill="1" applyAlignment="1">
      <alignment horizontal="center" vertical="center" wrapText="1"/>
    </xf>
    <xf numFmtId="0" fontId="8" fillId="13" borderId="0" xfId="0" applyFont="1" applyFill="1" applyAlignment="1">
      <alignment horizontal="center" vertical="center" wrapText="1"/>
    </xf>
    <xf numFmtId="0" fontId="7" fillId="0" borderId="0" xfId="0" applyFont="1" applyAlignment="1"/>
    <xf numFmtId="0" fontId="8" fillId="18" borderId="0" xfId="0" applyFont="1" applyFill="1" applyAlignment="1"/>
    <xf numFmtId="0" fontId="8" fillId="13" borderId="0" xfId="0" applyFont="1" applyFill="1" applyAlignment="1"/>
    <xf numFmtId="0" fontId="8" fillId="0" borderId="0" xfId="0" applyFont="1" applyFill="1" applyAlignment="1">
      <alignment horizontal="center" vertical="center" wrapText="1"/>
    </xf>
    <xf numFmtId="0" fontId="17" fillId="19" borderId="0" xfId="0" applyFont="1" applyFill="1" applyAlignment="1"/>
    <xf numFmtId="0" fontId="7" fillId="0" borderId="0" xfId="0" applyFont="1" applyBorder="1" applyAlignment="1"/>
    <xf numFmtId="0" fontId="7" fillId="0" borderId="0" xfId="0" applyFont="1" applyBorder="1" applyAlignment="1">
      <alignment horizontal="left" vertical="center"/>
    </xf>
    <xf numFmtId="0" fontId="15" fillId="13" borderId="0" xfId="0" applyFont="1" applyFill="1"/>
    <xf numFmtId="0" fontId="15" fillId="3" borderId="0" xfId="0" applyFont="1" applyFill="1"/>
    <xf numFmtId="0" fontId="8" fillId="0" borderId="0" xfId="0" applyFont="1" applyBorder="1" applyAlignment="1"/>
    <xf numFmtId="0" fontId="15" fillId="5" borderId="0" xfId="0" applyFont="1" applyFill="1"/>
    <xf numFmtId="0" fontId="5" fillId="18" borderId="0" xfId="0" applyFont="1" applyFill="1" applyBorder="1" applyAlignment="1">
      <alignment vertical="center" wrapText="1"/>
    </xf>
    <xf numFmtId="0" fontId="16" fillId="13" borderId="0" xfId="0" applyFont="1" applyFill="1"/>
    <xf numFmtId="0" fontId="16" fillId="5" borderId="0" xfId="0" applyFont="1" applyFill="1"/>
    <xf numFmtId="0" fontId="16" fillId="3" borderId="0" xfId="0" applyFont="1" applyFill="1"/>
    <xf numFmtId="0" fontId="16" fillId="11" borderId="0" xfId="0" applyFont="1" applyFill="1"/>
    <xf numFmtId="0" fontId="0" fillId="18" borderId="0" xfId="0" applyFill="1"/>
    <xf numFmtId="0" fontId="17" fillId="17" borderId="0" xfId="0" applyFont="1" applyFill="1"/>
    <xf numFmtId="0" fontId="2" fillId="17" borderId="0" xfId="0" applyFont="1" applyFill="1"/>
    <xf numFmtId="0" fontId="20" fillId="17" borderId="0" xfId="0" applyFont="1" applyFill="1" applyBorder="1" applyAlignment="1">
      <alignment horizontal="center"/>
    </xf>
    <xf numFmtId="164" fontId="8" fillId="0" borderId="0" xfId="1" applyNumberFormat="1" applyFont="1" applyAlignment="1"/>
    <xf numFmtId="10" fontId="8" fillId="0" borderId="0" xfId="1" applyNumberFormat="1" applyFont="1" applyAlignment="1"/>
    <xf numFmtId="165" fontId="8" fillId="0" borderId="0" xfId="1" applyNumberFormat="1" applyFont="1"/>
    <xf numFmtId="166" fontId="8" fillId="0" borderId="0" xfId="1" applyNumberFormat="1" applyFont="1" applyAlignment="1"/>
    <xf numFmtId="9" fontId="8" fillId="0" borderId="0" xfId="1" applyFont="1" applyFill="1" applyAlignment="1"/>
    <xf numFmtId="0" fontId="8" fillId="0" borderId="0" xfId="0" applyFont="1" applyFill="1" applyAlignment="1">
      <alignment horizontal="left" vertical="center"/>
    </xf>
    <xf numFmtId="0" fontId="14" fillId="0" borderId="0" xfId="0" applyFont="1" applyAlignment="1">
      <alignment horizontal="center" vertical="center" wrapText="1"/>
    </xf>
    <xf numFmtId="0" fontId="3" fillId="0" borderId="0" xfId="0" applyFont="1" applyAlignment="1">
      <alignment horizontal="center" vertical="center" wrapText="1"/>
    </xf>
    <xf numFmtId="0" fontId="23" fillId="0" borderId="0" xfId="0" applyFont="1"/>
    <xf numFmtId="0" fontId="14" fillId="0" borderId="0" xfId="0" applyFont="1" applyAlignment="1">
      <alignment horizontal="center" vertical="center"/>
    </xf>
    <xf numFmtId="0" fontId="14" fillId="0" borderId="0" xfId="0" applyFont="1" applyAlignment="1">
      <alignment horizontal="center"/>
    </xf>
    <xf numFmtId="2" fontId="8" fillId="13" borderId="0" xfId="0" applyNumberFormat="1" applyFont="1" applyFill="1" applyAlignment="1"/>
    <xf numFmtId="2" fontId="15" fillId="18" borderId="0" xfId="0" applyNumberFormat="1" applyFont="1" applyFill="1" applyBorder="1" applyAlignment="1">
      <alignment vertical="center" wrapText="1"/>
    </xf>
    <xf numFmtId="2" fontId="15" fillId="13" borderId="0" xfId="0" applyNumberFormat="1" applyFont="1" applyFill="1"/>
    <xf numFmtId="2" fontId="15" fillId="5" borderId="0" xfId="0" applyNumberFormat="1" applyFont="1" applyFill="1"/>
    <xf numFmtId="2" fontId="15" fillId="3" borderId="0" xfId="0" applyNumberFormat="1" applyFont="1" applyFill="1"/>
    <xf numFmtId="2" fontId="15" fillId="11" borderId="0" xfId="0" applyNumberFormat="1" applyFont="1" applyFill="1"/>
    <xf numFmtId="2" fontId="16" fillId="18" borderId="0" xfId="0" applyNumberFormat="1" applyFont="1" applyFill="1" applyBorder="1" applyAlignment="1">
      <alignment vertical="center" wrapText="1"/>
    </xf>
    <xf numFmtId="2" fontId="15" fillId="18" borderId="0" xfId="0" applyNumberFormat="1" applyFont="1" applyFill="1"/>
    <xf numFmtId="2" fontId="0" fillId="11" borderId="0" xfId="0" applyNumberFormat="1" applyFill="1"/>
    <xf numFmtId="2" fontId="0" fillId="0" borderId="0" xfId="0" applyNumberFormat="1"/>
    <xf numFmtId="10" fontId="8" fillId="7" borderId="0" xfId="1" applyNumberFormat="1" applyFont="1" applyFill="1" applyAlignment="1"/>
    <xf numFmtId="10" fontId="8" fillId="0" borderId="0" xfId="1" applyNumberFormat="1" applyFont="1" applyFill="1" applyAlignment="1"/>
    <xf numFmtId="10" fontId="8" fillId="2" borderId="0" xfId="1" applyNumberFormat="1" applyFont="1" applyFill="1" applyAlignment="1"/>
    <xf numFmtId="10" fontId="8" fillId="2" borderId="0" xfId="1" applyNumberFormat="1" applyFont="1" applyFill="1"/>
    <xf numFmtId="10" fontId="8" fillId="9" borderId="0" xfId="1" applyNumberFormat="1" applyFont="1" applyFill="1" applyAlignment="1"/>
    <xf numFmtId="10" fontId="8" fillId="9" borderId="0" xfId="1" applyNumberFormat="1" applyFont="1" applyFill="1"/>
    <xf numFmtId="10" fontId="8" fillId="12" borderId="0" xfId="1" applyNumberFormat="1" applyFont="1" applyFill="1" applyAlignment="1"/>
    <xf numFmtId="10" fontId="8" fillId="12" borderId="0" xfId="1" applyNumberFormat="1" applyFont="1" applyFill="1"/>
    <xf numFmtId="10" fontId="8" fillId="14" borderId="0" xfId="1" applyNumberFormat="1" applyFont="1" applyFill="1" applyAlignment="1"/>
    <xf numFmtId="10" fontId="8" fillId="16" borderId="0" xfId="1" applyNumberFormat="1" applyFont="1" applyFill="1" applyAlignment="1"/>
    <xf numFmtId="10" fontId="8" fillId="16" borderId="0" xfId="1" applyNumberFormat="1" applyFont="1" applyFill="1"/>
    <xf numFmtId="10" fontId="8" fillId="3" borderId="0" xfId="1" applyNumberFormat="1" applyFont="1" applyFill="1" applyAlignment="1"/>
    <xf numFmtId="10" fontId="8" fillId="3" borderId="0" xfId="1" applyNumberFormat="1" applyFont="1" applyFill="1"/>
    <xf numFmtId="10" fontId="8" fillId="10" borderId="0" xfId="1" applyNumberFormat="1" applyFont="1" applyFill="1" applyAlignment="1"/>
    <xf numFmtId="0" fontId="4" fillId="0" borderId="0" xfId="0" applyFont="1" applyBorder="1" applyAlignment="1">
      <alignment vertical="center" wrapText="1"/>
    </xf>
    <xf numFmtId="10" fontId="15" fillId="13" borderId="0" xfId="0" applyNumberFormat="1" applyFont="1" applyFill="1"/>
    <xf numFmtId="10" fontId="15" fillId="5" borderId="0" xfId="0" applyNumberFormat="1" applyFont="1" applyFill="1"/>
    <xf numFmtId="10" fontId="16" fillId="18" borderId="0" xfId="0" applyNumberFormat="1" applyFont="1" applyFill="1" applyBorder="1" applyAlignment="1">
      <alignment vertical="center" wrapText="1"/>
    </xf>
    <xf numFmtId="10" fontId="15" fillId="18" borderId="0" xfId="0" applyNumberFormat="1" applyFont="1" applyFill="1"/>
    <xf numFmtId="0" fontId="8" fillId="23" borderId="8" xfId="0" applyFont="1" applyFill="1" applyBorder="1" applyAlignment="1">
      <alignment horizontal="center" vertical="top" wrapText="1"/>
    </xf>
    <xf numFmtId="0" fontId="8" fillId="24" borderId="3"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25" borderId="3" xfId="0" applyFont="1" applyFill="1" applyBorder="1" applyAlignment="1">
      <alignment horizontal="center" vertical="top" wrapText="1"/>
    </xf>
    <xf numFmtId="0" fontId="8" fillId="26" borderId="10" xfId="0" applyFont="1" applyFill="1" applyBorder="1" applyAlignment="1">
      <alignment horizontal="center" vertical="top" wrapText="1"/>
    </xf>
    <xf numFmtId="0" fontId="8" fillId="0" borderId="8" xfId="0" applyFont="1" applyBorder="1" applyAlignment="1">
      <alignment horizontal="left" vertical="center" wrapText="1"/>
    </xf>
    <xf numFmtId="0" fontId="8" fillId="0" borderId="14" xfId="0" applyFont="1" applyBorder="1" applyAlignment="1">
      <alignment horizontal="left" vertical="center" wrapText="1"/>
    </xf>
    <xf numFmtId="0" fontId="8" fillId="24" borderId="15" xfId="0" applyFont="1" applyFill="1" applyBorder="1" applyAlignment="1">
      <alignment horizontal="center" vertical="top" wrapText="1"/>
    </xf>
    <xf numFmtId="0" fontId="8" fillId="6" borderId="15" xfId="0" applyFont="1" applyFill="1" applyBorder="1" applyAlignment="1">
      <alignment horizontal="center" vertical="top" wrapText="1"/>
    </xf>
    <xf numFmtId="0" fontId="8" fillId="25" borderId="15" xfId="0" applyFont="1" applyFill="1" applyBorder="1" applyAlignment="1">
      <alignment horizontal="center" vertical="top" wrapText="1"/>
    </xf>
    <xf numFmtId="0" fontId="8" fillId="23" borderId="11" xfId="0" applyFont="1" applyFill="1" applyBorder="1" applyAlignment="1">
      <alignment horizontal="center" vertical="top" wrapText="1"/>
    </xf>
    <xf numFmtId="0" fontId="8" fillId="24" borderId="12" xfId="0" applyFont="1" applyFill="1" applyBorder="1" applyAlignment="1">
      <alignment horizontal="center" vertical="top" wrapText="1"/>
    </xf>
    <xf numFmtId="0" fontId="8" fillId="6" borderId="12" xfId="0" applyFont="1" applyFill="1" applyBorder="1" applyAlignment="1">
      <alignment horizontal="center" vertical="top" wrapText="1"/>
    </xf>
    <xf numFmtId="0" fontId="8" fillId="25" borderId="12" xfId="0" applyFont="1" applyFill="1" applyBorder="1" applyAlignment="1">
      <alignment horizontal="center" vertical="top" wrapText="1"/>
    </xf>
    <xf numFmtId="0" fontId="8" fillId="26" borderId="13" xfId="0" applyFont="1" applyFill="1" applyBorder="1" applyAlignment="1">
      <alignment horizontal="center" vertical="top" wrapText="1"/>
    </xf>
    <xf numFmtId="0" fontId="8" fillId="23" borderId="14" xfId="0" applyFont="1" applyFill="1" applyBorder="1" applyAlignment="1">
      <alignment horizontal="center" vertical="top" wrapText="1"/>
    </xf>
    <xf numFmtId="0" fontId="8" fillId="26" borderId="16" xfId="0" applyFont="1" applyFill="1" applyBorder="1" applyAlignment="1">
      <alignment horizontal="center" vertical="top" wrapText="1"/>
    </xf>
    <xf numFmtId="0" fontId="11" fillId="0" borderId="8" xfId="0" applyFont="1" applyBorder="1" applyAlignment="1">
      <alignment horizontal="left" vertical="center" wrapText="1"/>
    </xf>
    <xf numFmtId="0" fontId="8" fillId="0" borderId="8"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19" borderId="12" xfId="0" applyFont="1" applyFill="1" applyBorder="1" applyAlignment="1">
      <alignment wrapText="1"/>
    </xf>
    <xf numFmtId="0" fontId="14" fillId="14" borderId="0" xfId="0" applyFont="1" applyFill="1" applyAlignment="1">
      <alignment wrapText="1"/>
    </xf>
    <xf numFmtId="0" fontId="14" fillId="10" borderId="0" xfId="0" applyFont="1" applyFill="1" applyAlignment="1">
      <alignment wrapText="1"/>
    </xf>
    <xf numFmtId="0" fontId="14" fillId="18" borderId="0" xfId="0" applyFont="1" applyFill="1" applyAlignment="1">
      <alignment wrapText="1"/>
    </xf>
    <xf numFmtId="0" fontId="14" fillId="30" borderId="0" xfId="0" applyFont="1" applyFill="1" applyAlignment="1">
      <alignment wrapText="1"/>
    </xf>
    <xf numFmtId="0" fontId="8" fillId="13" borderId="0" xfId="0" applyFont="1" applyFill="1"/>
    <xf numFmtId="0" fontId="8" fillId="0" borderId="11" xfId="0" applyFont="1" applyBorder="1" applyAlignment="1">
      <alignment vertical="center" wrapText="1"/>
    </xf>
    <xf numFmtId="0" fontId="8" fillId="0" borderId="19" xfId="0" applyFont="1" applyBorder="1" applyAlignment="1">
      <alignment horizontal="center" vertical="center" wrapText="1"/>
    </xf>
    <xf numFmtId="0" fontId="8" fillId="23" borderId="20" xfId="0" applyFont="1" applyFill="1" applyBorder="1" applyAlignment="1">
      <alignment horizontal="center" vertical="top" wrapText="1"/>
    </xf>
    <xf numFmtId="0" fontId="8" fillId="24" borderId="21" xfId="0" applyFont="1" applyFill="1" applyBorder="1" applyAlignment="1">
      <alignment horizontal="center" vertical="top" wrapText="1"/>
    </xf>
    <xf numFmtId="0" fontId="8" fillId="6" borderId="21" xfId="0" applyFont="1" applyFill="1" applyBorder="1" applyAlignment="1">
      <alignment horizontal="center" vertical="top" wrapText="1"/>
    </xf>
    <xf numFmtId="0" fontId="8" fillId="25" borderId="21" xfId="0" applyFont="1" applyFill="1" applyBorder="1" applyAlignment="1">
      <alignment horizontal="center" vertical="top" wrapText="1"/>
    </xf>
    <xf numFmtId="0" fontId="8" fillId="26" borderId="22" xfId="0" applyFont="1" applyFill="1" applyBorder="1" applyAlignment="1">
      <alignment horizontal="center" vertical="top" wrapText="1"/>
    </xf>
    <xf numFmtId="0" fontId="14" fillId="13" borderId="0" xfId="0" applyFont="1" applyFill="1"/>
    <xf numFmtId="0" fontId="8" fillId="14" borderId="0" xfId="0" applyFont="1" applyFill="1"/>
    <xf numFmtId="0" fontId="8" fillId="10" borderId="0" xfId="0" applyFont="1" applyFill="1"/>
    <xf numFmtId="0" fontId="8" fillId="18" borderId="0" xfId="0" applyFont="1" applyFill="1"/>
    <xf numFmtId="0" fontId="8" fillId="30" borderId="0" xfId="0" applyFont="1" applyFill="1"/>
    <xf numFmtId="0" fontId="17" fillId="31" borderId="0" xfId="0" applyFont="1" applyFill="1" applyAlignment="1">
      <alignment horizontal="left" vertical="center"/>
    </xf>
    <xf numFmtId="0" fontId="22" fillId="31" borderId="0" xfId="0" applyFont="1" applyFill="1"/>
    <xf numFmtId="0" fontId="24" fillId="31" borderId="0" xfId="0" applyFont="1" applyFill="1"/>
    <xf numFmtId="0" fontId="0" fillId="0" borderId="0" xfId="0" applyAlignment="1">
      <alignment horizontal="center" vertical="center"/>
    </xf>
    <xf numFmtId="0" fontId="22" fillId="0" borderId="0" xfId="0" applyFont="1"/>
    <xf numFmtId="0" fontId="8" fillId="0" borderId="0" xfId="0" applyFont="1" applyAlignment="1">
      <alignment horizontal="center" wrapText="1"/>
    </xf>
    <xf numFmtId="0" fontId="8" fillId="39" borderId="27" xfId="0" applyFont="1" applyFill="1" applyBorder="1" applyAlignment="1">
      <alignment horizontal="center" vertical="center" wrapText="1"/>
    </xf>
    <xf numFmtId="0" fontId="8" fillId="41" borderId="27" xfId="0" applyFont="1" applyFill="1" applyBorder="1" applyAlignment="1">
      <alignment horizontal="center" vertical="center" wrapText="1"/>
    </xf>
    <xf numFmtId="0" fontId="8" fillId="44"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2" borderId="23" xfId="0" applyFont="1" applyFill="1" applyBorder="1" applyAlignment="1">
      <alignment horizontal="center" vertical="center" wrapText="1"/>
    </xf>
    <xf numFmtId="0" fontId="8" fillId="0" borderId="0" xfId="0" applyFont="1" applyAlignment="1">
      <alignment horizontal="left"/>
    </xf>
    <xf numFmtId="0" fontId="8" fillId="43" borderId="19" xfId="0" applyFont="1" applyFill="1" applyBorder="1" applyAlignment="1">
      <alignment horizontal="center" vertical="center" wrapText="1"/>
    </xf>
    <xf numFmtId="0" fontId="8" fillId="46" borderId="27" xfId="0" applyFont="1" applyFill="1" applyBorder="1" applyAlignment="1">
      <alignment horizontal="center" vertical="center" wrapText="1"/>
    </xf>
    <xf numFmtId="0" fontId="8" fillId="45" borderId="27" xfId="0" applyFont="1" applyFill="1" applyBorder="1" applyAlignment="1">
      <alignment horizontal="center" vertical="center" wrapText="1"/>
    </xf>
    <xf numFmtId="0" fontId="8" fillId="48" borderId="25" xfId="0" applyFont="1" applyFill="1" applyBorder="1" applyAlignment="1">
      <alignment horizontal="center" wrapText="1"/>
    </xf>
    <xf numFmtId="0" fontId="8" fillId="15" borderId="26" xfId="0" applyFont="1" applyFill="1" applyBorder="1" applyAlignment="1">
      <alignment horizontal="center" wrapText="1"/>
    </xf>
    <xf numFmtId="0" fontId="8" fillId="15" borderId="23" xfId="0" applyFont="1" applyFill="1" applyBorder="1" applyAlignment="1">
      <alignment horizontal="center" wrapText="1"/>
    </xf>
    <xf numFmtId="0" fontId="8" fillId="47" borderId="24" xfId="0" applyFont="1" applyFill="1" applyBorder="1" applyAlignment="1">
      <alignment horizontal="center" wrapText="1"/>
    </xf>
    <xf numFmtId="0" fontId="8" fillId="47" borderId="19" xfId="0" applyFont="1" applyFill="1" applyBorder="1" applyAlignment="1">
      <alignment horizontal="center" wrapText="1"/>
    </xf>
    <xf numFmtId="0" fontId="8" fillId="48" borderId="27" xfId="0" applyFont="1" applyFill="1" applyBorder="1" applyAlignment="1">
      <alignment horizontal="center" wrapText="1"/>
    </xf>
    <xf numFmtId="0" fontId="8" fillId="2" borderId="27" xfId="0" applyFont="1" applyFill="1" applyBorder="1" applyAlignment="1">
      <alignment horizontal="center" wrapText="1"/>
    </xf>
    <xf numFmtId="0" fontId="0" fillId="0" borderId="0" xfId="0" applyAlignment="1">
      <alignment horizontal="right"/>
    </xf>
    <xf numFmtId="0" fontId="33" fillId="0" borderId="0" xfId="0" applyFont="1"/>
    <xf numFmtId="0" fontId="0" fillId="49" borderId="0" xfId="0" applyFill="1"/>
    <xf numFmtId="0" fontId="14" fillId="14" borderId="29" xfId="0" applyFont="1" applyFill="1" applyBorder="1" applyAlignment="1">
      <alignment wrapText="1"/>
    </xf>
    <xf numFmtId="0" fontId="14" fillId="30" borderId="28" xfId="0" applyFont="1" applyFill="1" applyBorder="1" applyAlignment="1">
      <alignment wrapText="1"/>
    </xf>
    <xf numFmtId="0" fontId="14" fillId="49" borderId="0" xfId="0" applyFont="1" applyFill="1"/>
    <xf numFmtId="0" fontId="19" fillId="8" borderId="0" xfId="0" applyFont="1" applyFill="1" applyAlignment="1">
      <alignment vertical="center"/>
    </xf>
    <xf numFmtId="0" fontId="0" fillId="8" borderId="0" xfId="0" applyFill="1"/>
    <xf numFmtId="0" fontId="8" fillId="8" borderId="29" xfId="0" applyFont="1" applyFill="1" applyBorder="1"/>
    <xf numFmtId="0" fontId="8" fillId="8" borderId="0" xfId="0" applyFont="1" applyFill="1"/>
    <xf numFmtId="0" fontId="8" fillId="8" borderId="28" xfId="0" applyFont="1" applyFill="1" applyBorder="1"/>
    <xf numFmtId="0" fontId="0" fillId="8" borderId="29" xfId="0" applyFill="1" applyBorder="1"/>
    <xf numFmtId="0" fontId="0" fillId="8" borderId="28" xfId="0" applyFill="1" applyBorder="1"/>
    <xf numFmtId="0" fontId="8" fillId="0" borderId="29" xfId="0" applyFont="1" applyBorder="1"/>
    <xf numFmtId="0" fontId="8" fillId="0" borderId="28" xfId="0" applyFont="1" applyBorder="1"/>
    <xf numFmtId="0" fontId="0" fillId="0" borderId="29" xfId="0" applyBorder="1"/>
    <xf numFmtId="0" fontId="0" fillId="0" borderId="28" xfId="0" applyBorder="1"/>
    <xf numFmtId="0" fontId="8" fillId="4" borderId="0" xfId="0" applyFont="1" applyFill="1" applyAlignment="1">
      <alignment horizontal="left" vertical="center"/>
    </xf>
    <xf numFmtId="0" fontId="8" fillId="4" borderId="29" xfId="0" applyFont="1" applyFill="1" applyBorder="1"/>
    <xf numFmtId="0" fontId="8" fillId="4" borderId="0" xfId="0" applyFont="1" applyFill="1"/>
    <xf numFmtId="0" fontId="8" fillId="4" borderId="28" xfId="0" applyFont="1" applyFill="1" applyBorder="1"/>
    <xf numFmtId="0" fontId="8" fillId="4" borderId="19" xfId="0" applyFont="1" applyFill="1" applyBorder="1"/>
    <xf numFmtId="0" fontId="8" fillId="4" borderId="27" xfId="0" applyFont="1" applyFill="1" applyBorder="1"/>
    <xf numFmtId="0" fontId="8" fillId="4" borderId="23" xfId="0" applyFont="1" applyFill="1" applyBorder="1"/>
    <xf numFmtId="0" fontId="8" fillId="0" borderId="19" xfId="0" applyFont="1" applyBorder="1"/>
    <xf numFmtId="0" fontId="8" fillId="0" borderId="27" xfId="0" applyFont="1" applyBorder="1"/>
    <xf numFmtId="0" fontId="8" fillId="0" borderId="23" xfId="0" applyFont="1" applyBorder="1"/>
    <xf numFmtId="0" fontId="0" fillId="0" borderId="19" xfId="0" applyBorder="1"/>
    <xf numFmtId="0" fontId="0" fillId="0" borderId="27" xfId="0" applyBorder="1"/>
    <xf numFmtId="0" fontId="0" fillId="0" borderId="23" xfId="0" applyBorder="1"/>
    <xf numFmtId="0" fontId="17" fillId="19" borderId="0" xfId="0" applyFont="1" applyFill="1"/>
    <xf numFmtId="0" fontId="24" fillId="19" borderId="0" xfId="0" applyFont="1" applyFill="1"/>
    <xf numFmtId="0" fontId="22" fillId="19" borderId="0" xfId="0" applyFont="1" applyFill="1"/>
    <xf numFmtId="0" fontId="2" fillId="19" borderId="0" xfId="0" applyFont="1" applyFill="1"/>
    <xf numFmtId="0" fontId="19" fillId="0" borderId="0" xfId="0" applyFont="1" applyAlignment="1">
      <alignment vertical="center"/>
    </xf>
    <xf numFmtId="0" fontId="0" fillId="49" borderId="24" xfId="0" applyFill="1" applyBorder="1"/>
    <xf numFmtId="0" fontId="8" fillId="0" borderId="0" xfId="0" applyFont="1" applyAlignment="1">
      <alignment vertical="center"/>
    </xf>
    <xf numFmtId="0" fontId="14" fillId="49" borderId="29" xfId="0" applyFont="1" applyFill="1" applyBorder="1"/>
    <xf numFmtId="0" fontId="0" fillId="50" borderId="29" xfId="0" applyFill="1" applyBorder="1"/>
    <xf numFmtId="0" fontId="8" fillId="0" borderId="0" xfId="0" quotePrefix="1" applyFont="1"/>
    <xf numFmtId="0" fontId="34" fillId="4" borderId="0" xfId="0" quotePrefix="1" applyFont="1" applyFill="1" applyAlignment="1">
      <alignment horizontal="left"/>
    </xf>
    <xf numFmtId="0" fontId="34" fillId="4" borderId="0" xfId="0" applyFont="1" applyFill="1" applyAlignment="1">
      <alignment horizontal="left" vertical="center"/>
    </xf>
    <xf numFmtId="0" fontId="34" fillId="4" borderId="0" xfId="0" applyFont="1" applyFill="1" applyAlignment="1">
      <alignment horizontal="left"/>
    </xf>
    <xf numFmtId="0" fontId="8" fillId="0" borderId="0" xfId="0" quotePrefix="1" applyFont="1" applyAlignment="1">
      <alignment horizontal="left"/>
    </xf>
    <xf numFmtId="0" fontId="8" fillId="6" borderId="21" xfId="0" applyFont="1" applyFill="1" applyBorder="1" applyAlignment="1">
      <alignment horizontal="center" vertical="center" wrapText="1"/>
    </xf>
    <xf numFmtId="0" fontId="22" fillId="0" borderId="0" xfId="0" applyFont="1" applyBorder="1"/>
    <xf numFmtId="0" fontId="8" fillId="0" borderId="0" xfId="0" applyFont="1" applyBorder="1" applyAlignment="1">
      <alignment horizontal="left" vertical="center" wrapText="1"/>
    </xf>
    <xf numFmtId="0" fontId="0" fillId="0" borderId="0" xfId="0" applyBorder="1" applyAlignment="1">
      <alignment horizontal="center" vertical="center"/>
    </xf>
    <xf numFmtId="0" fontId="8" fillId="34" borderId="21" xfId="0" applyFont="1" applyFill="1" applyBorder="1" applyAlignment="1">
      <alignment horizontal="center" vertical="center" wrapText="1"/>
    </xf>
    <xf numFmtId="0" fontId="14" fillId="4" borderId="19" xfId="0" applyFont="1" applyFill="1" applyBorder="1" applyAlignment="1">
      <alignment horizontal="center" vertical="center" wrapText="1"/>
    </xf>
    <xf numFmtId="0" fontId="27" fillId="4" borderId="23" xfId="0" applyFont="1" applyFill="1" applyBorder="1" applyAlignment="1">
      <alignment horizontal="center" vertical="center" wrapText="1"/>
    </xf>
    <xf numFmtId="0" fontId="28" fillId="30" borderId="23" xfId="0" applyFont="1" applyFill="1" applyBorder="1" applyAlignment="1">
      <alignment horizontal="center" vertical="center" wrapText="1"/>
    </xf>
    <xf numFmtId="0" fontId="8" fillId="51" borderId="21" xfId="0" applyFont="1" applyFill="1" applyBorder="1" applyAlignment="1">
      <alignment vertical="center" wrapText="1"/>
    </xf>
    <xf numFmtId="0" fontId="8" fillId="15" borderId="21" xfId="0" applyFont="1" applyFill="1" applyBorder="1" applyAlignment="1">
      <alignment horizontal="center" vertical="center" wrapText="1"/>
    </xf>
    <xf numFmtId="0" fontId="0" fillId="0" borderId="0" xfId="0" applyFont="1" applyAlignment="1">
      <alignment wrapText="1"/>
    </xf>
    <xf numFmtId="0" fontId="8" fillId="0" borderId="28" xfId="0" applyFont="1" applyBorder="1" applyAlignment="1">
      <alignment vertical="center" wrapText="1"/>
    </xf>
    <xf numFmtId="0" fontId="8" fillId="0" borderId="19" xfId="0" quotePrefix="1" applyFont="1" applyBorder="1" applyAlignment="1">
      <alignment vertical="center"/>
    </xf>
    <xf numFmtId="0" fontId="8" fillId="0" borderId="23" xfId="0" applyFont="1" applyBorder="1" applyAlignment="1">
      <alignment vertical="center" wrapText="1"/>
    </xf>
    <xf numFmtId="0" fontId="8" fillId="0" borderId="19" xfId="0" applyFont="1" applyBorder="1" applyAlignment="1">
      <alignment vertical="center"/>
    </xf>
    <xf numFmtId="0" fontId="8" fillId="33" borderId="21"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8" fillId="0" borderId="20" xfId="0" applyFont="1" applyBorder="1" applyAlignment="1">
      <alignment vertical="center" wrapText="1"/>
    </xf>
    <xf numFmtId="0" fontId="15" fillId="36" borderId="21" xfId="0" applyFont="1" applyFill="1" applyBorder="1" applyAlignment="1">
      <alignment horizontal="center" vertical="center" wrapText="1"/>
    </xf>
    <xf numFmtId="0" fontId="15" fillId="4" borderId="21" xfId="0" applyFont="1" applyFill="1" applyBorder="1" applyAlignment="1">
      <alignment horizontal="center" vertical="center" wrapText="1"/>
    </xf>
    <xf numFmtId="0" fontId="15" fillId="6" borderId="21" xfId="0" applyFont="1" applyFill="1" applyBorder="1" applyAlignment="1">
      <alignment horizontal="center" vertical="center" wrapText="1"/>
    </xf>
    <xf numFmtId="0" fontId="8" fillId="36" borderId="21"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24" borderId="21" xfId="0" applyFont="1" applyFill="1" applyBorder="1" applyAlignment="1">
      <alignment horizontal="center" vertical="center" wrapText="1"/>
    </xf>
    <xf numFmtId="0" fontId="30" fillId="4" borderId="21" xfId="0" applyFont="1" applyFill="1" applyBorder="1" applyAlignment="1">
      <alignment horizontal="center" vertical="center"/>
    </xf>
    <xf numFmtId="0" fontId="15" fillId="37" borderId="21" xfId="0" applyFont="1" applyFill="1" applyBorder="1" applyAlignment="1">
      <alignment horizontal="center" vertical="center" wrapText="1"/>
    </xf>
    <xf numFmtId="0" fontId="8" fillId="0" borderId="32" xfId="0" applyFont="1" applyBorder="1" applyAlignment="1">
      <alignment vertical="center" wrapText="1"/>
    </xf>
    <xf numFmtId="0" fontId="8" fillId="0" borderId="1" xfId="0" applyFont="1" applyBorder="1" applyAlignment="1">
      <alignment vertical="center" wrapText="1"/>
    </xf>
    <xf numFmtId="0" fontId="8" fillId="0" borderId="1" xfId="0" applyFont="1" applyFill="1" applyBorder="1" applyAlignment="1">
      <alignment vertical="center" wrapText="1"/>
    </xf>
    <xf numFmtId="0" fontId="0" fillId="0" borderId="1" xfId="0" applyFont="1" applyFill="1" applyBorder="1" applyAlignment="1">
      <alignment vertical="center" wrapText="1"/>
    </xf>
    <xf numFmtId="0" fontId="31" fillId="52" borderId="20" xfId="0" applyFont="1" applyFill="1" applyBorder="1" applyAlignment="1">
      <alignment horizontal="center" vertical="center"/>
    </xf>
    <xf numFmtId="0" fontId="14" fillId="41" borderId="21" xfId="0" applyFont="1" applyFill="1" applyBorder="1" applyAlignment="1">
      <alignment horizontal="center" vertical="center" wrapText="1"/>
    </xf>
    <xf numFmtId="0" fontId="14" fillId="39" borderId="21" xfId="0" applyFont="1" applyFill="1" applyBorder="1" applyAlignment="1">
      <alignment horizontal="center" vertical="center" wrapText="1"/>
    </xf>
    <xf numFmtId="0" fontId="14" fillId="3" borderId="21" xfId="0" applyFont="1" applyFill="1" applyBorder="1" applyAlignment="1">
      <alignment horizontal="center" vertical="center" wrapText="1"/>
    </xf>
    <xf numFmtId="0" fontId="14" fillId="47" borderId="21" xfId="0" applyFont="1" applyFill="1" applyBorder="1" applyAlignment="1">
      <alignment wrapText="1"/>
    </xf>
    <xf numFmtId="0" fontId="14" fillId="2" borderId="21" xfId="0" applyFont="1" applyFill="1" applyBorder="1" applyAlignment="1">
      <alignment horizontal="center" wrapText="1"/>
    </xf>
    <xf numFmtId="0" fontId="14" fillId="48" borderId="21" xfId="0" applyFont="1" applyFill="1" applyBorder="1" applyAlignment="1">
      <alignment horizontal="center" wrapText="1"/>
    </xf>
    <xf numFmtId="0" fontId="8" fillId="40" borderId="22" xfId="0" applyFont="1" applyFill="1" applyBorder="1" applyAlignment="1">
      <alignment horizontal="center" vertical="center" wrapText="1"/>
    </xf>
    <xf numFmtId="0" fontId="8" fillId="0" borderId="20" xfId="0" applyFont="1" applyBorder="1" applyAlignment="1">
      <alignment vertical="center"/>
    </xf>
    <xf numFmtId="0" fontId="8" fillId="0" borderId="22" xfId="0" applyFont="1" applyBorder="1" applyAlignment="1">
      <alignment vertical="center" wrapText="1"/>
    </xf>
    <xf numFmtId="0" fontId="8" fillId="0" borderId="20" xfId="0" quotePrefix="1" applyFont="1" applyBorder="1" applyAlignment="1">
      <alignment vertical="center"/>
    </xf>
    <xf numFmtId="0" fontId="8" fillId="0" borderId="24" xfId="0" applyFont="1" applyBorder="1" applyAlignment="1">
      <alignment vertical="center"/>
    </xf>
    <xf numFmtId="0" fontId="8" fillId="0" borderId="26" xfId="0" applyFont="1" applyBorder="1" applyAlignment="1">
      <alignment vertical="center" wrapText="1"/>
    </xf>
    <xf numFmtId="0" fontId="8" fillId="2" borderId="0" xfId="0" applyFont="1" applyFill="1" applyBorder="1" applyAlignment="1">
      <alignment horizontal="center" wrapText="1"/>
    </xf>
    <xf numFmtId="0" fontId="8" fillId="48" borderId="0" xfId="0" applyFont="1" applyFill="1" applyBorder="1" applyAlignment="1">
      <alignment horizontal="center" wrapText="1"/>
    </xf>
    <xf numFmtId="0" fontId="8" fillId="15" borderId="28" xfId="0" applyFont="1" applyFill="1" applyBorder="1" applyAlignment="1">
      <alignment horizontal="center" wrapText="1"/>
    </xf>
    <xf numFmtId="0" fontId="8" fillId="47" borderId="29" xfId="0" applyFont="1" applyFill="1" applyBorder="1" applyAlignment="1">
      <alignment horizontal="center" wrapText="1"/>
    </xf>
    <xf numFmtId="0" fontId="8" fillId="40" borderId="26" xfId="0" applyFont="1" applyFill="1" applyBorder="1" applyAlignment="1">
      <alignment horizontal="center" vertical="center" wrapText="1"/>
    </xf>
    <xf numFmtId="0" fontId="8" fillId="40" borderId="23" xfId="0" applyFont="1" applyFill="1" applyBorder="1" applyAlignment="1">
      <alignment horizontal="center" vertical="center" wrapText="1"/>
    </xf>
    <xf numFmtId="0" fontId="8" fillId="3" borderId="27" xfId="0" applyFont="1" applyFill="1" applyBorder="1" applyAlignment="1">
      <alignment horizontal="center" vertical="center" wrapText="1"/>
    </xf>
    <xf numFmtId="0" fontId="8" fillId="38" borderId="24" xfId="0" applyFont="1" applyFill="1" applyBorder="1" applyAlignment="1">
      <alignment horizontal="center" vertical="center" wrapText="1"/>
    </xf>
    <xf numFmtId="0" fontId="8" fillId="41" borderId="25" xfId="0" applyFont="1" applyFill="1" applyBorder="1" applyAlignment="1">
      <alignment horizontal="center" vertical="center" wrapText="1"/>
    </xf>
    <xf numFmtId="0" fontId="8" fillId="38" borderId="19" xfId="0" applyFont="1" applyFill="1" applyBorder="1" applyAlignment="1">
      <alignment horizontal="center" vertical="center" wrapText="1"/>
    </xf>
    <xf numFmtId="0" fontId="0" fillId="53" borderId="29" xfId="0" applyFill="1" applyBorder="1"/>
    <xf numFmtId="0" fontId="14" fillId="43" borderId="21" xfId="0" applyFont="1" applyFill="1" applyBorder="1" applyAlignment="1">
      <alignment horizontal="center" vertical="center" wrapText="1"/>
    </xf>
    <xf numFmtId="0" fontId="14" fillId="46" borderId="21" xfId="0" applyFont="1" applyFill="1" applyBorder="1" applyAlignment="1">
      <alignment horizontal="center" vertical="center" wrapText="1"/>
    </xf>
    <xf numFmtId="0" fontId="14" fillId="44" borderId="21" xfId="0" applyFont="1" applyFill="1" applyBorder="1" applyAlignment="1">
      <alignment horizontal="center" vertical="center" wrapText="1"/>
    </xf>
    <xf numFmtId="0" fontId="14" fillId="45" borderId="21" xfId="0" applyFont="1" applyFill="1" applyBorder="1" applyAlignment="1">
      <alignment horizontal="center" vertical="center" wrapText="1"/>
    </xf>
    <xf numFmtId="0" fontId="14" fillId="42" borderId="21" xfId="0" applyFont="1" applyFill="1" applyBorder="1" applyAlignment="1">
      <alignment horizontal="center" vertical="center" wrapText="1"/>
    </xf>
    <xf numFmtId="0" fontId="22" fillId="42" borderId="21" xfId="0" applyFont="1" applyFill="1" applyBorder="1"/>
    <xf numFmtId="0" fontId="31" fillId="52" borderId="21" xfId="0" applyFont="1" applyFill="1" applyBorder="1" applyAlignment="1">
      <alignment horizontal="center" vertical="center"/>
    </xf>
    <xf numFmtId="0" fontId="14" fillId="38" borderId="21" xfId="0" applyFont="1" applyFill="1" applyBorder="1" applyAlignment="1">
      <alignment horizontal="center" vertical="center" wrapText="1"/>
    </xf>
    <xf numFmtId="0" fontId="14" fillId="40" borderId="21" xfId="0" applyFont="1" applyFill="1" applyBorder="1" applyAlignment="1">
      <alignment horizontal="center" vertical="center" wrapText="1"/>
    </xf>
    <xf numFmtId="0" fontId="31" fillId="40" borderId="21" xfId="0" applyFont="1" applyFill="1" applyBorder="1" applyAlignment="1">
      <alignment horizontal="center" vertical="center"/>
    </xf>
    <xf numFmtId="0" fontId="32" fillId="52" borderId="20" xfId="0" applyFont="1" applyFill="1" applyBorder="1" applyAlignment="1">
      <alignment horizontal="center" vertical="center"/>
    </xf>
    <xf numFmtId="0" fontId="8" fillId="52" borderId="21" xfId="0" applyFont="1" applyFill="1" applyBorder="1" applyAlignment="1">
      <alignment vertical="center" wrapText="1"/>
    </xf>
    <xf numFmtId="0" fontId="14" fillId="15" borderId="21" xfId="0" applyFont="1" applyFill="1" applyBorder="1" applyAlignment="1">
      <alignment horizontal="center" wrapText="1"/>
    </xf>
    <xf numFmtId="0" fontId="32" fillId="15" borderId="21" xfId="0" applyFont="1" applyFill="1" applyBorder="1" applyAlignment="1">
      <alignment horizontal="center" vertical="center"/>
    </xf>
    <xf numFmtId="0" fontId="8" fillId="6" borderId="22" xfId="0" applyFont="1" applyFill="1" applyBorder="1" applyAlignment="1">
      <alignment horizontal="center" vertical="center" wrapText="1"/>
    </xf>
    <xf numFmtId="0" fontId="34" fillId="4" borderId="20" xfId="0" applyFont="1" applyFill="1" applyBorder="1" applyAlignment="1">
      <alignment horizontal="left" vertical="center" wrapText="1"/>
    </xf>
    <xf numFmtId="0" fontId="34" fillId="4" borderId="21" xfId="0" applyFont="1" applyFill="1" applyBorder="1" applyAlignment="1">
      <alignment horizontal="left" vertical="center" wrapText="1"/>
    </xf>
    <xf numFmtId="0" fontId="34" fillId="4" borderId="20" xfId="0" quotePrefix="1" applyFont="1" applyFill="1" applyBorder="1" applyAlignment="1">
      <alignment horizontal="left" vertical="center" wrapText="1"/>
    </xf>
    <xf numFmtId="0" fontId="34" fillId="4" borderId="29"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15" fillId="42" borderId="19" xfId="0" applyFont="1" applyFill="1" applyBorder="1" applyAlignment="1">
      <alignment horizontal="left" vertical="center"/>
    </xf>
    <xf numFmtId="0" fontId="15" fillId="42" borderId="27" xfId="0" applyFont="1" applyFill="1" applyBorder="1" applyAlignment="1">
      <alignment horizontal="left" vertical="center" wrapText="1"/>
    </xf>
    <xf numFmtId="0" fontId="14" fillId="6" borderId="21" xfId="0" applyFont="1" applyFill="1" applyBorder="1" applyAlignment="1">
      <alignment horizontal="center" vertical="center" wrapText="1"/>
    </xf>
    <xf numFmtId="0" fontId="31" fillId="6" borderId="21" xfId="0" applyFont="1" applyFill="1" applyBorder="1" applyAlignment="1">
      <alignment horizontal="center" vertical="center"/>
    </xf>
    <xf numFmtId="0" fontId="14" fillId="55" borderId="21" xfId="0" applyFont="1" applyFill="1" applyBorder="1" applyAlignment="1">
      <alignment horizontal="center" vertical="center" wrapText="1"/>
    </xf>
    <xf numFmtId="0" fontId="14" fillId="56" borderId="21" xfId="0" applyFont="1" applyFill="1" applyBorder="1" applyAlignment="1">
      <alignment horizontal="center" vertical="center" wrapText="1"/>
    </xf>
    <xf numFmtId="0" fontId="14" fillId="57" borderId="21" xfId="0" applyFont="1" applyFill="1" applyBorder="1" applyAlignment="1">
      <alignment horizontal="center" vertical="center" wrapText="1"/>
    </xf>
    <xf numFmtId="0" fontId="14" fillId="58" borderId="21" xfId="0" applyFont="1" applyFill="1" applyBorder="1" applyAlignment="1">
      <alignment horizontal="center" vertical="center" wrapText="1"/>
    </xf>
    <xf numFmtId="0" fontId="8" fillId="0" borderId="0" xfId="0" applyFont="1" applyBorder="1"/>
    <xf numFmtId="0" fontId="8" fillId="4" borderId="0" xfId="0" applyFont="1" applyFill="1" applyBorder="1"/>
    <xf numFmtId="0" fontId="14" fillId="10" borderId="0" xfId="0" applyFont="1" applyFill="1" applyBorder="1" applyAlignment="1">
      <alignment wrapText="1"/>
    </xf>
    <xf numFmtId="0" fontId="14" fillId="18" borderId="0" xfId="0" applyFont="1" applyFill="1" applyBorder="1" applyAlignment="1">
      <alignment wrapText="1"/>
    </xf>
    <xf numFmtId="0" fontId="8" fillId="8" borderId="0" xfId="0" applyFont="1" applyFill="1" applyBorder="1"/>
    <xf numFmtId="0" fontId="14" fillId="30" borderId="0" xfId="0" applyFont="1" applyFill="1" applyBorder="1" applyAlignment="1">
      <alignment wrapText="1"/>
    </xf>
    <xf numFmtId="0" fontId="38" fillId="0" borderId="22" xfId="0" applyFont="1" applyBorder="1" applyAlignment="1"/>
    <xf numFmtId="0" fontId="0" fillId="0" borderId="9" xfId="0" applyFont="1" applyBorder="1" applyAlignment="1">
      <alignment horizontal="center"/>
    </xf>
    <xf numFmtId="0" fontId="0" fillId="0" borderId="2" xfId="0" applyFont="1" applyBorder="1" applyAlignment="1">
      <alignment horizontal="center" vertical="center"/>
    </xf>
    <xf numFmtId="0" fontId="14" fillId="0" borderId="1" xfId="0" applyFont="1" applyBorder="1" applyAlignment="1">
      <alignment horizontal="center" vertical="center"/>
    </xf>
    <xf numFmtId="0" fontId="0" fillId="0" borderId="9" xfId="0" applyBorder="1"/>
    <xf numFmtId="0" fontId="0" fillId="0" borderId="6" xfId="0" applyBorder="1"/>
    <xf numFmtId="0" fontId="0" fillId="0" borderId="7" xfId="0" applyBorder="1"/>
    <xf numFmtId="0" fontId="8" fillId="0" borderId="17" xfId="0" applyFont="1" applyBorder="1" applyAlignment="1">
      <alignment horizontal="left" vertical="center" wrapText="1"/>
    </xf>
    <xf numFmtId="0" fontId="8" fillId="23" borderId="17" xfId="0" applyFont="1" applyFill="1" applyBorder="1" applyAlignment="1">
      <alignment horizontal="center" vertical="top" wrapText="1"/>
    </xf>
    <xf numFmtId="0" fontId="8" fillId="24" borderId="4" xfId="0" applyFont="1" applyFill="1" applyBorder="1" applyAlignment="1">
      <alignment horizontal="center" vertical="top" wrapText="1"/>
    </xf>
    <xf numFmtId="0" fontId="8" fillId="6" borderId="4" xfId="0" applyFont="1" applyFill="1" applyBorder="1" applyAlignment="1">
      <alignment horizontal="center" vertical="top" wrapText="1"/>
    </xf>
    <xf numFmtId="0" fontId="8" fillId="25" borderId="4" xfId="0" applyFont="1" applyFill="1" applyBorder="1" applyAlignment="1">
      <alignment horizontal="center" vertical="top" wrapText="1"/>
    </xf>
    <xf numFmtId="0" fontId="8" fillId="26" borderId="18" xfId="0" applyFont="1" applyFill="1" applyBorder="1" applyAlignment="1">
      <alignment horizontal="center" vertical="top" wrapText="1"/>
    </xf>
    <xf numFmtId="0" fontId="8" fillId="0" borderId="30" xfId="0" applyFont="1" applyBorder="1" applyAlignment="1">
      <alignment horizontal="left" vertical="center" wrapText="1"/>
    </xf>
    <xf numFmtId="0" fontId="8" fillId="23" borderId="30" xfId="0" applyFont="1" applyFill="1" applyBorder="1" applyAlignment="1">
      <alignment horizontal="center" vertical="top" wrapText="1"/>
    </xf>
    <xf numFmtId="0" fontId="8" fillId="24" borderId="5" xfId="0" applyFont="1" applyFill="1" applyBorder="1" applyAlignment="1">
      <alignment horizontal="center" vertical="top" wrapText="1"/>
    </xf>
    <xf numFmtId="0" fontId="8" fillId="6" borderId="5" xfId="0" applyFont="1" applyFill="1" applyBorder="1" applyAlignment="1">
      <alignment horizontal="center" vertical="top" wrapText="1"/>
    </xf>
    <xf numFmtId="0" fontId="8" fillId="25" borderId="5" xfId="0" applyFont="1" applyFill="1" applyBorder="1" applyAlignment="1">
      <alignment horizontal="center" vertical="top" wrapText="1"/>
    </xf>
    <xf numFmtId="0" fontId="8" fillId="26" borderId="31" xfId="0" applyFont="1" applyFill="1" applyBorder="1" applyAlignment="1">
      <alignment horizontal="center" vertical="top" wrapText="1"/>
    </xf>
    <xf numFmtId="0" fontId="8" fillId="0" borderId="30" xfId="0" applyFont="1" applyBorder="1" applyAlignment="1">
      <alignment vertical="center" wrapText="1"/>
    </xf>
    <xf numFmtId="0" fontId="0" fillId="0" borderId="33" xfId="0" applyBorder="1"/>
    <xf numFmtId="0" fontId="0" fillId="0" borderId="1" xfId="0" applyBorder="1"/>
    <xf numFmtId="0" fontId="0" fillId="32" borderId="9" xfId="0" applyFill="1" applyBorder="1"/>
    <xf numFmtId="0" fontId="0" fillId="32" borderId="6" xfId="0" applyFill="1" applyBorder="1"/>
    <xf numFmtId="0" fontId="8" fillId="11" borderId="12" xfId="0" applyFont="1" applyFill="1" applyBorder="1" applyAlignment="1">
      <alignment vertical="center" wrapText="1"/>
    </xf>
    <xf numFmtId="0" fontId="8" fillId="21" borderId="12" xfId="0" applyFont="1" applyFill="1" applyBorder="1" applyAlignment="1">
      <alignment vertical="center" wrapText="1"/>
    </xf>
    <xf numFmtId="0" fontId="8" fillId="22" borderId="12" xfId="0" applyFont="1" applyFill="1" applyBorder="1" applyAlignment="1">
      <alignment vertical="center" wrapText="1"/>
    </xf>
    <xf numFmtId="0" fontId="8" fillId="27" borderId="13" xfId="0" applyFont="1" applyFill="1" applyBorder="1" applyAlignment="1">
      <alignment vertical="center" wrapText="1"/>
    </xf>
    <xf numFmtId="0" fontId="8" fillId="11" borderId="3" xfId="0" applyFont="1" applyFill="1" applyBorder="1" applyAlignment="1">
      <alignment vertical="center" wrapText="1"/>
    </xf>
    <xf numFmtId="0" fontId="8" fillId="21" borderId="3" xfId="0" applyFont="1" applyFill="1" applyBorder="1" applyAlignment="1">
      <alignment vertical="center" wrapText="1"/>
    </xf>
    <xf numFmtId="0" fontId="8" fillId="22" borderId="3" xfId="0" applyFont="1" applyFill="1" applyBorder="1" applyAlignment="1">
      <alignment vertical="center" wrapText="1"/>
    </xf>
    <xf numFmtId="0" fontId="8" fillId="27" borderId="10" xfId="0" applyFont="1" applyFill="1" applyBorder="1" applyAlignment="1">
      <alignment vertical="center" wrapText="1"/>
    </xf>
    <xf numFmtId="0" fontId="8" fillId="11" borderId="15" xfId="0" applyFont="1" applyFill="1" applyBorder="1" applyAlignment="1">
      <alignment vertical="center" wrapText="1"/>
    </xf>
    <xf numFmtId="0" fontId="8" fillId="21" borderId="15" xfId="0" applyFont="1" applyFill="1" applyBorder="1" applyAlignment="1">
      <alignment vertical="center" wrapText="1"/>
    </xf>
    <xf numFmtId="0" fontId="8" fillId="22" borderId="15" xfId="0" applyFont="1" applyFill="1" applyBorder="1" applyAlignment="1">
      <alignment vertical="center" wrapText="1"/>
    </xf>
    <xf numFmtId="0" fontId="8" fillId="27" borderId="16" xfId="0" applyFont="1" applyFill="1" applyBorder="1" applyAlignment="1">
      <alignment vertical="center" wrapText="1"/>
    </xf>
    <xf numFmtId="0" fontId="8" fillId="0" borderId="0" xfId="0" applyFont="1" applyAlignment="1">
      <alignment vertical="center" wrapText="1"/>
    </xf>
    <xf numFmtId="0" fontId="14" fillId="27" borderId="13" xfId="0" applyFont="1" applyFill="1" applyBorder="1" applyAlignment="1">
      <alignment horizontal="right" vertical="center" wrapText="1"/>
    </xf>
    <xf numFmtId="0" fontId="8" fillId="27" borderId="10" xfId="0" applyFont="1" applyFill="1" applyBorder="1" applyAlignment="1">
      <alignment horizontal="right" vertical="center" wrapText="1"/>
    </xf>
    <xf numFmtId="0" fontId="14" fillId="20" borderId="11" xfId="0" applyFont="1" applyFill="1" applyBorder="1" applyAlignment="1">
      <alignment horizontal="left" vertical="center" wrapText="1"/>
    </xf>
    <xf numFmtId="0" fontId="8" fillId="20" borderId="8" xfId="0" applyFont="1" applyFill="1" applyBorder="1" applyAlignment="1">
      <alignment horizontal="left" vertical="center" wrapText="1"/>
    </xf>
    <xf numFmtId="0" fontId="8" fillId="20" borderId="11" xfId="0" applyFont="1" applyFill="1" applyBorder="1" applyAlignment="1">
      <alignment horizontal="left" vertical="center" wrapText="1"/>
    </xf>
    <xf numFmtId="0" fontId="8" fillId="20" borderId="14" xfId="0" applyFont="1" applyFill="1" applyBorder="1" applyAlignment="1">
      <alignment horizontal="left" vertical="center" wrapText="1"/>
    </xf>
    <xf numFmtId="0" fontId="8" fillId="0" borderId="0" xfId="0" applyFont="1" applyAlignment="1">
      <alignment horizontal="left" vertical="center" wrapText="1"/>
    </xf>
    <xf numFmtId="0" fontId="8" fillId="0" borderId="11" xfId="0" applyFont="1" applyBorder="1" applyAlignment="1">
      <alignment horizontal="left" vertical="center" wrapText="1"/>
    </xf>
    <xf numFmtId="0" fontId="14" fillId="0" borderId="0" xfId="0" applyFont="1" applyAlignment="1">
      <alignment horizontal="left" vertical="center"/>
    </xf>
    <xf numFmtId="0" fontId="17" fillId="19" borderId="11" xfId="0" applyFont="1" applyFill="1" applyBorder="1" applyAlignment="1">
      <alignment horizontal="left" vertical="center" wrapText="1"/>
    </xf>
    <xf numFmtId="0" fontId="14" fillId="11" borderId="12" xfId="0" applyFont="1" applyFill="1" applyBorder="1" applyAlignment="1">
      <alignment horizontal="center" vertical="center" wrapText="1"/>
    </xf>
    <xf numFmtId="0" fontId="14" fillId="21" borderId="12" xfId="0" applyFont="1" applyFill="1" applyBorder="1" applyAlignment="1">
      <alignment horizontal="center" vertical="center" wrapText="1"/>
    </xf>
    <xf numFmtId="0" fontId="14" fillId="22" borderId="12" xfId="0" applyFont="1" applyFill="1" applyBorder="1" applyAlignment="1">
      <alignment horizontal="center" vertical="center" wrapText="1"/>
    </xf>
    <xf numFmtId="0" fontId="32" fillId="42" borderId="21" xfId="0" applyFont="1" applyFill="1" applyBorder="1" applyAlignment="1">
      <alignment horizontal="center" vertical="center"/>
    </xf>
    <xf numFmtId="0" fontId="0" fillId="0" borderId="0" xfId="0" applyBorder="1"/>
    <xf numFmtId="0" fontId="8" fillId="26" borderId="3" xfId="0" applyFont="1" applyFill="1" applyBorder="1" applyAlignment="1">
      <alignment horizontal="center" vertical="top" wrapText="1"/>
    </xf>
    <xf numFmtId="0" fontId="8" fillId="26" borderId="15" xfId="0" applyFont="1" applyFill="1" applyBorder="1" applyAlignment="1">
      <alignment horizontal="center" vertical="top" wrapText="1"/>
    </xf>
    <xf numFmtId="0" fontId="0" fillId="0" borderId="2" xfId="0" applyBorder="1"/>
    <xf numFmtId="0" fontId="44" fillId="32" borderId="0" xfId="0" applyFont="1" applyFill="1" applyAlignment="1">
      <alignment wrapText="1"/>
    </xf>
    <xf numFmtId="0" fontId="41" fillId="32" borderId="0" xfId="0" applyFont="1" applyFill="1" applyBorder="1"/>
    <xf numFmtId="0" fontId="44" fillId="32" borderId="0" xfId="0" applyFont="1" applyFill="1" applyBorder="1" applyAlignment="1">
      <alignment vertical="top" wrapText="1"/>
    </xf>
    <xf numFmtId="0" fontId="40" fillId="32" borderId="0" xfId="0" applyFont="1" applyFill="1" applyBorder="1" applyAlignment="1">
      <alignment horizontal="center" vertical="center"/>
    </xf>
    <xf numFmtId="0" fontId="40" fillId="32" borderId="0" xfId="0" applyFont="1" applyFill="1" applyBorder="1" applyAlignment="1">
      <alignment horizontal="center" vertical="center" wrapText="1"/>
    </xf>
    <xf numFmtId="0" fontId="40" fillId="32" borderId="0" xfId="0" applyFont="1" applyFill="1" applyBorder="1" applyAlignment="1">
      <alignment wrapText="1"/>
    </xf>
    <xf numFmtId="0" fontId="42" fillId="32" borderId="0" xfId="0" applyFont="1" applyFill="1" applyBorder="1"/>
    <xf numFmtId="0" fontId="43" fillId="32" borderId="0" xfId="0" applyFont="1" applyFill="1" applyBorder="1" applyAlignment="1">
      <alignment vertical="center" wrapText="1"/>
    </xf>
    <xf numFmtId="0" fontId="41" fillId="32" borderId="0" xfId="0" applyFont="1" applyFill="1" applyBorder="1" applyAlignment="1">
      <alignment horizontal="right" vertical="center"/>
    </xf>
    <xf numFmtId="0" fontId="44" fillId="32" borderId="0" xfId="0" applyFont="1" applyFill="1" applyBorder="1" applyAlignment="1">
      <alignment horizontal="right" vertical="center"/>
    </xf>
    <xf numFmtId="0" fontId="44" fillId="32" borderId="0" xfId="0" applyFont="1" applyFill="1" applyBorder="1"/>
    <xf numFmtId="0" fontId="44" fillId="32" borderId="0" xfId="0" applyFont="1" applyFill="1" applyBorder="1" applyAlignment="1">
      <alignment wrapText="1"/>
    </xf>
    <xf numFmtId="0" fontId="41" fillId="32" borderId="0" xfId="0" applyFont="1" applyFill="1" applyBorder="1" applyAlignment="1">
      <alignment wrapText="1"/>
    </xf>
    <xf numFmtId="0" fontId="40" fillId="32" borderId="0" xfId="0" applyFont="1" applyFill="1" applyBorder="1" applyAlignment="1">
      <alignment vertical="center"/>
    </xf>
    <xf numFmtId="2" fontId="44" fillId="32" borderId="0" xfId="0" applyNumberFormat="1" applyFont="1" applyFill="1" applyBorder="1" applyAlignment="1"/>
    <xf numFmtId="0" fontId="44" fillId="32" borderId="0" xfId="0" applyFont="1" applyFill="1" applyBorder="1" applyAlignment="1"/>
    <xf numFmtId="0" fontId="35" fillId="51" borderId="21" xfId="0" applyFont="1" applyFill="1" applyBorder="1"/>
    <xf numFmtId="0" fontId="38" fillId="0" borderId="21" xfId="0" applyFont="1" applyBorder="1" applyAlignment="1"/>
    <xf numFmtId="9" fontId="0" fillId="0" borderId="0" xfId="1" applyFont="1"/>
    <xf numFmtId="0" fontId="0" fillId="32" borderId="0" xfId="0" applyFill="1"/>
    <xf numFmtId="0" fontId="5" fillId="0" borderId="25" xfId="0" applyFont="1" applyBorder="1" applyAlignment="1">
      <alignment vertical="center"/>
    </xf>
    <xf numFmtId="0" fontId="0" fillId="40" borderId="21" xfId="0" applyFill="1" applyBorder="1"/>
    <xf numFmtId="0" fontId="0" fillId="6" borderId="21" xfId="0" applyFill="1" applyBorder="1"/>
    <xf numFmtId="9" fontId="41" fillId="32" borderId="0" xfId="1" applyFont="1" applyFill="1" applyBorder="1"/>
    <xf numFmtId="0" fontId="45" fillId="32" borderId="0" xfId="0" applyFont="1" applyFill="1" applyBorder="1" applyAlignment="1">
      <alignment wrapText="1"/>
    </xf>
    <xf numFmtId="167" fontId="2" fillId="19" borderId="0" xfId="0" applyNumberFormat="1" applyFont="1" applyFill="1"/>
    <xf numFmtId="0" fontId="40" fillId="32" borderId="0" xfId="0" applyFont="1" applyFill="1" applyBorder="1" applyAlignment="1"/>
    <xf numFmtId="0" fontId="8" fillId="32" borderId="0" xfId="0" applyFont="1" applyFill="1" applyAlignment="1">
      <alignment wrapText="1"/>
    </xf>
    <xf numFmtId="0" fontId="46" fillId="32" borderId="0" xfId="0" applyFont="1" applyFill="1" applyAlignment="1">
      <alignment wrapText="1"/>
    </xf>
    <xf numFmtId="0" fontId="46" fillId="32" borderId="0" xfId="0" applyFont="1" applyFill="1" applyBorder="1" applyAlignment="1"/>
    <xf numFmtId="2" fontId="46" fillId="32" borderId="0" xfId="0" applyNumberFormat="1" applyFont="1" applyFill="1" applyBorder="1" applyAlignment="1"/>
    <xf numFmtId="0" fontId="41" fillId="32" borderId="0" xfId="0" applyFont="1" applyFill="1" applyBorder="1" applyAlignment="1"/>
    <xf numFmtId="0" fontId="0" fillId="29" borderId="24" xfId="0" applyFill="1" applyBorder="1"/>
    <xf numFmtId="0" fontId="0" fillId="29" borderId="25" xfId="0" applyFill="1" applyBorder="1"/>
    <xf numFmtId="0" fontId="0" fillId="29" borderId="29" xfId="0" applyFill="1" applyBorder="1"/>
    <xf numFmtId="0" fontId="0" fillId="29" borderId="0" xfId="0" applyFill="1" applyBorder="1"/>
    <xf numFmtId="0" fontId="8" fillId="29" borderId="29" xfId="0" applyFont="1" applyFill="1" applyBorder="1" applyAlignment="1">
      <alignment wrapText="1"/>
    </xf>
    <xf numFmtId="0" fontId="8" fillId="29" borderId="0" xfId="0" applyFont="1" applyFill="1" applyBorder="1" applyAlignment="1">
      <alignment wrapText="1"/>
    </xf>
    <xf numFmtId="0" fontId="8" fillId="29" borderId="19" xfId="0" applyFont="1" applyFill="1" applyBorder="1" applyAlignment="1">
      <alignment wrapText="1"/>
    </xf>
    <xf numFmtId="0" fontId="8" fillId="29" borderId="27" xfId="0" applyFont="1" applyFill="1" applyBorder="1" applyAlignment="1">
      <alignment wrapText="1"/>
    </xf>
    <xf numFmtId="0" fontId="0" fillId="29" borderId="27" xfId="0" applyFill="1" applyBorder="1"/>
    <xf numFmtId="0" fontId="0" fillId="29" borderId="26" xfId="0" applyFill="1" applyBorder="1"/>
    <xf numFmtId="0" fontId="0" fillId="29" borderId="28" xfId="0" applyFill="1" applyBorder="1"/>
    <xf numFmtId="0" fontId="0" fillId="29" borderId="23" xfId="0" applyFill="1" applyBorder="1"/>
    <xf numFmtId="9" fontId="0" fillId="0" borderId="0" xfId="0" applyNumberFormat="1"/>
    <xf numFmtId="2" fontId="15" fillId="0" borderId="0" xfId="0" applyNumberFormat="1" applyFont="1" applyFill="1"/>
    <xf numFmtId="2" fontId="15" fillId="15" borderId="0" xfId="0" applyNumberFormat="1" applyFont="1" applyFill="1"/>
    <xf numFmtId="9" fontId="15" fillId="4" borderId="0" xfId="1" applyFont="1" applyFill="1"/>
    <xf numFmtId="9" fontId="15" fillId="10" borderId="0" xfId="1" applyFont="1" applyFill="1"/>
    <xf numFmtId="0" fontId="8" fillId="0" borderId="11" xfId="0" applyFont="1" applyBorder="1" applyAlignment="1">
      <alignment wrapText="1"/>
    </xf>
    <xf numFmtId="0" fontId="8" fillId="0" borderId="8" xfId="0" applyFont="1" applyBorder="1" applyAlignment="1">
      <alignment wrapText="1"/>
    </xf>
    <xf numFmtId="0" fontId="8" fillId="0" borderId="14" xfId="0" applyFont="1" applyBorder="1" applyAlignment="1">
      <alignment wrapText="1"/>
    </xf>
    <xf numFmtId="0" fontId="8" fillId="0" borderId="8" xfId="0" applyFont="1" applyBorder="1" applyAlignment="1">
      <alignment vertical="center" wrapText="1"/>
    </xf>
    <xf numFmtId="0" fontId="8" fillId="0" borderId="14" xfId="0" applyFont="1" applyBorder="1" applyAlignment="1">
      <alignment vertical="center" wrapText="1"/>
    </xf>
    <xf numFmtId="0" fontId="44" fillId="32" borderId="0" xfId="0" applyFont="1" applyFill="1" applyBorder="1" applyAlignment="1">
      <alignment horizontal="center" wrapText="1"/>
    </xf>
    <xf numFmtId="2" fontId="44" fillId="32" borderId="0" xfId="0" applyNumberFormat="1" applyFont="1" applyFill="1" applyBorder="1" applyAlignment="1">
      <alignment vertical="center"/>
    </xf>
    <xf numFmtId="0" fontId="44" fillId="32" borderId="0" xfId="0" applyFont="1" applyFill="1" applyBorder="1" applyAlignment="1">
      <alignment vertical="center" wrapText="1"/>
    </xf>
    <xf numFmtId="1" fontId="41" fillId="32" borderId="0" xfId="0" applyNumberFormat="1" applyFont="1" applyFill="1" applyBorder="1"/>
    <xf numFmtId="168" fontId="2" fillId="17" borderId="0" xfId="0" applyNumberFormat="1" applyFont="1" applyFill="1"/>
    <xf numFmtId="0" fontId="0" fillId="0" borderId="0" xfId="0" applyFill="1"/>
    <xf numFmtId="0" fontId="8" fillId="0" borderId="0" xfId="0" applyFont="1" applyFill="1" applyAlignment="1">
      <alignment wrapText="1"/>
    </xf>
    <xf numFmtId="0" fontId="23" fillId="8" borderId="8" xfId="0" applyFont="1" applyFill="1" applyBorder="1" applyAlignment="1">
      <alignment horizontal="center"/>
    </xf>
    <xf numFmtId="0" fontId="23" fillId="8" borderId="3" xfId="0" applyFont="1" applyFill="1" applyBorder="1" applyAlignment="1">
      <alignment horizontal="center"/>
    </xf>
    <xf numFmtId="0" fontId="23" fillId="8" borderId="4" xfId="0" applyFont="1" applyFill="1" applyBorder="1" applyAlignment="1">
      <alignment horizontal="center"/>
    </xf>
    <xf numFmtId="0" fontId="23" fillId="8" borderId="10" xfId="0" applyFont="1" applyFill="1" applyBorder="1" applyAlignment="1">
      <alignment horizontal="center"/>
    </xf>
    <xf numFmtId="0" fontId="23" fillId="8" borderId="0" xfId="0" applyFont="1" applyFill="1" applyBorder="1" applyAlignment="1">
      <alignment horizontal="center"/>
    </xf>
    <xf numFmtId="0" fontId="23" fillId="8" borderId="17" xfId="0" applyFont="1" applyFill="1" applyBorder="1" applyAlignment="1">
      <alignment horizontal="center"/>
    </xf>
    <xf numFmtId="0" fontId="23" fillId="8" borderId="18" xfId="0" applyFont="1" applyFill="1" applyBorder="1" applyAlignment="1">
      <alignment horizontal="center"/>
    </xf>
    <xf numFmtId="0" fontId="23" fillId="8" borderId="5" xfId="0" applyFont="1" applyFill="1" applyBorder="1" applyAlignment="1">
      <alignment horizontal="center"/>
    </xf>
    <xf numFmtId="0" fontId="17" fillId="19" borderId="11" xfId="0" applyFont="1" applyFill="1" applyBorder="1" applyAlignment="1">
      <alignment horizontal="center" vertical="center"/>
    </xf>
    <xf numFmtId="0" fontId="17" fillId="19" borderId="12" xfId="0" applyFont="1" applyFill="1" applyBorder="1" applyAlignment="1">
      <alignment horizontal="center" vertical="center"/>
    </xf>
    <xf numFmtId="0" fontId="39" fillId="8" borderId="20" xfId="0" applyFont="1" applyFill="1" applyBorder="1" applyAlignment="1">
      <alignment horizontal="center"/>
    </xf>
    <xf numFmtId="0" fontId="39" fillId="8" borderId="21" xfId="0" applyFont="1" applyFill="1" applyBorder="1" applyAlignment="1">
      <alignment horizontal="center"/>
    </xf>
    <xf numFmtId="0" fontId="39" fillId="8" borderId="22" xfId="0" applyFont="1" applyFill="1" applyBorder="1" applyAlignment="1">
      <alignment horizontal="center"/>
    </xf>
    <xf numFmtId="0" fontId="23" fillId="8" borderId="20" xfId="0" applyFont="1" applyFill="1" applyBorder="1" applyAlignment="1">
      <alignment horizontal="center"/>
    </xf>
    <xf numFmtId="0" fontId="23" fillId="8" borderId="21" xfId="0" applyFont="1" applyFill="1" applyBorder="1" applyAlignment="1">
      <alignment horizontal="center"/>
    </xf>
    <xf numFmtId="0" fontId="23" fillId="8" borderId="22" xfId="0" applyFont="1" applyFill="1" applyBorder="1" applyAlignment="1">
      <alignment horizontal="center"/>
    </xf>
    <xf numFmtId="0" fontId="14" fillId="0" borderId="0" xfId="0" applyFont="1" applyAlignment="1">
      <alignment horizontal="center" vertical="center" wrapText="1"/>
    </xf>
    <xf numFmtId="0" fontId="17" fillId="19" borderId="20" xfId="0" applyFont="1" applyFill="1" applyBorder="1" applyAlignment="1">
      <alignment horizontal="center" vertical="center"/>
    </xf>
    <xf numFmtId="0" fontId="17" fillId="19" borderId="21" xfId="0" applyFont="1" applyFill="1" applyBorder="1" applyAlignment="1">
      <alignment horizontal="center" vertical="center"/>
    </xf>
    <xf numFmtId="0" fontId="14" fillId="30" borderId="27" xfId="0" applyFont="1" applyFill="1" applyBorder="1" applyAlignment="1">
      <alignment horizontal="center" vertical="center" wrapText="1"/>
    </xf>
    <xf numFmtId="0" fontId="39" fillId="8" borderId="20" xfId="0" applyFont="1" applyFill="1" applyBorder="1" applyAlignment="1">
      <alignment horizontal="center" vertical="center" wrapText="1"/>
    </xf>
    <xf numFmtId="0" fontId="39" fillId="8" borderId="21"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2" xfId="0" applyFont="1" applyBorder="1" applyAlignment="1">
      <alignment horizontal="center" vertical="center" wrapText="1"/>
    </xf>
    <xf numFmtId="0" fontId="5" fillId="2" borderId="0" xfId="0" applyFont="1" applyFill="1" applyAlignment="1">
      <alignment horizontal="center" vertical="center"/>
    </xf>
    <xf numFmtId="0" fontId="8" fillId="0" borderId="0" xfId="0" applyFont="1" applyAlignment="1">
      <alignment horizontal="center" vertical="center" wrapText="1"/>
    </xf>
    <xf numFmtId="0" fontId="19" fillId="8" borderId="20" xfId="0" applyFont="1" applyFill="1" applyBorder="1" applyAlignment="1">
      <alignment horizontal="center" vertical="center"/>
    </xf>
    <xf numFmtId="0" fontId="19" fillId="8" borderId="21" xfId="0" applyFont="1" applyFill="1" applyBorder="1" applyAlignment="1">
      <alignment horizontal="center" vertical="center"/>
    </xf>
    <xf numFmtId="0" fontId="19" fillId="8" borderId="22" xfId="0" applyFont="1" applyFill="1" applyBorder="1" applyAlignment="1">
      <alignment horizontal="center" vertical="center"/>
    </xf>
    <xf numFmtId="0" fontId="36" fillId="51" borderId="24" xfId="0" applyFont="1" applyFill="1" applyBorder="1" applyAlignment="1">
      <alignment horizontal="center" vertical="center"/>
    </xf>
    <xf numFmtId="0" fontId="36" fillId="51" borderId="25" xfId="0" applyFont="1" applyFill="1" applyBorder="1" applyAlignment="1">
      <alignment horizontal="center" vertical="center"/>
    </xf>
    <xf numFmtId="0" fontId="36" fillId="51" borderId="26" xfId="0" applyFont="1" applyFill="1" applyBorder="1" applyAlignment="1">
      <alignment horizontal="center" vertical="center"/>
    </xf>
    <xf numFmtId="0" fontId="8" fillId="15" borderId="21" xfId="0" applyFont="1" applyFill="1" applyBorder="1" applyAlignment="1">
      <alignment horizontal="center" vertical="center" wrapText="1"/>
    </xf>
    <xf numFmtId="0" fontId="8" fillId="34" borderId="21" xfId="0" applyFont="1" applyFill="1" applyBorder="1" applyAlignment="1">
      <alignment horizontal="center" vertical="center" wrapText="1"/>
    </xf>
    <xf numFmtId="0" fontId="44" fillId="32" borderId="0" xfId="0" applyFont="1" applyFill="1" applyBorder="1" applyAlignment="1">
      <alignment horizontal="center"/>
    </xf>
    <xf numFmtId="0" fontId="8" fillId="24" borderId="21" xfId="0" applyFont="1" applyFill="1" applyBorder="1" applyAlignment="1">
      <alignment horizontal="center" vertical="center" wrapText="1"/>
    </xf>
    <xf numFmtId="0" fontId="15" fillId="36" borderId="20" xfId="0" applyFont="1" applyFill="1" applyBorder="1" applyAlignment="1">
      <alignment horizontal="center" vertical="center" wrapText="1"/>
    </xf>
    <xf numFmtId="0" fontId="15" fillId="36" borderId="21" xfId="0" applyFont="1" applyFill="1" applyBorder="1" applyAlignment="1">
      <alignment horizontal="center" vertical="center" wrapText="1"/>
    </xf>
    <xf numFmtId="0" fontId="15" fillId="24" borderId="21" xfId="0" applyFont="1" applyFill="1" applyBorder="1" applyAlignment="1">
      <alignment horizontal="center" vertical="center" wrapText="1"/>
    </xf>
    <xf numFmtId="0" fontId="8" fillId="33" borderId="21" xfId="0" applyFont="1" applyFill="1" applyBorder="1" applyAlignment="1">
      <alignment horizontal="center" vertical="center" wrapText="1"/>
    </xf>
    <xf numFmtId="0" fontId="8" fillId="51" borderId="20" xfId="0" applyFont="1" applyFill="1" applyBorder="1" applyAlignment="1">
      <alignment horizontal="center" vertical="center" wrapText="1"/>
    </xf>
    <xf numFmtId="0" fontId="8" fillId="51" borderId="21" xfId="0" applyFont="1" applyFill="1" applyBorder="1" applyAlignment="1">
      <alignment horizontal="center" vertical="center" wrapText="1"/>
    </xf>
    <xf numFmtId="0" fontId="35" fillId="51" borderId="21" xfId="0" applyFont="1" applyFill="1" applyBorder="1" applyAlignment="1">
      <alignment horizontal="center" vertical="center"/>
    </xf>
    <xf numFmtId="0" fontId="8" fillId="43" borderId="19" xfId="0" applyFont="1" applyFill="1" applyBorder="1" applyAlignment="1">
      <alignment horizontal="center" vertical="center" wrapText="1"/>
    </xf>
    <xf numFmtId="0" fontId="8" fillId="43" borderId="27"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8" fillId="28" borderId="20" xfId="0" applyFont="1" applyFill="1" applyBorder="1" applyAlignment="1">
      <alignment horizontal="center" vertical="center" wrapText="1"/>
    </xf>
    <xf numFmtId="0" fontId="8" fillId="28" borderId="21" xfId="0" applyFont="1" applyFill="1" applyBorder="1" applyAlignment="1">
      <alignment horizontal="center" vertical="center" wrapText="1"/>
    </xf>
    <xf numFmtId="0" fontId="8" fillId="28" borderId="22" xfId="0" applyFont="1" applyFill="1" applyBorder="1" applyAlignment="1">
      <alignment horizontal="center" vertical="center" wrapText="1"/>
    </xf>
    <xf numFmtId="0" fontId="8" fillId="55" borderId="20" xfId="0" applyFont="1" applyFill="1" applyBorder="1" applyAlignment="1">
      <alignment horizontal="center" vertical="center" wrapText="1"/>
    </xf>
    <xf numFmtId="0" fontId="8" fillId="55" borderId="21" xfId="0" applyFont="1" applyFill="1" applyBorder="1" applyAlignment="1">
      <alignment horizontal="center" vertical="center" wrapText="1"/>
    </xf>
    <xf numFmtId="0" fontId="8" fillId="54" borderId="21" xfId="0" applyFont="1" applyFill="1" applyBorder="1" applyAlignment="1">
      <alignment horizontal="center" vertical="center" wrapText="1"/>
    </xf>
    <xf numFmtId="0" fontId="8" fillId="38" borderId="27" xfId="0" applyFont="1" applyFill="1" applyBorder="1" applyAlignment="1">
      <alignment horizontal="center" vertical="center" wrapText="1"/>
    </xf>
    <xf numFmtId="0" fontId="8" fillId="39" borderId="27" xfId="0" applyFont="1" applyFill="1" applyBorder="1" applyAlignment="1">
      <alignment horizontal="center" vertical="center" wrapText="1"/>
    </xf>
    <xf numFmtId="0" fontId="8" fillId="38" borderId="24" xfId="0" applyFont="1" applyFill="1" applyBorder="1" applyAlignment="1">
      <alignment horizontal="center" vertical="center" wrapText="1"/>
    </xf>
    <xf numFmtId="0" fontId="8" fillId="38" borderId="25" xfId="0" applyFont="1" applyFill="1" applyBorder="1" applyAlignment="1">
      <alignment horizontal="center" vertical="center" wrapText="1"/>
    </xf>
    <xf numFmtId="0" fontId="8" fillId="39" borderId="25" xfId="0" applyFont="1" applyFill="1" applyBorder="1" applyAlignment="1">
      <alignment horizontal="center" vertical="center" wrapText="1"/>
    </xf>
    <xf numFmtId="0" fontId="8" fillId="38" borderId="19" xfId="0" applyFont="1" applyFill="1" applyBorder="1" applyAlignment="1">
      <alignment horizontal="center"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8" fillId="0" borderId="29" xfId="0" applyFont="1" applyBorder="1" applyAlignment="1">
      <alignment horizontal="center" vertical="center" wrapText="1"/>
    </xf>
    <xf numFmtId="0" fontId="8" fillId="0" borderId="0" xfId="0" applyFont="1" applyBorder="1" applyAlignment="1">
      <alignment horizontal="center" vertical="center" wrapText="1"/>
    </xf>
    <xf numFmtId="0" fontId="31" fillId="3" borderId="24" xfId="0" applyFont="1" applyFill="1" applyBorder="1" applyAlignment="1">
      <alignment horizontal="center" vertical="center"/>
    </xf>
    <xf numFmtId="0" fontId="31" fillId="3" borderId="25" xfId="0" applyFont="1" applyFill="1" applyBorder="1" applyAlignment="1">
      <alignment horizontal="center" vertical="center"/>
    </xf>
    <xf numFmtId="0" fontId="31" fillId="3" borderId="26" xfId="0" applyFont="1" applyFill="1" applyBorder="1" applyAlignment="1">
      <alignment horizontal="center" vertical="center"/>
    </xf>
    <xf numFmtId="0" fontId="8" fillId="10" borderId="19" xfId="0" applyFont="1" applyFill="1" applyBorder="1" applyAlignment="1">
      <alignment horizontal="center" vertical="center" wrapText="1"/>
    </xf>
    <xf numFmtId="0" fontId="8" fillId="10" borderId="27"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8" fillId="10" borderId="20"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8" fillId="10" borderId="22" xfId="0" applyFont="1" applyFill="1" applyBorder="1" applyAlignment="1">
      <alignment horizontal="center" vertical="center" wrapText="1"/>
    </xf>
    <xf numFmtId="0" fontId="8" fillId="38" borderId="21" xfId="0" applyFont="1" applyFill="1" applyBorder="1" applyAlignment="1">
      <alignment horizontal="center" vertical="center" wrapText="1"/>
    </xf>
    <xf numFmtId="0" fontId="8" fillId="39" borderId="21" xfId="0" applyFont="1" applyFill="1" applyBorder="1" applyAlignment="1">
      <alignment horizontal="center" vertical="center" wrapText="1"/>
    </xf>
    <xf numFmtId="0" fontId="8" fillId="38" borderId="20" xfId="0" applyFont="1" applyFill="1" applyBorder="1" applyAlignment="1">
      <alignment horizontal="center" vertical="center" wrapText="1"/>
    </xf>
    <xf numFmtId="0" fontId="32" fillId="42" borderId="20" xfId="0" applyFont="1" applyFill="1" applyBorder="1" applyAlignment="1">
      <alignment horizontal="center" vertical="center"/>
    </xf>
    <xf numFmtId="0" fontId="32" fillId="42" borderId="21" xfId="0" applyFont="1" applyFill="1" applyBorder="1" applyAlignment="1">
      <alignment horizontal="center" vertical="center"/>
    </xf>
    <xf numFmtId="0" fontId="32" fillId="42" borderId="22" xfId="0" applyFont="1" applyFill="1" applyBorder="1" applyAlignment="1">
      <alignment horizontal="center" vertical="center"/>
    </xf>
    <xf numFmtId="0" fontId="8" fillId="28" borderId="19" xfId="0" applyFont="1" applyFill="1" applyBorder="1" applyAlignment="1">
      <alignment horizontal="center" vertical="center" wrapText="1"/>
    </xf>
    <xf numFmtId="0" fontId="8" fillId="28" borderId="27" xfId="0" applyFont="1" applyFill="1" applyBorder="1" applyAlignment="1">
      <alignment horizontal="center" vertical="center" wrapText="1"/>
    </xf>
    <xf numFmtId="0" fontId="8" fillId="28" borderId="23" xfId="0" applyFont="1" applyFill="1" applyBorder="1" applyAlignment="1">
      <alignment horizontal="center" vertical="center" wrapText="1"/>
    </xf>
    <xf numFmtId="0" fontId="8" fillId="8" borderId="20" xfId="0" applyFont="1" applyFill="1" applyBorder="1" applyAlignment="1">
      <alignment horizontal="center"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48" borderId="27" xfId="0" applyFont="1" applyFill="1" applyBorder="1" applyAlignment="1">
      <alignment horizontal="center" wrapText="1"/>
    </xf>
    <xf numFmtId="0" fontId="32" fillId="9" borderId="24" xfId="0" applyFont="1" applyFill="1" applyBorder="1" applyAlignment="1">
      <alignment horizontal="center" vertical="center"/>
    </xf>
    <xf numFmtId="0" fontId="32" fillId="9" borderId="25" xfId="0" applyFont="1" applyFill="1" applyBorder="1" applyAlignment="1">
      <alignment horizontal="center" vertical="center"/>
    </xf>
    <xf numFmtId="0" fontId="32" fillId="9" borderId="26" xfId="0" applyFont="1" applyFill="1" applyBorder="1" applyAlignment="1">
      <alignment horizontal="center" vertical="center"/>
    </xf>
    <xf numFmtId="0" fontId="8" fillId="8" borderId="19" xfId="0" applyFont="1" applyFill="1" applyBorder="1" applyAlignment="1">
      <alignment horizontal="center" vertical="center" wrapText="1"/>
    </xf>
    <xf numFmtId="0" fontId="8" fillId="8" borderId="27"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47" borderId="29" xfId="0" applyFont="1" applyFill="1" applyBorder="1" applyAlignment="1">
      <alignment horizontal="center" wrapText="1"/>
    </xf>
    <xf numFmtId="0" fontId="8" fillId="47" borderId="0" xfId="0" applyFont="1" applyFill="1" applyBorder="1" applyAlignment="1">
      <alignment horizontal="center" wrapText="1"/>
    </xf>
    <xf numFmtId="0" fontId="8" fillId="8" borderId="20"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8" fillId="47" borderId="19" xfId="0" applyFont="1" applyFill="1" applyBorder="1" applyAlignment="1">
      <alignment horizontal="center" wrapText="1"/>
    </xf>
    <xf numFmtId="0" fontId="8" fillId="47" borderId="27" xfId="0" applyFont="1" applyFill="1" applyBorder="1" applyAlignment="1">
      <alignment horizontal="center" wrapText="1"/>
    </xf>
    <xf numFmtId="0" fontId="8" fillId="2" borderId="25" xfId="0" applyFont="1" applyFill="1" applyBorder="1" applyAlignment="1">
      <alignment horizontal="center" wrapText="1"/>
    </xf>
    <xf numFmtId="0" fontId="8" fillId="48" borderId="0" xfId="0" applyFont="1" applyFill="1" applyBorder="1" applyAlignment="1">
      <alignment horizontal="center" wrapText="1"/>
    </xf>
    <xf numFmtId="0" fontId="8" fillId="48" borderId="28" xfId="0" applyFont="1" applyFill="1" applyBorder="1" applyAlignment="1">
      <alignment horizontal="center" wrapText="1"/>
    </xf>
    <xf numFmtId="0" fontId="8" fillId="45" borderId="27" xfId="0" applyFont="1" applyFill="1" applyBorder="1" applyAlignment="1">
      <alignment horizontal="center" vertical="center" wrapText="1"/>
    </xf>
    <xf numFmtId="0" fontId="8" fillId="45" borderId="23" xfId="0" applyFont="1" applyFill="1" applyBorder="1" applyAlignment="1">
      <alignment horizontal="center" vertical="center" wrapText="1"/>
    </xf>
    <xf numFmtId="0" fontId="40" fillId="32" borderId="0" xfId="0" applyFont="1" applyFill="1" applyBorder="1" applyAlignment="1">
      <alignment horizontal="center"/>
    </xf>
    <xf numFmtId="0" fontId="40" fillId="32" borderId="0" xfId="0" applyFont="1" applyFill="1" applyBorder="1" applyAlignment="1">
      <alignment horizontal="center" wrapText="1"/>
    </xf>
    <xf numFmtId="0" fontId="24" fillId="17" borderId="8" xfId="0" applyFont="1" applyFill="1" applyBorder="1" applyAlignment="1">
      <alignment horizontal="center" vertical="center" wrapText="1"/>
    </xf>
    <xf numFmtId="0" fontId="24" fillId="17" borderId="3" xfId="0" applyFont="1" applyFill="1" applyBorder="1" applyAlignment="1">
      <alignment horizontal="center" vertical="center" wrapText="1"/>
    </xf>
    <xf numFmtId="0" fontId="24" fillId="17" borderId="0" xfId="0" applyFont="1" applyFill="1" applyBorder="1" applyAlignment="1">
      <alignment horizontal="center" vertical="center" wrapText="1"/>
    </xf>
    <xf numFmtId="0" fontId="24" fillId="17" borderId="10" xfId="0" applyFont="1" applyFill="1" applyBorder="1" applyAlignment="1">
      <alignment horizontal="center" vertical="center" wrapText="1"/>
    </xf>
    <xf numFmtId="0" fontId="14" fillId="0" borderId="0" xfId="0" applyFont="1" applyAlignment="1">
      <alignment horizontal="center" wrapText="1"/>
    </xf>
    <xf numFmtId="0" fontId="24" fillId="17" borderId="17" xfId="0" applyFont="1" applyFill="1" applyBorder="1" applyAlignment="1">
      <alignment horizontal="center" wrapText="1"/>
    </xf>
    <xf numFmtId="0" fontId="24" fillId="17" borderId="4" xfId="0" applyFont="1" applyFill="1" applyBorder="1" applyAlignment="1">
      <alignment horizontal="center" wrapText="1"/>
    </xf>
    <xf numFmtId="0" fontId="24" fillId="17" borderId="17" xfId="0" applyFont="1" applyFill="1" applyBorder="1" applyAlignment="1">
      <alignment horizontal="center" vertical="center" wrapText="1"/>
    </xf>
    <xf numFmtId="0" fontId="24" fillId="17" borderId="4" xfId="0" applyFont="1" applyFill="1" applyBorder="1" applyAlignment="1">
      <alignment horizontal="center" vertical="center" wrapText="1"/>
    </xf>
    <xf numFmtId="0" fontId="24" fillId="17" borderId="18" xfId="0" applyFont="1" applyFill="1" applyBorder="1" applyAlignment="1">
      <alignment horizontal="center" vertical="center" wrapText="1"/>
    </xf>
    <xf numFmtId="0" fontId="21" fillId="29" borderId="20" xfId="0" applyFont="1" applyFill="1" applyBorder="1" applyAlignment="1">
      <alignment horizontal="center"/>
    </xf>
    <xf numFmtId="0" fontId="21" fillId="29" borderId="21" xfId="0" applyFont="1" applyFill="1" applyBorder="1" applyAlignment="1">
      <alignment horizontal="center"/>
    </xf>
    <xf numFmtId="0" fontId="21" fillId="29" borderId="22" xfId="0" applyFont="1" applyFill="1" applyBorder="1" applyAlignment="1">
      <alignment horizontal="center"/>
    </xf>
    <xf numFmtId="0" fontId="21" fillId="29" borderId="24" xfId="0" applyFont="1" applyFill="1" applyBorder="1" applyAlignment="1">
      <alignment horizontal="center" wrapText="1"/>
    </xf>
    <xf numFmtId="0" fontId="21" fillId="29" borderId="25" xfId="0" applyFont="1" applyFill="1" applyBorder="1" applyAlignment="1">
      <alignment horizontal="center" wrapText="1"/>
    </xf>
    <xf numFmtId="0" fontId="21" fillId="29" borderId="26" xfId="0" applyFont="1" applyFill="1" applyBorder="1" applyAlignment="1">
      <alignment horizontal="center" wrapText="1"/>
    </xf>
    <xf numFmtId="0" fontId="21" fillId="29" borderId="19" xfId="0" applyFont="1" applyFill="1" applyBorder="1" applyAlignment="1">
      <alignment horizontal="center" wrapText="1"/>
    </xf>
    <xf numFmtId="0" fontId="21" fillId="29" borderId="27" xfId="0" applyFont="1" applyFill="1" applyBorder="1" applyAlignment="1">
      <alignment horizontal="center" wrapText="1"/>
    </xf>
    <xf numFmtId="0" fontId="21" fillId="29" borderId="23" xfId="0" applyFont="1" applyFill="1" applyBorder="1" applyAlignment="1">
      <alignment horizontal="center" wrapText="1"/>
    </xf>
    <xf numFmtId="0" fontId="22" fillId="32" borderId="20" xfId="0" applyFont="1" applyFill="1" applyBorder="1" applyAlignment="1">
      <alignment horizontal="center"/>
    </xf>
    <xf numFmtId="0" fontId="22" fillId="32" borderId="21" xfId="0" applyFont="1" applyFill="1" applyBorder="1" applyAlignment="1">
      <alignment horizontal="center"/>
    </xf>
    <xf numFmtId="0" fontId="22" fillId="32" borderId="22" xfId="0" applyFont="1" applyFill="1" applyBorder="1" applyAlignment="1">
      <alignment horizontal="center"/>
    </xf>
    <xf numFmtId="0" fontId="44" fillId="32" borderId="0" xfId="0" applyFont="1" applyFill="1" applyBorder="1" applyAlignment="1">
      <alignment horizontal="center" wrapText="1"/>
    </xf>
    <xf numFmtId="0" fontId="25" fillId="0" borderId="0" xfId="0" applyFont="1" applyAlignment="1">
      <alignment horizontal="center"/>
    </xf>
    <xf numFmtId="0" fontId="3" fillId="0" borderId="0" xfId="0" applyFont="1" applyAlignment="1">
      <alignment horizontal="center" vertical="center" wrapText="1"/>
    </xf>
    <xf numFmtId="0" fontId="17" fillId="19"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8" fillId="0" borderId="24" xfId="0" applyFont="1" applyBorder="1" applyAlignment="1">
      <alignment horizontal="center"/>
    </xf>
    <xf numFmtId="0" fontId="8" fillId="0" borderId="25" xfId="0" applyFont="1" applyBorder="1" applyAlignment="1">
      <alignment horizontal="center"/>
    </xf>
    <xf numFmtId="0" fontId="8" fillId="0" borderId="26" xfId="0" applyFont="1" applyBorder="1" applyAlignment="1">
      <alignment horizontal="center"/>
    </xf>
    <xf numFmtId="0" fontId="14" fillId="4" borderId="0" xfId="0" applyFont="1" applyFill="1" applyAlignment="1">
      <alignment horizontal="center" wrapText="1"/>
    </xf>
    <xf numFmtId="0" fontId="14" fillId="15" borderId="0" xfId="0" applyFont="1" applyFill="1" applyAlignment="1">
      <alignment horizontal="center"/>
    </xf>
    <xf numFmtId="0" fontId="4" fillId="0" borderId="0" xfId="0" applyFont="1" applyBorder="1" applyAlignment="1">
      <alignment horizontal="center" vertical="center" wrapText="1"/>
    </xf>
    <xf numFmtId="0" fontId="14" fillId="10" borderId="0" xfId="0" applyFont="1" applyFill="1" applyAlignment="1">
      <alignment horizontal="center" wrapText="1"/>
    </xf>
    <xf numFmtId="0" fontId="44" fillId="0" borderId="0" xfId="0" applyFont="1" applyFill="1" applyAlignment="1">
      <alignment wrapText="1"/>
    </xf>
    <xf numFmtId="0" fontId="41" fillId="0" borderId="0" xfId="0" applyFont="1" applyFill="1"/>
    <xf numFmtId="0" fontId="47" fillId="0" borderId="13" xfId="0" applyFont="1" applyFill="1" applyBorder="1" applyAlignment="1">
      <alignment horizontal="center"/>
    </xf>
    <xf numFmtId="0" fontId="47" fillId="0" borderId="16" xfId="0" applyFont="1" applyFill="1" applyBorder="1" applyAlignment="1">
      <alignment horizontal="center"/>
    </xf>
    <xf numFmtId="0" fontId="44" fillId="59" borderId="0" xfId="0" applyFont="1" applyFill="1" applyAlignment="1">
      <alignment wrapText="1"/>
    </xf>
    <xf numFmtId="0" fontId="41" fillId="59" borderId="0" xfId="0" applyFont="1" applyFill="1"/>
    <xf numFmtId="0" fontId="44" fillId="59" borderId="0" xfId="0" applyFont="1" applyFill="1" applyBorder="1" applyAlignment="1">
      <alignment wrapText="1"/>
    </xf>
    <xf numFmtId="0" fontId="47" fillId="59" borderId="11" xfId="0" applyFont="1" applyFill="1" applyBorder="1" applyAlignment="1">
      <alignment horizontal="center" wrapText="1"/>
    </xf>
    <xf numFmtId="0" fontId="47" fillId="59" borderId="14" xfId="0" applyFont="1" applyFill="1" applyBorder="1" applyAlignment="1">
      <alignment horizontal="center" wrapText="1"/>
    </xf>
    <xf numFmtId="0" fontId="23" fillId="8" borderId="29" xfId="0" applyFont="1" applyFill="1" applyBorder="1" applyAlignment="1">
      <alignment horizontal="center"/>
    </xf>
    <xf numFmtId="0" fontId="23" fillId="8" borderId="28" xfId="0" applyFont="1" applyFill="1" applyBorder="1" applyAlignment="1">
      <alignment horizontal="center"/>
    </xf>
    <xf numFmtId="0" fontId="23" fillId="8" borderId="30" xfId="0" applyFont="1" applyFill="1" applyBorder="1" applyAlignment="1">
      <alignment horizontal="center"/>
    </xf>
    <xf numFmtId="0" fontId="39" fillId="32" borderId="0" xfId="0" applyFont="1" applyFill="1" applyBorder="1" applyAlignment="1">
      <alignment horizontal="center" vertical="center" wrapText="1"/>
    </xf>
    <xf numFmtId="0" fontId="17" fillId="32" borderId="0" xfId="0" applyFont="1" applyFill="1" applyBorder="1" applyAlignment="1">
      <alignment vertical="center"/>
    </xf>
    <xf numFmtId="0" fontId="39" fillId="32" borderId="0" xfId="0" applyFont="1" applyFill="1" applyBorder="1" applyAlignment="1"/>
    <xf numFmtId="0" fontId="23" fillId="32" borderId="0" xfId="0" applyFont="1" applyFill="1" applyBorder="1" applyAlignment="1"/>
    <xf numFmtId="0" fontId="39" fillId="8" borderId="22" xfId="0" applyFont="1" applyFill="1" applyBorder="1" applyAlignment="1">
      <alignment horizontal="center" vertical="center" wrapText="1"/>
    </xf>
    <xf numFmtId="0" fontId="14" fillId="0" borderId="29" xfId="0" applyFont="1" applyBorder="1" applyAlignment="1">
      <alignment horizontal="center" vertical="center"/>
    </xf>
    <xf numFmtId="0" fontId="14" fillId="0" borderId="0" xfId="0" applyFont="1" applyBorder="1" applyAlignment="1">
      <alignment horizontal="center" vertical="center" wrapText="1"/>
    </xf>
    <xf numFmtId="0" fontId="14" fillId="0" borderId="28" xfId="0" applyFont="1" applyBorder="1" applyAlignment="1">
      <alignment horizontal="center" vertical="center"/>
    </xf>
    <xf numFmtId="0" fontId="17" fillId="19" borderId="22" xfId="0" applyFont="1" applyFill="1" applyBorder="1" applyAlignment="1">
      <alignment horizontal="center" vertical="center"/>
    </xf>
    <xf numFmtId="0" fontId="8" fillId="0" borderId="0" xfId="0" applyFont="1" applyBorder="1" applyAlignment="1">
      <alignment wrapText="1"/>
    </xf>
    <xf numFmtId="0" fontId="17" fillId="19" borderId="13" xfId="0" applyFont="1" applyFill="1" applyBorder="1" applyAlignment="1">
      <alignment horizontal="center" vertical="center"/>
    </xf>
    <xf numFmtId="0" fontId="23" fillId="8" borderId="31" xfId="0" applyFont="1" applyFill="1" applyBorder="1" applyAlignment="1">
      <alignment horizontal="center"/>
    </xf>
  </cellXfs>
  <cellStyles count="2">
    <cellStyle name="Normal" xfId="0" builtinId="0"/>
    <cellStyle name="Percent" xfId="1" builtinId="5"/>
  </cellStyles>
  <dxfs count="3">
    <dxf>
      <font>
        <strike/>
        <color theme="1"/>
      </font>
      <fill>
        <patternFill>
          <bgColor theme="1" tint="0.34998626667073579"/>
        </patternFill>
      </fill>
    </dxf>
    <dxf>
      <font>
        <strike/>
        <color theme="1"/>
      </font>
      <fill>
        <patternFill>
          <bgColor theme="1" tint="0.34998626667073579"/>
        </patternFill>
      </fill>
    </dxf>
    <dxf>
      <font>
        <strike/>
        <color theme="1"/>
      </font>
      <fill>
        <patternFill>
          <bgColor theme="1" tint="0.34998626667073579"/>
        </patternFill>
      </fill>
    </dxf>
  </dxfs>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7.407407407407407E-2"/>
                  <c:y val="8.928571428571431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Properties'!$K$2</c:f>
              <c:numCache>
                <c:formatCode>General</c:formatCode>
                <c:ptCount val="1"/>
                <c:pt idx="0">
                  <c:v>0</c:v>
                </c:pt>
              </c:numCache>
            </c:numRef>
          </c:yVal>
          <c:smooth val="0"/>
          <c:extLst>
            <c:ext xmlns:c16="http://schemas.microsoft.com/office/drawing/2014/chart" uri="{C3380CC4-5D6E-409C-BE32-E72D297353CC}">
              <c16:uniqueId val="{00000001-F825-4CBF-8712-AB6CB8CCA696}"/>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9.226190476190479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Properties'!$M$2</c:f>
              <c:numCache>
                <c:formatCode>General</c:formatCode>
                <c:ptCount val="1"/>
                <c:pt idx="0">
                  <c:v>0</c:v>
                </c:pt>
              </c:numCache>
            </c:numRef>
          </c:yVal>
          <c:smooth val="0"/>
          <c:extLst>
            <c:ext xmlns:c16="http://schemas.microsoft.com/office/drawing/2014/chart" uri="{C3380CC4-5D6E-409C-BE32-E72D297353CC}">
              <c16:uniqueId val="{00000003-F825-4CBF-8712-AB6CB8CCA696}"/>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Properties'!$O$2</c:f>
              <c:numCache>
                <c:formatCode>General</c:formatCode>
                <c:ptCount val="1"/>
                <c:pt idx="0">
                  <c:v>0</c:v>
                </c:pt>
              </c:numCache>
            </c:numRef>
          </c:yVal>
          <c:smooth val="0"/>
          <c:extLst>
            <c:ext xmlns:c16="http://schemas.microsoft.com/office/drawing/2014/chart" uri="{C3380CC4-5D6E-409C-BE32-E72D297353CC}">
              <c16:uniqueId val="{00000005-F825-4CBF-8712-AB6CB8CCA696}"/>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1.481481481481476E-2"/>
                  <c:y val="-6.547619047619059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F825-4CBF-8712-AB6CB8CCA696}"/>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Properties'!$Q$2</c:f>
              <c:numCache>
                <c:formatCode>General</c:formatCode>
                <c:ptCount val="1"/>
                <c:pt idx="0">
                  <c:v>0</c:v>
                </c:pt>
              </c:numCache>
            </c:numRef>
          </c:yVal>
          <c:smooth val="0"/>
          <c:extLst>
            <c:ext xmlns:c16="http://schemas.microsoft.com/office/drawing/2014/chart" uri="{C3380CC4-5D6E-409C-BE32-E72D297353CC}">
              <c16:uniqueId val="{00000006-F825-4CBF-8712-AB6CB8CCA696}"/>
            </c:ext>
          </c:extLst>
        </c:ser>
        <c:ser>
          <c:idx val="4"/>
          <c:order val="4"/>
          <c:tx>
            <c:strRef>
              <c:f>'Biological Material Properties'!$K$13</c:f>
              <c:strCache>
                <c:ptCount val="1"/>
                <c:pt idx="0">
                  <c:v>Security Risk</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'Biological Material Properties'!$I$14</c:f>
              <c:numCache>
                <c:formatCode>General</c:formatCode>
                <c:ptCount val="1"/>
                <c:pt idx="0">
                  <c:v>0</c:v>
                </c:pt>
              </c:numCache>
            </c:numRef>
          </c:yVal>
          <c:smooth val="0"/>
          <c:extLst>
            <c:ext xmlns:c16="http://schemas.microsoft.com/office/drawing/2014/chart" uri="{C3380CC4-5D6E-409C-BE32-E72D297353CC}">
              <c16:uniqueId val="{00000007-F825-4CBF-8712-AB6CB8CCA696}"/>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INFECTION FOLLOWING EXPOSURE</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Security Sytstem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419319307070617"/>
          <c:y val="0.13458853335752941"/>
          <c:w val="0.63830017568263742"/>
          <c:h val="0.69359241911571035"/>
        </c:manualLayout>
      </c:layout>
      <c:barChart>
        <c:barDir val="bar"/>
        <c:grouping val="stacked"/>
        <c:varyColors val="0"/>
        <c:ser>
          <c:idx val="0"/>
          <c:order val="0"/>
          <c:tx>
            <c:strRef>
              <c:f>'Security System Calculations'!$A$55</c:f>
              <c:strCache>
                <c:ptCount val="1"/>
                <c:pt idx="0">
                  <c:v>Security Culture</c:v>
                </c:pt>
              </c:strCache>
            </c:strRef>
          </c:tx>
          <c:spPr>
            <a:solidFill>
              <a:schemeClr val="accent1"/>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Calculations'!$H$55:$I$55</c:f>
              <c:numCache>
                <c:formatCode>0%</c:formatCode>
                <c:ptCount val="2"/>
                <c:pt idx="0">
                  <c:v>0</c:v>
                </c:pt>
                <c:pt idx="1">
                  <c:v>0</c:v>
                </c:pt>
              </c:numCache>
            </c:numRef>
          </c:val>
          <c:extLst>
            <c:ext xmlns:c16="http://schemas.microsoft.com/office/drawing/2014/chart" uri="{C3380CC4-5D6E-409C-BE32-E72D297353CC}">
              <c16:uniqueId val="{00000000-575C-463B-9A82-E9B5D5226B77}"/>
            </c:ext>
          </c:extLst>
        </c:ser>
        <c:ser>
          <c:idx val="1"/>
          <c:order val="1"/>
          <c:tx>
            <c:strRef>
              <c:f>'Security System Calculations'!$A$56</c:f>
              <c:strCache>
                <c:ptCount val="1"/>
                <c:pt idx="0">
                  <c:v>Physical security</c:v>
                </c:pt>
              </c:strCache>
            </c:strRef>
          </c:tx>
          <c:spPr>
            <a:solidFill>
              <a:schemeClr val="accent2"/>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Calculations'!$H$56:$I$56</c:f>
              <c:numCache>
                <c:formatCode>0%</c:formatCode>
                <c:ptCount val="2"/>
                <c:pt idx="0">
                  <c:v>0</c:v>
                </c:pt>
                <c:pt idx="1">
                  <c:v>0</c:v>
                </c:pt>
              </c:numCache>
            </c:numRef>
          </c:val>
          <c:extLst>
            <c:ext xmlns:c16="http://schemas.microsoft.com/office/drawing/2014/chart" uri="{C3380CC4-5D6E-409C-BE32-E72D297353CC}">
              <c16:uniqueId val="{00000001-575C-463B-9A82-E9B5D5226B77}"/>
            </c:ext>
          </c:extLst>
        </c:ser>
        <c:ser>
          <c:idx val="2"/>
          <c:order val="2"/>
          <c:tx>
            <c:strRef>
              <c:f>'Security System Calculations'!$A$57</c:f>
              <c:strCache>
                <c:ptCount val="1"/>
                <c:pt idx="0">
                  <c:v>Personnel Reliability</c:v>
                </c:pt>
              </c:strCache>
            </c:strRef>
          </c:tx>
          <c:spPr>
            <a:solidFill>
              <a:schemeClr val="accent3"/>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Calculations'!$H$57:$I$57</c:f>
              <c:numCache>
                <c:formatCode>0%</c:formatCode>
                <c:ptCount val="2"/>
                <c:pt idx="0">
                  <c:v>0</c:v>
                </c:pt>
                <c:pt idx="1">
                  <c:v>0</c:v>
                </c:pt>
              </c:numCache>
            </c:numRef>
          </c:val>
          <c:extLst>
            <c:ext xmlns:c16="http://schemas.microsoft.com/office/drawing/2014/chart" uri="{C3380CC4-5D6E-409C-BE32-E72D297353CC}">
              <c16:uniqueId val="{00000002-575C-463B-9A82-E9B5D5226B77}"/>
            </c:ext>
          </c:extLst>
        </c:ser>
        <c:ser>
          <c:idx val="3"/>
          <c:order val="3"/>
          <c:tx>
            <c:strRef>
              <c:f>'Security System Calculations'!$A$58</c:f>
              <c:strCache>
                <c:ptCount val="1"/>
                <c:pt idx="0">
                  <c:v>Transport Security</c:v>
                </c:pt>
              </c:strCache>
            </c:strRef>
          </c:tx>
          <c:spPr>
            <a:solidFill>
              <a:schemeClr val="accent4"/>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Calculations'!$H$58:$I$58</c:f>
              <c:numCache>
                <c:formatCode>0%</c:formatCode>
                <c:ptCount val="2"/>
                <c:pt idx="0">
                  <c:v>0</c:v>
                </c:pt>
                <c:pt idx="1">
                  <c:v>0</c:v>
                </c:pt>
              </c:numCache>
            </c:numRef>
          </c:val>
          <c:extLst>
            <c:ext xmlns:c16="http://schemas.microsoft.com/office/drawing/2014/chart" uri="{C3380CC4-5D6E-409C-BE32-E72D297353CC}">
              <c16:uniqueId val="{00000003-575C-463B-9A82-E9B5D5226B77}"/>
            </c:ext>
          </c:extLst>
        </c:ser>
        <c:ser>
          <c:idx val="4"/>
          <c:order val="4"/>
          <c:tx>
            <c:strRef>
              <c:f>'Security System Calculations'!$A$59</c:f>
              <c:strCache>
                <c:ptCount val="1"/>
                <c:pt idx="0">
                  <c:v>Material Control and Accountability</c:v>
                </c:pt>
              </c:strCache>
            </c:strRef>
          </c:tx>
          <c:spPr>
            <a:solidFill>
              <a:schemeClr val="accent5"/>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Calculations'!$H$59:$I$59</c:f>
              <c:numCache>
                <c:formatCode>0%</c:formatCode>
                <c:ptCount val="2"/>
                <c:pt idx="0">
                  <c:v>0</c:v>
                </c:pt>
                <c:pt idx="1">
                  <c:v>0</c:v>
                </c:pt>
              </c:numCache>
            </c:numRef>
          </c:val>
          <c:extLst>
            <c:ext xmlns:c16="http://schemas.microsoft.com/office/drawing/2014/chart" uri="{C3380CC4-5D6E-409C-BE32-E72D297353CC}">
              <c16:uniqueId val="{00000004-575C-463B-9A82-E9B5D5226B77}"/>
            </c:ext>
          </c:extLst>
        </c:ser>
        <c:ser>
          <c:idx val="5"/>
          <c:order val="5"/>
          <c:tx>
            <c:strRef>
              <c:f>'Security System Calculations'!$A$60</c:f>
              <c:strCache>
                <c:ptCount val="1"/>
                <c:pt idx="0">
                  <c:v>Information Security</c:v>
                </c:pt>
              </c:strCache>
            </c:strRef>
          </c:tx>
          <c:spPr>
            <a:solidFill>
              <a:schemeClr val="accent6"/>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Calculations'!$H$60:$I$60</c:f>
              <c:numCache>
                <c:formatCode>0%</c:formatCode>
                <c:ptCount val="2"/>
                <c:pt idx="0">
                  <c:v>0</c:v>
                </c:pt>
                <c:pt idx="1">
                  <c:v>0</c:v>
                </c:pt>
              </c:numCache>
            </c:numRef>
          </c:val>
          <c:extLst>
            <c:ext xmlns:c16="http://schemas.microsoft.com/office/drawing/2014/chart" uri="{C3380CC4-5D6E-409C-BE32-E72D297353CC}">
              <c16:uniqueId val="{00000005-575C-463B-9A82-E9B5D5226B77}"/>
            </c:ext>
          </c:extLst>
        </c:ser>
        <c:dLbls>
          <c:showLegendKey val="0"/>
          <c:showVal val="0"/>
          <c:showCatName val="0"/>
          <c:showSerName val="0"/>
          <c:showPercent val="0"/>
          <c:showBubbleSize val="0"/>
        </c:dLbls>
        <c:gapWidth val="150"/>
        <c:overlap val="100"/>
        <c:axId val="1584632272"/>
        <c:axId val="1584625712"/>
      </c:barChart>
      <c:catAx>
        <c:axId val="158463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84625712"/>
        <c:crosses val="autoZero"/>
        <c:auto val="1"/>
        <c:lblAlgn val="ctr"/>
        <c:lblOffset val="100"/>
        <c:noMultiLvlLbl val="0"/>
      </c:catAx>
      <c:valAx>
        <c:axId val="1584625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3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6592592592592592"/>
                  <c:y val="-1.1752000992018454E-16"/>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1DD0-45B4-880A-81CE93FEA737}"/>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Effectiveness'!$V$6</c:f>
              <c:numCache>
                <c:formatCode>General</c:formatCode>
                <c:ptCount val="1"/>
                <c:pt idx="0">
                  <c:v>0</c:v>
                </c:pt>
              </c:numCache>
            </c:numRef>
          </c:yVal>
          <c:smooth val="0"/>
          <c:extLst>
            <c:ext xmlns:c16="http://schemas.microsoft.com/office/drawing/2014/chart" uri="{C3380CC4-5D6E-409C-BE32-E72D297353CC}">
              <c16:uniqueId val="{00000001-1DD0-45B4-880A-81CE93FEA737}"/>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1DD0-45B4-880A-81CE93FEA737}"/>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Effectiveness'!$V$7</c:f>
              <c:numCache>
                <c:formatCode>General</c:formatCode>
                <c:ptCount val="1"/>
                <c:pt idx="0">
                  <c:v>0</c:v>
                </c:pt>
              </c:numCache>
            </c:numRef>
          </c:yVal>
          <c:smooth val="0"/>
          <c:extLst>
            <c:ext xmlns:c16="http://schemas.microsoft.com/office/drawing/2014/chart" uri="{C3380CC4-5D6E-409C-BE32-E72D297353CC}">
              <c16:uniqueId val="{00000003-1DD0-45B4-880A-81CE93FEA737}"/>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4518518518518522"/>
                  <c:y val="-2.884615384615396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BDE-4B71-B3CD-EADB71A1563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Effectiveness'!$W$6</c:f>
              <c:numCache>
                <c:formatCode>General</c:formatCode>
                <c:ptCount val="1"/>
                <c:pt idx="0">
                  <c:v>0</c:v>
                </c:pt>
              </c:numCache>
            </c:numRef>
          </c:yVal>
          <c:smooth val="0"/>
          <c:extLst>
            <c:ext xmlns:c16="http://schemas.microsoft.com/office/drawing/2014/chart" uri="{C3380CC4-5D6E-409C-BE32-E72D297353CC}">
              <c16:uniqueId val="{00000001-2BDE-4B71-B3CD-EADB71A15635}"/>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Effectiveness'!$W$7</c:f>
              <c:numCache>
                <c:formatCode>General</c:formatCode>
                <c:ptCount val="1"/>
                <c:pt idx="0">
                  <c:v>0</c:v>
                </c:pt>
              </c:numCache>
            </c:numRef>
          </c:yVal>
          <c:smooth val="0"/>
          <c:extLst>
            <c:ext xmlns:c16="http://schemas.microsoft.com/office/drawing/2014/chart" uri="{C3380CC4-5D6E-409C-BE32-E72D297353CC}">
              <c16:uniqueId val="{00000002-2BDE-4B71-B3CD-EADB71A15635}"/>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Effectiveness'!$R$7</c:f>
              <c:numCache>
                <c:formatCode>General</c:formatCode>
                <c:ptCount val="1"/>
                <c:pt idx="0">
                  <c:v>0</c:v>
                </c:pt>
              </c:numCache>
            </c:numRef>
          </c:yVal>
          <c:smooth val="0"/>
          <c:extLst>
            <c:ext xmlns:c16="http://schemas.microsoft.com/office/drawing/2014/chart" uri="{C3380CC4-5D6E-409C-BE32-E72D297353CC}">
              <c16:uniqueId val="{00000000-D429-4E4D-8592-672EE52E1FE2}"/>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Effectiveness'!$S$7</c:f>
              <c:numCache>
                <c:formatCode>General</c:formatCode>
                <c:ptCount val="1"/>
                <c:pt idx="0">
                  <c:v>0</c:v>
                </c:pt>
              </c:numCache>
            </c:numRef>
          </c:yVal>
          <c:smooth val="0"/>
          <c:extLst>
            <c:ext xmlns:c16="http://schemas.microsoft.com/office/drawing/2014/chart" uri="{C3380CC4-5D6E-409C-BE32-E72D297353CC}">
              <c16:uniqueId val="{00000001-D429-4E4D-8592-672EE52E1FE2}"/>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Effectiveness'!$T$7</c:f>
              <c:numCache>
                <c:formatCode>General</c:formatCode>
                <c:ptCount val="1"/>
                <c:pt idx="0">
                  <c:v>0</c:v>
                </c:pt>
              </c:numCache>
            </c:numRef>
          </c:yVal>
          <c:smooth val="0"/>
          <c:extLst>
            <c:ext xmlns:c16="http://schemas.microsoft.com/office/drawing/2014/chart" uri="{C3380CC4-5D6E-409C-BE32-E72D297353CC}">
              <c16:uniqueId val="{00000002-D429-4E4D-8592-672EE52E1FE2}"/>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Effectiveness'!$U$7</c:f>
              <c:numCache>
                <c:formatCode>General</c:formatCode>
                <c:ptCount val="1"/>
                <c:pt idx="0">
                  <c:v>0</c:v>
                </c:pt>
              </c:numCache>
            </c:numRef>
          </c:yVal>
          <c:smooth val="0"/>
          <c:extLst>
            <c:ext xmlns:c16="http://schemas.microsoft.com/office/drawing/2014/chart" uri="{C3380CC4-5D6E-409C-BE32-E72D297353CC}">
              <c16:uniqueId val="{00000003-D429-4E4D-8592-672EE52E1FE2}"/>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311111111111111"/>
                  <c:y val="4.80769230769230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Effectiveness'!$N$6</c:f>
              <c:numCache>
                <c:formatCode>General</c:formatCode>
                <c:ptCount val="1"/>
                <c:pt idx="0">
                  <c:v>0</c:v>
                </c:pt>
              </c:numCache>
            </c:numRef>
          </c:yVal>
          <c:smooth val="0"/>
          <c:extLst>
            <c:ext xmlns:c16="http://schemas.microsoft.com/office/drawing/2014/chart" uri="{C3380CC4-5D6E-409C-BE32-E72D297353CC}">
              <c16:uniqueId val="{00000001-70FC-4CBF-8873-82FFCB784C65}"/>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Effectiveness'!$O$6</c:f>
              <c:numCache>
                <c:formatCode>General</c:formatCode>
                <c:ptCount val="1"/>
                <c:pt idx="0">
                  <c:v>0</c:v>
                </c:pt>
              </c:numCache>
            </c:numRef>
          </c:yVal>
          <c:smooth val="0"/>
          <c:extLst>
            <c:ext xmlns:c16="http://schemas.microsoft.com/office/drawing/2014/chart" uri="{C3380CC4-5D6E-409C-BE32-E72D297353CC}">
              <c16:uniqueId val="{00000003-70FC-4CBF-8873-82FFCB784C65}"/>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6"/>
                  <c:y val="-2.24358974358974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Effectiveness'!$P$6</c:f>
              <c:numCache>
                <c:formatCode>General</c:formatCode>
                <c:ptCount val="1"/>
                <c:pt idx="0">
                  <c:v>0</c:v>
                </c:pt>
              </c:numCache>
            </c:numRef>
          </c:yVal>
          <c:smooth val="0"/>
          <c:extLst>
            <c:ext xmlns:c16="http://schemas.microsoft.com/office/drawing/2014/chart" uri="{C3380CC4-5D6E-409C-BE32-E72D297353CC}">
              <c16:uniqueId val="{00000005-70FC-4CBF-8873-82FFCB784C65}"/>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16888888888888889"/>
                  <c:y val="1.92307692307692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Effectiveness'!$Q$6</c:f>
              <c:numCache>
                <c:formatCode>General</c:formatCode>
                <c:ptCount val="1"/>
                <c:pt idx="0">
                  <c:v>0</c:v>
                </c:pt>
              </c:numCache>
            </c:numRef>
          </c:yVal>
          <c:smooth val="0"/>
          <c:extLst>
            <c:ext xmlns:c16="http://schemas.microsoft.com/office/drawing/2014/chart" uri="{C3380CC4-5D6E-409C-BE32-E72D297353CC}">
              <c16:uniqueId val="{00000007-70FC-4CBF-8873-82FFCB784C65}"/>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837037037037037"/>
                  <c:y val="-3.205128205128322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Effectiveness'!$R$6</c:f>
              <c:numCache>
                <c:formatCode>General</c:formatCode>
                <c:ptCount val="1"/>
                <c:pt idx="0">
                  <c:v>0</c:v>
                </c:pt>
              </c:numCache>
            </c:numRef>
          </c:yVal>
          <c:smooth val="0"/>
          <c:extLst>
            <c:ext xmlns:c16="http://schemas.microsoft.com/office/drawing/2014/chart" uri="{C3380CC4-5D6E-409C-BE32-E72D297353CC}">
              <c16:uniqueId val="{00000009-70FC-4CBF-8873-82FFCB784C65}"/>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7.407407407407407E-2"/>
                  <c:y val="-5.76923076923076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70FC-4CBF-8873-82FFCB784C65}"/>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Effectiveness'!$S$6</c:f>
              <c:numCache>
                <c:formatCode>General</c:formatCode>
                <c:ptCount val="1"/>
                <c:pt idx="0">
                  <c:v>0</c:v>
                </c:pt>
              </c:numCache>
            </c:numRef>
          </c:yVal>
          <c:smooth val="0"/>
          <c:extLst>
            <c:ext xmlns:c16="http://schemas.microsoft.com/office/drawing/2014/chart" uri="{C3380CC4-5D6E-409C-BE32-E72D297353CC}">
              <c16:uniqueId val="{0000000B-70FC-4CBF-8873-82FFCB784C65}"/>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Effectiveness'!$T$6</c:f>
              <c:numCache>
                <c:formatCode>General</c:formatCode>
                <c:ptCount val="1"/>
                <c:pt idx="0">
                  <c:v>0</c:v>
                </c:pt>
              </c:numCache>
            </c:numRef>
          </c:yVal>
          <c:smooth val="0"/>
          <c:extLst>
            <c:ext xmlns:c16="http://schemas.microsoft.com/office/drawing/2014/chart" uri="{C3380CC4-5D6E-409C-BE32-E72D297353CC}">
              <c16:uniqueId val="{0000000C-70FC-4CBF-8873-82FFCB784C65}"/>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Effectiveness'!$U$6</c:f>
              <c:numCache>
                <c:formatCode>General</c:formatCode>
                <c:ptCount val="1"/>
                <c:pt idx="0">
                  <c:v>0</c:v>
                </c:pt>
              </c:numCache>
            </c:numRef>
          </c:yVal>
          <c:smooth val="0"/>
          <c:extLst>
            <c:ext xmlns:c16="http://schemas.microsoft.com/office/drawing/2014/chart" uri="{C3380CC4-5D6E-409C-BE32-E72D297353CC}">
              <c16:uniqueId val="{0000000D-70FC-4CBF-8873-82FFCB784C65}"/>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Effectivness of BioSafety Mitigation Measures</a:t>
            </a:r>
            <a:br>
              <a:rPr lang="en-US"/>
            </a:br>
            <a:r>
              <a:rPr lang="en-US"/>
              <a:t>(I) Individual</a:t>
            </a:r>
            <a:r>
              <a:rPr lang="en-US" baseline="0"/>
              <a:t> In Laboratory (C) Community Outside Laboratory</a:t>
            </a:r>
            <a:endParaRPr lang="en-US"/>
          </a:p>
        </c:rich>
      </c:tx>
      <c:overlay val="0"/>
      <c:spPr>
        <a:noFill/>
        <a:ln>
          <a:noFill/>
        </a:ln>
        <a:effectLst/>
      </c:spPr>
    </c:title>
    <c:autoTitleDeleted val="0"/>
    <c:plotArea>
      <c:layout/>
      <c:barChart>
        <c:barDir val="bar"/>
        <c:grouping val="stacked"/>
        <c:varyColors val="0"/>
        <c:ser>
          <c:idx val="1"/>
          <c:order val="0"/>
          <c:tx>
            <c:strRef>
              <c:f>'Biosafety Effectiveness Calc'!$A$51</c:f>
              <c:strCache>
                <c:ptCount val="1"/>
                <c:pt idx="0">
                  <c:v>Engineering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Calc'!$W$51:$AD$51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6-C9DD-4FD2-B278-4757EA9E79D6}"/>
            </c:ext>
          </c:extLst>
        </c:ser>
        <c:ser>
          <c:idx val="2"/>
          <c:order val="1"/>
          <c:tx>
            <c:strRef>
              <c:f>'Biosafety Effectiveness Calc'!$A$52</c:f>
              <c:strCache>
                <c:ptCount val="1"/>
                <c:pt idx="0">
                  <c:v>Administrative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Calc'!$W$52:$AD$52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7-C9DD-4FD2-B278-4757EA9E79D6}"/>
            </c:ext>
          </c:extLst>
        </c:ser>
        <c:ser>
          <c:idx val="3"/>
          <c:order val="2"/>
          <c:tx>
            <c:strRef>
              <c:f>'Biosafety Effectiveness Calc'!$A$53</c:f>
              <c:strCache>
                <c:ptCount val="1"/>
                <c:pt idx="0">
                  <c:v>Personal Protective Equipment</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Calc'!$W$53:$AD$53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8-C9DD-4FD2-B278-4757EA9E79D6}"/>
            </c:ext>
          </c:extLst>
        </c:ser>
        <c:dLbls>
          <c:showLegendKey val="0"/>
          <c:showVal val="0"/>
          <c:showCatName val="0"/>
          <c:showSerName val="0"/>
          <c:showPercent val="0"/>
          <c:showBubbleSize val="0"/>
        </c:dLbls>
        <c:gapWidth val="182"/>
        <c:overlap val="100"/>
        <c:axId val="1332329616"/>
        <c:axId val="1332331912"/>
      </c:barChart>
      <c:catAx>
        <c:axId val="133232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1912"/>
        <c:crosses val="autoZero"/>
        <c:auto val="1"/>
        <c:lblAlgn val="ctr"/>
        <c:lblOffset val="100"/>
        <c:noMultiLvlLbl val="0"/>
      </c:catAx>
      <c:valAx>
        <c:axId val="1332331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9616"/>
        <c:crosses val="autoZero"/>
        <c:crossBetween val="between"/>
        <c:majorUnit val="0.25"/>
      </c:valAx>
    </c:plotArea>
    <c:legend>
      <c:legendPos val="t"/>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'Security System Calculations'!$A$55</c:f>
              <c:strCache>
                <c:ptCount val="1"/>
                <c:pt idx="0">
                  <c:v>Security Culture</c:v>
                </c:pt>
              </c:strCache>
            </c:strRef>
          </c:tx>
          <c:spPr>
            <a:solidFill>
              <a:schemeClr val="accent1"/>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Calculations'!$H$55:$I$55</c:f>
              <c:numCache>
                <c:formatCode>0%</c:formatCode>
                <c:ptCount val="2"/>
                <c:pt idx="0">
                  <c:v>0</c:v>
                </c:pt>
                <c:pt idx="1">
                  <c:v>0</c:v>
                </c:pt>
              </c:numCache>
            </c:numRef>
          </c:val>
          <c:extLst>
            <c:ext xmlns:c16="http://schemas.microsoft.com/office/drawing/2014/chart" uri="{C3380CC4-5D6E-409C-BE32-E72D297353CC}">
              <c16:uniqueId val="{00000000-6FC0-439F-A3F4-0FD56982310F}"/>
            </c:ext>
          </c:extLst>
        </c:ser>
        <c:ser>
          <c:idx val="1"/>
          <c:order val="1"/>
          <c:tx>
            <c:strRef>
              <c:f>'Security System Calculations'!$A$56</c:f>
              <c:strCache>
                <c:ptCount val="1"/>
                <c:pt idx="0">
                  <c:v>Physical security</c:v>
                </c:pt>
              </c:strCache>
            </c:strRef>
          </c:tx>
          <c:spPr>
            <a:solidFill>
              <a:schemeClr val="accent2"/>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Calculations'!$H$56:$I$56</c:f>
              <c:numCache>
                <c:formatCode>0%</c:formatCode>
                <c:ptCount val="2"/>
                <c:pt idx="0">
                  <c:v>0</c:v>
                </c:pt>
                <c:pt idx="1">
                  <c:v>0</c:v>
                </c:pt>
              </c:numCache>
            </c:numRef>
          </c:val>
          <c:extLst>
            <c:ext xmlns:c16="http://schemas.microsoft.com/office/drawing/2014/chart" uri="{C3380CC4-5D6E-409C-BE32-E72D297353CC}">
              <c16:uniqueId val="{00000001-6FC0-439F-A3F4-0FD56982310F}"/>
            </c:ext>
          </c:extLst>
        </c:ser>
        <c:ser>
          <c:idx val="2"/>
          <c:order val="2"/>
          <c:tx>
            <c:strRef>
              <c:f>'Security System Calculations'!$A$57</c:f>
              <c:strCache>
                <c:ptCount val="1"/>
                <c:pt idx="0">
                  <c:v>Personnel Reliability</c:v>
                </c:pt>
              </c:strCache>
            </c:strRef>
          </c:tx>
          <c:spPr>
            <a:solidFill>
              <a:schemeClr val="accent3"/>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Calculations'!$H$57:$I$57</c:f>
              <c:numCache>
                <c:formatCode>0%</c:formatCode>
                <c:ptCount val="2"/>
                <c:pt idx="0">
                  <c:v>0</c:v>
                </c:pt>
                <c:pt idx="1">
                  <c:v>0</c:v>
                </c:pt>
              </c:numCache>
            </c:numRef>
          </c:val>
          <c:extLst>
            <c:ext xmlns:c16="http://schemas.microsoft.com/office/drawing/2014/chart" uri="{C3380CC4-5D6E-409C-BE32-E72D297353CC}">
              <c16:uniqueId val="{00000003-6FC0-439F-A3F4-0FD56982310F}"/>
            </c:ext>
          </c:extLst>
        </c:ser>
        <c:ser>
          <c:idx val="3"/>
          <c:order val="3"/>
          <c:tx>
            <c:strRef>
              <c:f>'Security System Calculations'!$A$58</c:f>
              <c:strCache>
                <c:ptCount val="1"/>
                <c:pt idx="0">
                  <c:v>Transport Security</c:v>
                </c:pt>
              </c:strCache>
            </c:strRef>
          </c:tx>
          <c:spPr>
            <a:solidFill>
              <a:schemeClr val="accent4"/>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Calculations'!$H$58:$I$58</c:f>
              <c:numCache>
                <c:formatCode>0%</c:formatCode>
                <c:ptCount val="2"/>
                <c:pt idx="0">
                  <c:v>0</c:v>
                </c:pt>
                <c:pt idx="1">
                  <c:v>0</c:v>
                </c:pt>
              </c:numCache>
            </c:numRef>
          </c:val>
          <c:extLst>
            <c:ext xmlns:c16="http://schemas.microsoft.com/office/drawing/2014/chart" uri="{C3380CC4-5D6E-409C-BE32-E72D297353CC}">
              <c16:uniqueId val="{00000004-6FC0-439F-A3F4-0FD56982310F}"/>
            </c:ext>
          </c:extLst>
        </c:ser>
        <c:ser>
          <c:idx val="4"/>
          <c:order val="4"/>
          <c:tx>
            <c:strRef>
              <c:f>'Security System Calculations'!$A$59</c:f>
              <c:strCache>
                <c:ptCount val="1"/>
                <c:pt idx="0">
                  <c:v>Material Control and Accountability</c:v>
                </c:pt>
              </c:strCache>
            </c:strRef>
          </c:tx>
          <c:spPr>
            <a:solidFill>
              <a:schemeClr val="accent5"/>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Calculations'!$H$59:$I$59</c:f>
              <c:numCache>
                <c:formatCode>0%</c:formatCode>
                <c:ptCount val="2"/>
                <c:pt idx="0">
                  <c:v>0</c:v>
                </c:pt>
                <c:pt idx="1">
                  <c:v>0</c:v>
                </c:pt>
              </c:numCache>
            </c:numRef>
          </c:val>
          <c:extLst>
            <c:ext xmlns:c16="http://schemas.microsoft.com/office/drawing/2014/chart" uri="{C3380CC4-5D6E-409C-BE32-E72D297353CC}">
              <c16:uniqueId val="{00000005-6FC0-439F-A3F4-0FD56982310F}"/>
            </c:ext>
          </c:extLst>
        </c:ser>
        <c:ser>
          <c:idx val="5"/>
          <c:order val="5"/>
          <c:tx>
            <c:strRef>
              <c:f>'Security System Calculations'!$A$60</c:f>
              <c:strCache>
                <c:ptCount val="1"/>
                <c:pt idx="0">
                  <c:v>Information Security</c:v>
                </c:pt>
              </c:strCache>
            </c:strRef>
          </c:tx>
          <c:spPr>
            <a:solidFill>
              <a:schemeClr val="accent6"/>
            </a:solidFill>
            <a:ln>
              <a:noFill/>
            </a:ln>
            <a:effectLst/>
          </c:spPr>
          <c:invertIfNegative val="0"/>
          <c:cat>
            <c:strRef>
              <c:f>'Security System Calculations'!$H$1:$I$2</c:f>
              <c:strCache>
                <c:ptCount val="2"/>
                <c:pt idx="0">
                  <c:v>Measures to reduce theft from an insider (authorized site access)</c:v>
                </c:pt>
                <c:pt idx="1">
                  <c:v>Measures to reduce theft from an outsider (non-authorized site access)</c:v>
                </c:pt>
              </c:strCache>
            </c:strRef>
          </c:cat>
          <c:val>
            <c:numRef>
              <c:f>'Security System Calculations'!$H$60:$I$60</c:f>
              <c:numCache>
                <c:formatCode>0%</c:formatCode>
                <c:ptCount val="2"/>
                <c:pt idx="0">
                  <c:v>0</c:v>
                </c:pt>
                <c:pt idx="1">
                  <c:v>0</c:v>
                </c:pt>
              </c:numCache>
            </c:numRef>
          </c:val>
          <c:extLst>
            <c:ext xmlns:c16="http://schemas.microsoft.com/office/drawing/2014/chart" uri="{C3380CC4-5D6E-409C-BE32-E72D297353CC}">
              <c16:uniqueId val="{00000006-6FC0-439F-A3F4-0FD56982310F}"/>
            </c:ext>
          </c:extLst>
        </c:ser>
        <c:dLbls>
          <c:showLegendKey val="0"/>
          <c:showVal val="0"/>
          <c:showCatName val="0"/>
          <c:showSerName val="0"/>
          <c:showPercent val="0"/>
          <c:showBubbleSize val="0"/>
        </c:dLbls>
        <c:gapWidth val="150"/>
        <c:overlap val="100"/>
        <c:axId val="1584632272"/>
        <c:axId val="1584625712"/>
      </c:barChart>
      <c:catAx>
        <c:axId val="158463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25712"/>
        <c:crosses val="autoZero"/>
        <c:auto val="1"/>
        <c:lblAlgn val="ctr"/>
        <c:lblOffset val="100"/>
        <c:noMultiLvlLbl val="0"/>
      </c:catAx>
      <c:valAx>
        <c:axId val="1584625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63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Properties'!$J$2</c:f>
              <c:numCache>
                <c:formatCode>General</c:formatCode>
                <c:ptCount val="1"/>
                <c:pt idx="0">
                  <c:v>0</c:v>
                </c:pt>
              </c:numCache>
            </c:numRef>
          </c:yVal>
          <c:smooth val="0"/>
          <c:extLst>
            <c:ext xmlns:c16="http://schemas.microsoft.com/office/drawing/2014/chart" uri="{C3380CC4-5D6E-409C-BE32-E72D297353CC}">
              <c16:uniqueId val="{00000000-ABF3-4D9A-81A1-8994ABAECC20}"/>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14847809948032664"/>
                  <c:y val="0.10074076424398111"/>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Properties'!$L$2</c:f>
              <c:numCache>
                <c:formatCode>General</c:formatCode>
                <c:ptCount val="1"/>
                <c:pt idx="0">
                  <c:v>0</c:v>
                </c:pt>
              </c:numCache>
            </c:numRef>
          </c:yVal>
          <c:smooth val="0"/>
          <c:extLst>
            <c:ext xmlns:c16="http://schemas.microsoft.com/office/drawing/2014/chart" uri="{C3380CC4-5D6E-409C-BE32-E72D297353CC}">
              <c16:uniqueId val="{00000004-ABF3-4D9A-81A1-8994ABAECC20}"/>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0096510764662213"/>
                  <c:y val="8.296298231857268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Properties'!$N$2</c:f>
              <c:numCache>
                <c:formatCode>General</c:formatCode>
                <c:ptCount val="1"/>
                <c:pt idx="0">
                  <c:v>0</c:v>
                </c:pt>
              </c:numCache>
            </c:numRef>
          </c:yVal>
          <c:smooth val="0"/>
          <c:extLst>
            <c:ext xmlns:c16="http://schemas.microsoft.com/office/drawing/2014/chart" uri="{C3380CC4-5D6E-409C-BE32-E72D297353CC}">
              <c16:uniqueId val="{00000005-ABF3-4D9A-81A1-8994ABAECC20}"/>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8.0178173719376342E-2"/>
                  <c:y val="-7.703705501010324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ABF3-4D9A-81A1-8994ABAECC20}"/>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Properties'!$P$2</c:f>
              <c:numCache>
                <c:formatCode>General</c:formatCode>
                <c:ptCount val="1"/>
                <c:pt idx="0">
                  <c:v>0</c:v>
                </c:pt>
              </c:numCache>
            </c:numRef>
          </c:yVal>
          <c:smooth val="0"/>
          <c:extLst>
            <c:ext xmlns:c16="http://schemas.microsoft.com/office/drawing/2014/chart" uri="{C3380CC4-5D6E-409C-BE32-E72D297353CC}">
              <c16:uniqueId val="{00000006-ABF3-4D9A-81A1-8994ABAECC20}"/>
            </c:ext>
          </c:extLst>
        </c:ser>
        <c:ser>
          <c:idx val="4"/>
          <c:order val="4"/>
          <c:tx>
            <c:strRef>
              <c:f>'Biological Material Properties'!$K$13</c:f>
              <c:strCache>
                <c:ptCount val="1"/>
                <c:pt idx="0">
                  <c:v>Security Risk</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'Biological Material Properties'!$J$14</c:f>
              <c:numCache>
                <c:formatCode>General</c:formatCode>
                <c:ptCount val="1"/>
                <c:pt idx="0">
                  <c:v>0</c:v>
                </c:pt>
              </c:numCache>
            </c:numRef>
          </c:yVal>
          <c:smooth val="0"/>
          <c:extLst>
            <c:ext xmlns:c16="http://schemas.microsoft.com/office/drawing/2014/chart" uri="{C3380CC4-5D6E-409C-BE32-E72D297353CC}">
              <c16:uniqueId val="{00000007-ABF3-4D9A-81A1-8994ABAECC20}"/>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INFECTION FOLLOWING EXPOSURE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4296296296296296"/>
                  <c:y val="3.525641025641013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Procedures'!$L$4</c:f>
              <c:numCache>
                <c:formatCode>General</c:formatCode>
                <c:ptCount val="1"/>
                <c:pt idx="0">
                  <c:v>0</c:v>
                </c:pt>
              </c:numCache>
            </c:numRef>
          </c:yVal>
          <c:smooth val="0"/>
          <c:extLst>
            <c:ext xmlns:c16="http://schemas.microsoft.com/office/drawing/2014/chart" uri="{C3380CC4-5D6E-409C-BE32-E72D297353CC}">
              <c16:uniqueId val="{00000001-3259-499C-A313-DA49CF34046C}"/>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8.65384615384615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Procedures'!$M$4</c:f>
              <c:numCache>
                <c:formatCode>General</c:formatCode>
                <c:ptCount val="1"/>
                <c:pt idx="0">
                  <c:v>0</c:v>
                </c:pt>
              </c:numCache>
            </c:numRef>
          </c:yVal>
          <c:smooth val="0"/>
          <c:extLst>
            <c:ext xmlns:c16="http://schemas.microsoft.com/office/drawing/2014/chart" uri="{C3380CC4-5D6E-409C-BE32-E72D297353CC}">
              <c16:uniqueId val="{00000003-3259-499C-A313-DA49CF34046C}"/>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4814814814814814"/>
                  <c:y val="-6.08974358974358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Procedures'!$N$4</c:f>
              <c:numCache>
                <c:formatCode>General</c:formatCode>
                <c:ptCount val="1"/>
                <c:pt idx="0">
                  <c:v>0</c:v>
                </c:pt>
              </c:numCache>
            </c:numRef>
          </c:yVal>
          <c:smooth val="0"/>
          <c:extLst>
            <c:ext xmlns:c16="http://schemas.microsoft.com/office/drawing/2014/chart" uri="{C3380CC4-5D6E-409C-BE32-E72D297353CC}">
              <c16:uniqueId val="{00000004-3259-499C-A313-DA49CF34046C}"/>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21037037037037037"/>
                  <c:y val="8.2417221885724649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259-499C-A313-DA49CF34046C}"/>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'Laboratory Procedures'!$O$4</c:f>
              <c:numCache>
                <c:formatCode>General</c:formatCode>
                <c:ptCount val="1"/>
                <c:pt idx="0">
                  <c:v>0</c:v>
                </c:pt>
              </c:numCache>
            </c:numRef>
          </c:yVal>
          <c:smooth val="0"/>
          <c:extLst>
            <c:ext xmlns:c16="http://schemas.microsoft.com/office/drawing/2014/chart" uri="{C3380CC4-5D6E-409C-BE32-E72D297353CC}">
              <c16:uniqueId val="{00000006-3259-499C-A313-DA49CF34046C}"/>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4.4444444444444446E-2"/>
                  <c:y val="3.205128205128087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Procedures'!$P$4</c:f>
              <c:numCache>
                <c:formatCode>General</c:formatCode>
                <c:ptCount val="1"/>
                <c:pt idx="0">
                  <c:v>0</c:v>
                </c:pt>
              </c:numCache>
            </c:numRef>
          </c:yVal>
          <c:smooth val="0"/>
          <c:extLst>
            <c:ext xmlns:c16="http://schemas.microsoft.com/office/drawing/2014/chart" uri="{C3380CC4-5D6E-409C-BE32-E72D297353CC}">
              <c16:uniqueId val="{00000001-D2FB-41AE-9F22-FBE992A43564}"/>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0.19259259259259259"/>
                  <c:y val="-1.602564102564102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Procedures'!$Q$4</c:f>
              <c:numCache>
                <c:formatCode>General</c:formatCode>
                <c:ptCount val="1"/>
                <c:pt idx="0">
                  <c:v>0</c:v>
                </c:pt>
              </c:numCache>
            </c:numRef>
          </c:yVal>
          <c:smooth val="0"/>
          <c:extLst>
            <c:ext xmlns:c16="http://schemas.microsoft.com/office/drawing/2014/chart" uri="{C3380CC4-5D6E-409C-BE32-E72D297353CC}">
              <c16:uniqueId val="{00000002-D2FB-41AE-9F22-FBE992A43564}"/>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Procedures'!$R$4</c:f>
              <c:numCache>
                <c:formatCode>General</c:formatCode>
                <c:ptCount val="1"/>
                <c:pt idx="0">
                  <c:v>0</c:v>
                </c:pt>
              </c:numCache>
            </c:numRef>
          </c:yVal>
          <c:smooth val="0"/>
          <c:extLst>
            <c:ext xmlns:c16="http://schemas.microsoft.com/office/drawing/2014/chart" uri="{C3380CC4-5D6E-409C-BE32-E72D297353CC}">
              <c16:uniqueId val="{00000003-D2FB-41AE-9F22-FBE992A43564}"/>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dLbl>
              <c:idx val="0"/>
              <c:layout>
                <c:manualLayout>
                  <c:x val="0.26666666666666677"/>
                  <c:y val="-2.243589743589755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D2FB-41AE-9F22-FBE992A43564}"/>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'Laboratory Procedures'!$S$4</c:f>
              <c:numCache>
                <c:formatCode>General</c:formatCode>
                <c:ptCount val="1"/>
                <c:pt idx="0">
                  <c:v>0</c:v>
                </c:pt>
              </c:numCache>
            </c:numRef>
          </c:yVal>
          <c:smooth val="0"/>
          <c:extLst>
            <c:ext xmlns:c16="http://schemas.microsoft.com/office/drawing/2014/chart" uri="{C3380CC4-5D6E-409C-BE32-E72D297353CC}">
              <c16:uniqueId val="{00000004-D2FB-41AE-9F22-FBE992A43564}"/>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(UNMITIGATED)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Procedures'!$L$5</c:f>
              <c:numCache>
                <c:formatCode>General</c:formatCode>
                <c:ptCount val="1"/>
                <c:pt idx="0">
                  <c:v>0</c:v>
                </c:pt>
              </c:numCache>
            </c:numRef>
          </c:yVal>
          <c:smooth val="0"/>
          <c:extLst>
            <c:ext xmlns:c16="http://schemas.microsoft.com/office/drawing/2014/chart" uri="{C3380CC4-5D6E-409C-BE32-E72D297353CC}">
              <c16:uniqueId val="{00000000-F5B1-4F27-AA87-E407D447C294}"/>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Procedures'!$M$5</c:f>
              <c:numCache>
                <c:formatCode>General</c:formatCode>
                <c:ptCount val="1"/>
                <c:pt idx="0">
                  <c:v>0</c:v>
                </c:pt>
              </c:numCache>
            </c:numRef>
          </c:yVal>
          <c:smooth val="0"/>
          <c:extLst>
            <c:ext xmlns:c16="http://schemas.microsoft.com/office/drawing/2014/chart" uri="{C3380CC4-5D6E-409C-BE32-E72D297353CC}">
              <c16:uniqueId val="{00000002-F5B1-4F27-AA87-E407D447C294}"/>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Procedures'!$N$5</c:f>
              <c:numCache>
                <c:formatCode>General</c:formatCode>
                <c:ptCount val="1"/>
                <c:pt idx="0">
                  <c:v>0</c:v>
                </c:pt>
              </c:numCache>
            </c:numRef>
          </c:yVal>
          <c:smooth val="0"/>
          <c:extLst>
            <c:ext xmlns:c16="http://schemas.microsoft.com/office/drawing/2014/chart" uri="{C3380CC4-5D6E-409C-BE32-E72D297353CC}">
              <c16:uniqueId val="{00000004-F5B1-4F27-AA87-E407D447C294}"/>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'Laboratory Procedures'!$O$5</c:f>
              <c:numCache>
                <c:formatCode>General</c:formatCode>
                <c:ptCount val="1"/>
                <c:pt idx="0">
                  <c:v>0</c:v>
                </c:pt>
              </c:numCache>
            </c:numRef>
          </c:yVal>
          <c:smooth val="0"/>
          <c:extLst>
            <c:ext xmlns:c16="http://schemas.microsoft.com/office/drawing/2014/chart" uri="{C3380CC4-5D6E-409C-BE32-E72D297353CC}">
              <c16:uniqueId val="{00000006-F5B1-4F27-AA87-E407D447C294}"/>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(UNMITIGATED)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'Laboratory Procedures'!$L$2</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layout>
                <c:manualLayout>
                  <c:x val="-0.2311111111111111"/>
                  <c:y val="4.80769230769230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Effectiveness'!$N$6</c:f>
              <c:numCache>
                <c:formatCode>General</c:formatCode>
                <c:ptCount val="1"/>
                <c:pt idx="0">
                  <c:v>0</c:v>
                </c:pt>
              </c:numCache>
            </c:numRef>
          </c:yVal>
          <c:smooth val="0"/>
          <c:extLst>
            <c:ext xmlns:c16="http://schemas.microsoft.com/office/drawing/2014/chart" uri="{C3380CC4-5D6E-409C-BE32-E72D297353CC}">
              <c16:uniqueId val="{00000001-81AF-47BE-B4C4-2F755BB78313}"/>
            </c:ext>
          </c:extLst>
        </c:ser>
        <c:ser>
          <c:idx val="1"/>
          <c:order val="1"/>
          <c:tx>
            <c:strRef>
              <c:f>'Laboratory Procedures'!$M$2</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dLbl>
              <c:idx val="0"/>
              <c:layout>
                <c:manualLayout>
                  <c:x val="-0.25185185185185183"/>
                  <c:y val="0"/>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Effectiveness'!$O$6</c:f>
              <c:numCache>
                <c:formatCode>General</c:formatCode>
                <c:ptCount val="1"/>
                <c:pt idx="0">
                  <c:v>0</c:v>
                </c:pt>
              </c:numCache>
            </c:numRef>
          </c:yVal>
          <c:smooth val="0"/>
          <c:extLst>
            <c:ext xmlns:c16="http://schemas.microsoft.com/office/drawing/2014/chart" uri="{C3380CC4-5D6E-409C-BE32-E72D297353CC}">
              <c16:uniqueId val="{00000003-81AF-47BE-B4C4-2F755BB78313}"/>
            </c:ext>
          </c:extLst>
        </c:ser>
        <c:ser>
          <c:idx val="2"/>
          <c:order val="2"/>
          <c:tx>
            <c:strRef>
              <c:f>'Laboratory Procedures'!$N$2</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dLbl>
              <c:idx val="0"/>
              <c:layout>
                <c:manualLayout>
                  <c:x val="-0.16"/>
                  <c:y val="-2.243589743589743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Effectiveness'!$P$6</c:f>
              <c:numCache>
                <c:formatCode>General</c:formatCode>
                <c:ptCount val="1"/>
                <c:pt idx="0">
                  <c:v>0</c:v>
                </c:pt>
              </c:numCache>
            </c:numRef>
          </c:yVal>
          <c:smooth val="0"/>
          <c:extLst>
            <c:ext xmlns:c16="http://schemas.microsoft.com/office/drawing/2014/chart" uri="{C3380CC4-5D6E-409C-BE32-E72D297353CC}">
              <c16:uniqueId val="{00000005-81AF-47BE-B4C4-2F755BB78313}"/>
            </c:ext>
          </c:extLst>
        </c:ser>
        <c:ser>
          <c:idx val="3"/>
          <c:order val="3"/>
          <c:tx>
            <c:strRef>
              <c:f>'Laboratory Procedures'!$O$2</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dLbl>
              <c:idx val="0"/>
              <c:layout>
                <c:manualLayout>
                  <c:x val="-0.16888888888888889"/>
                  <c:y val="1.92307692307692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Properties'!$I$37</c:f>
              <c:numCache>
                <c:formatCode>General</c:formatCode>
                <c:ptCount val="1"/>
                <c:pt idx="0">
                  <c:v>0</c:v>
                </c:pt>
              </c:numCache>
            </c:numRef>
          </c:xVal>
          <c:yVal>
            <c:numRef>
              <c:f>'BioSafety Measure Effectiveness'!$Q$6</c:f>
              <c:numCache>
                <c:formatCode>General</c:formatCode>
                <c:ptCount val="1"/>
                <c:pt idx="0">
                  <c:v>0</c:v>
                </c:pt>
              </c:numCache>
            </c:numRef>
          </c:yVal>
          <c:smooth val="0"/>
          <c:extLst>
            <c:ext xmlns:c16="http://schemas.microsoft.com/office/drawing/2014/chart" uri="{C3380CC4-5D6E-409C-BE32-E72D297353CC}">
              <c16:uniqueId val="{00000007-81AF-47BE-B4C4-2F755BB78313}"/>
            </c:ext>
          </c:extLst>
        </c:ser>
        <c:ser>
          <c:idx val="4"/>
          <c:order val="4"/>
          <c:tx>
            <c:v>Inhalation - Community</c:v>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837037037037037"/>
                  <c:y val="-3.2051282051283225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Effectiveness'!$R$6</c:f>
              <c:numCache>
                <c:formatCode>General</c:formatCode>
                <c:ptCount val="1"/>
                <c:pt idx="0">
                  <c:v>0</c:v>
                </c:pt>
              </c:numCache>
            </c:numRef>
          </c:yVal>
          <c:smooth val="0"/>
          <c:extLst>
            <c:ext xmlns:c16="http://schemas.microsoft.com/office/drawing/2014/chart" uri="{C3380CC4-5D6E-409C-BE32-E72D297353CC}">
              <c16:uniqueId val="{00000009-81AF-47BE-B4C4-2F755BB78313}"/>
            </c:ext>
          </c:extLst>
        </c:ser>
        <c:ser>
          <c:idx val="5"/>
          <c:order val="5"/>
          <c:tx>
            <c:v>Percutaneous - Community</c:v>
          </c:tx>
          <c:spPr>
            <a:ln w="25400" cap="flat" cmpd="dbl" algn="ctr">
              <a:noFill/>
              <a:round/>
            </a:ln>
            <a:effectLst/>
          </c:spPr>
          <c:marker>
            <c:symbol val="circle"/>
            <c:size val="6"/>
            <c:spPr>
              <a:noFill/>
              <a:ln w="34925" cap="flat" cmpd="dbl" algn="ctr">
                <a:solidFill>
                  <a:schemeClr val="accent6">
                    <a:lumMod val="75000"/>
                    <a:alpha val="70000"/>
                  </a:schemeClr>
                </a:solidFill>
                <a:round/>
              </a:ln>
              <a:effectLst/>
            </c:spPr>
          </c:marker>
          <c:dLbls>
            <c:dLbl>
              <c:idx val="0"/>
              <c:layout>
                <c:manualLayout>
                  <c:x val="7.407407407407407E-2"/>
                  <c:y val="-5.769230769230769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81AF-47BE-B4C4-2F755BB78313}"/>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Effectiveness'!$S$6</c:f>
              <c:numCache>
                <c:formatCode>General</c:formatCode>
                <c:ptCount val="1"/>
                <c:pt idx="0">
                  <c:v>0</c:v>
                </c:pt>
              </c:numCache>
            </c:numRef>
          </c:yVal>
          <c:smooth val="0"/>
          <c:extLst>
            <c:ext xmlns:c16="http://schemas.microsoft.com/office/drawing/2014/chart" uri="{C3380CC4-5D6E-409C-BE32-E72D297353CC}">
              <c16:uniqueId val="{0000000B-81AF-47BE-B4C4-2F755BB78313}"/>
            </c:ext>
          </c:extLst>
        </c:ser>
        <c:ser>
          <c:idx val="6"/>
          <c:order val="6"/>
          <c:tx>
            <c:v>Contact - Community</c:v>
          </c:tx>
          <c:spPr>
            <a:ln w="25400" cap="flat" cmpd="dbl" algn="ctr">
              <a:noFill/>
              <a:round/>
            </a:ln>
            <a:effectLst/>
          </c:spPr>
          <c:marker>
            <c:symbol val="circle"/>
            <c:size val="6"/>
            <c:spPr>
              <a:noFill/>
              <a:ln w="34925" cap="flat" cmpd="dbl" algn="ctr">
                <a:solidFill>
                  <a:schemeClr val="accent1">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Effectiveness'!$T$6</c:f>
              <c:numCache>
                <c:formatCode>General</c:formatCode>
                <c:ptCount val="1"/>
                <c:pt idx="0">
                  <c:v>0</c:v>
                </c:pt>
              </c:numCache>
            </c:numRef>
          </c:yVal>
          <c:smooth val="0"/>
          <c:extLst>
            <c:ext xmlns:c16="http://schemas.microsoft.com/office/drawing/2014/chart" uri="{C3380CC4-5D6E-409C-BE32-E72D297353CC}">
              <c16:uniqueId val="{0000000C-81AF-47BE-B4C4-2F755BB78313}"/>
            </c:ext>
          </c:extLst>
        </c:ser>
        <c:ser>
          <c:idx val="7"/>
          <c:order val="7"/>
          <c:tx>
            <c:v>Ingestion - Community</c:v>
          </c:tx>
          <c:spPr>
            <a:ln w="25400" cap="flat" cmpd="dbl" algn="ctr">
              <a:noFill/>
              <a:round/>
            </a:ln>
            <a:effectLst/>
          </c:spPr>
          <c:marker>
            <c:symbol val="circle"/>
            <c:size val="6"/>
            <c:spPr>
              <a:noFill/>
              <a:ln w="34925" cap="flat" cmpd="dbl" algn="ctr">
                <a:solidFill>
                  <a:schemeClr val="accent2">
                    <a:lumMod val="60000"/>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Properties'!$M$37</c:f>
              <c:numCache>
                <c:formatCode>General</c:formatCode>
                <c:ptCount val="1"/>
                <c:pt idx="0">
                  <c:v>0</c:v>
                </c:pt>
              </c:numCache>
            </c:numRef>
          </c:xVal>
          <c:yVal>
            <c:numRef>
              <c:f>'BioSafety Measure Effectiveness'!$U$6</c:f>
              <c:numCache>
                <c:formatCode>General</c:formatCode>
                <c:ptCount val="1"/>
                <c:pt idx="0">
                  <c:v>0</c:v>
                </c:pt>
              </c:numCache>
            </c:numRef>
          </c:yVal>
          <c:smooth val="0"/>
          <c:extLst>
            <c:ext xmlns:c16="http://schemas.microsoft.com/office/drawing/2014/chart" uri="{C3380CC4-5D6E-409C-BE32-E72D297353CC}">
              <c16:uniqueId val="{0000000E-81AF-47BE-B4C4-2F755BB78313}"/>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strRef>
              <c:f>'Biological Material Properties'!$J$1</c:f>
              <c:strCache>
                <c:ptCount val="1"/>
                <c:pt idx="0">
                  <c:v>Inhalation</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Effectiveness'!$R$7</c:f>
              <c:numCache>
                <c:formatCode>General</c:formatCode>
                <c:ptCount val="1"/>
                <c:pt idx="0">
                  <c:v>0</c:v>
                </c:pt>
              </c:numCache>
            </c:numRef>
          </c:yVal>
          <c:smooth val="0"/>
          <c:extLst>
            <c:ext xmlns:c16="http://schemas.microsoft.com/office/drawing/2014/chart" uri="{C3380CC4-5D6E-409C-BE32-E72D297353CC}">
              <c16:uniqueId val="{00000000-5868-4E07-8FB3-8537DAF3A6CD}"/>
            </c:ext>
          </c:extLst>
        </c:ser>
        <c:ser>
          <c:idx val="1"/>
          <c:order val="1"/>
          <c:tx>
            <c:strRef>
              <c:f>'Biological Material Properties'!$L$1</c:f>
              <c:strCache>
                <c:ptCount val="1"/>
                <c:pt idx="0">
                  <c:v>Percutaneous</c:v>
                </c:pt>
              </c:strCache>
            </c:strRef>
          </c:tx>
          <c:spPr>
            <a:ln w="25400" cap="flat" cmpd="dbl" algn="ctr">
              <a:noFill/>
              <a:round/>
            </a:ln>
            <a:effectLst/>
          </c:spPr>
          <c:marker>
            <c:symbol val="circle"/>
            <c:size val="6"/>
            <c:spPr>
              <a:noFill/>
              <a:ln w="34925" cap="flat" cmpd="dbl" algn="ctr">
                <a:solidFill>
                  <a:schemeClr val="accent2">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Effectiveness'!$S$7</c:f>
              <c:numCache>
                <c:formatCode>General</c:formatCode>
                <c:ptCount val="1"/>
                <c:pt idx="0">
                  <c:v>0</c:v>
                </c:pt>
              </c:numCache>
            </c:numRef>
          </c:yVal>
          <c:smooth val="0"/>
          <c:extLst>
            <c:ext xmlns:c16="http://schemas.microsoft.com/office/drawing/2014/chart" uri="{C3380CC4-5D6E-409C-BE32-E72D297353CC}">
              <c16:uniqueId val="{00000001-5868-4E07-8FB3-8537DAF3A6CD}"/>
            </c:ext>
          </c:extLst>
        </c:ser>
        <c:ser>
          <c:idx val="2"/>
          <c:order val="2"/>
          <c:tx>
            <c:strRef>
              <c:f>'Biological Material Properties'!$N$1</c:f>
              <c:strCache>
                <c:ptCount val="1"/>
                <c:pt idx="0">
                  <c:v>Contact</c:v>
                </c:pt>
              </c:strCache>
            </c:strRef>
          </c:tx>
          <c:spPr>
            <a:ln w="25400" cap="flat" cmpd="dbl" algn="ctr">
              <a:noFill/>
              <a:round/>
            </a:ln>
            <a:effectLst/>
          </c:spPr>
          <c:marker>
            <c:symbol val="circle"/>
            <c:size val="6"/>
            <c:spPr>
              <a:noFill/>
              <a:ln w="34925" cap="flat" cmpd="dbl" algn="ctr">
                <a:solidFill>
                  <a:schemeClr val="accent3">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Effectiveness'!$T$7</c:f>
              <c:numCache>
                <c:formatCode>General</c:formatCode>
                <c:ptCount val="1"/>
                <c:pt idx="0">
                  <c:v>0</c:v>
                </c:pt>
              </c:numCache>
            </c:numRef>
          </c:yVal>
          <c:smooth val="0"/>
          <c:extLst>
            <c:ext xmlns:c16="http://schemas.microsoft.com/office/drawing/2014/chart" uri="{C3380CC4-5D6E-409C-BE32-E72D297353CC}">
              <c16:uniqueId val="{00000002-5868-4E07-8FB3-8537DAF3A6CD}"/>
            </c:ext>
          </c:extLst>
        </c:ser>
        <c:ser>
          <c:idx val="3"/>
          <c:order val="3"/>
          <c:tx>
            <c:strRef>
              <c:f>'Biological Material Properties'!$P$1</c:f>
              <c:strCache>
                <c:ptCount val="1"/>
                <c:pt idx="0">
                  <c:v>Ingestion</c:v>
                </c:pt>
              </c:strCache>
            </c:strRef>
          </c:tx>
          <c:spPr>
            <a:ln w="25400" cap="flat" cmpd="dbl" algn="ctr">
              <a:noFill/>
              <a:round/>
            </a:ln>
            <a:effectLst/>
          </c:spPr>
          <c:marker>
            <c:symbol val="circle"/>
            <c:size val="6"/>
            <c:spPr>
              <a:noFill/>
              <a:ln w="34925" cap="flat" cmpd="dbl" algn="ctr">
                <a:solidFill>
                  <a:schemeClr val="accent4">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'Biological Material Properties'!$K$37</c:f>
              <c:numCache>
                <c:formatCode>General</c:formatCode>
                <c:ptCount val="1"/>
                <c:pt idx="0">
                  <c:v>0</c:v>
                </c:pt>
              </c:numCache>
            </c:numRef>
          </c:xVal>
          <c:yVal>
            <c:numRef>
              <c:f>'BioSafety Measure Effectiveness'!$U$7</c:f>
              <c:numCache>
                <c:formatCode>General</c:formatCode>
                <c:ptCount val="1"/>
                <c:pt idx="0">
                  <c:v>0</c:v>
                </c:pt>
              </c:numCache>
            </c:numRef>
          </c:yVal>
          <c:smooth val="0"/>
          <c:extLst>
            <c:ext xmlns:c16="http://schemas.microsoft.com/office/drawing/2014/chart" uri="{C3380CC4-5D6E-409C-BE32-E72D297353CC}">
              <c16:uniqueId val="{00000003-5868-4E07-8FB3-8537DAF3A6CD}"/>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EXPOSURE AND INFECTION (MITIGATED)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Effectivness of BioSafety Mitigation Measures</a:t>
            </a:r>
            <a:br>
              <a:rPr lang="en-US"/>
            </a:br>
            <a:r>
              <a:rPr lang="en-US"/>
              <a:t>(I) Individual</a:t>
            </a:r>
            <a:r>
              <a:rPr lang="en-US" baseline="0"/>
              <a:t> In Laboratory (C) Community Outside Laboratory</a:t>
            </a:r>
            <a:endParaRPr lang="en-US"/>
          </a:p>
        </c:rich>
      </c:tx>
      <c:overlay val="0"/>
      <c:spPr>
        <a:noFill/>
        <a:ln>
          <a:noFill/>
        </a:ln>
        <a:effectLst/>
      </c:spPr>
    </c:title>
    <c:autoTitleDeleted val="0"/>
    <c:plotArea>
      <c:layout/>
      <c:barChart>
        <c:barDir val="bar"/>
        <c:grouping val="stacked"/>
        <c:varyColors val="0"/>
        <c:ser>
          <c:idx val="1"/>
          <c:order val="0"/>
          <c:tx>
            <c:strRef>
              <c:f>'Biosafety Effectiveness Calc'!$A$51</c:f>
              <c:strCache>
                <c:ptCount val="1"/>
                <c:pt idx="0">
                  <c:v>Engineering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Calc'!$W$51:$AD$51</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786-4FBB-9EB1-EE33D60DA8B0}"/>
            </c:ext>
          </c:extLst>
        </c:ser>
        <c:ser>
          <c:idx val="2"/>
          <c:order val="1"/>
          <c:tx>
            <c:strRef>
              <c:f>'Biosafety Effectiveness Calc'!$A$52</c:f>
              <c:strCache>
                <c:ptCount val="1"/>
                <c:pt idx="0">
                  <c:v>Administrative Controls</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Calc'!$W$52:$AD$52</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786-4FBB-9EB1-EE33D60DA8B0}"/>
            </c:ext>
          </c:extLst>
        </c:ser>
        <c:ser>
          <c:idx val="3"/>
          <c:order val="2"/>
          <c:tx>
            <c:strRef>
              <c:f>'Biosafety Effectiveness Calc'!$A$53</c:f>
              <c:strCache>
                <c:ptCount val="1"/>
                <c:pt idx="0">
                  <c:v>Personal Protective Equipment</c:v>
                </c:pt>
              </c:strCache>
            </c:strRef>
          </c:tx>
          <c:invertIfNegative val="0"/>
          <c:cat>
            <c:strRef>
              <c:f>'BioSafety Measure Effectiveness'!$N$2:$U$2</c:f>
              <c:strCache>
                <c:ptCount val="8"/>
                <c:pt idx="0">
                  <c:v>Mitigation of Inhalation Exposure (I)</c:v>
                </c:pt>
                <c:pt idx="1">
                  <c:v>Mitigation of Percutaneous Exposure (I)</c:v>
                </c:pt>
                <c:pt idx="2">
                  <c:v>Mitigation of Contact Exposure (I)</c:v>
                </c:pt>
                <c:pt idx="3">
                  <c:v>Mitigation of Ingestion Exposure (I)</c:v>
                </c:pt>
                <c:pt idx="4">
                  <c:v>Mitigation of Inhalation Exposure (C)</c:v>
                </c:pt>
                <c:pt idx="5">
                  <c:v>Mitigation of Percutaneous Exposure (C)</c:v>
                </c:pt>
                <c:pt idx="6">
                  <c:v>Mitigation of Contact Exposure (C)</c:v>
                </c:pt>
                <c:pt idx="7">
                  <c:v>Mitigation of Ingestion Exposure (C)</c:v>
                </c:pt>
              </c:strCache>
            </c:strRef>
          </c:cat>
          <c:val>
            <c:numRef>
              <c:f>'Biosafety Effectiveness Calc'!$W$53:$AD$53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786-4FBB-9EB1-EE33D60DA8B0}"/>
            </c:ext>
          </c:extLst>
        </c:ser>
        <c:dLbls>
          <c:showLegendKey val="0"/>
          <c:showVal val="0"/>
          <c:showCatName val="0"/>
          <c:showSerName val="0"/>
          <c:showPercent val="0"/>
          <c:showBubbleSize val="0"/>
        </c:dLbls>
        <c:gapWidth val="182"/>
        <c:overlap val="100"/>
        <c:axId val="1332329616"/>
        <c:axId val="1332331912"/>
      </c:barChart>
      <c:catAx>
        <c:axId val="133232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31912"/>
        <c:crosses val="autoZero"/>
        <c:auto val="1"/>
        <c:lblAlgn val="ctr"/>
        <c:lblOffset val="100"/>
        <c:noMultiLvlLbl val="0"/>
      </c:catAx>
      <c:valAx>
        <c:axId val="133233191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329616"/>
        <c:crosses val="autoZero"/>
        <c:crossBetween val="between"/>
        <c:majorUnit val="0.25"/>
      </c:valAx>
    </c:plotArea>
    <c:legend>
      <c:legendPos val="t"/>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Humans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6592592592592592"/>
                  <c:y val="-1.1752000992018454E-16"/>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A1B9-4763-B889-35251CC52C82}"/>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Effectiveness'!$V$6</c:f>
              <c:numCache>
                <c:formatCode>General</c:formatCode>
                <c:ptCount val="1"/>
                <c:pt idx="0">
                  <c:v>0</c:v>
                </c:pt>
              </c:numCache>
            </c:numRef>
          </c:yVal>
          <c:smooth val="0"/>
          <c:extLst>
            <c:ext xmlns:c16="http://schemas.microsoft.com/office/drawing/2014/chart" uri="{C3380CC4-5D6E-409C-BE32-E72D297353CC}">
              <c16:uniqueId val="{00000007-A1B9-4763-B889-35251CC52C82}"/>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dLbl>
              <c:idx val="0"/>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A-A1B9-4763-B889-35251CC52C82}"/>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Effectiveness'!$V$5</c:f>
              <c:numCache>
                <c:formatCode>General</c:formatCode>
                <c:ptCount val="1"/>
                <c:pt idx="0">
                  <c:v>0</c:v>
                </c:pt>
              </c:numCache>
            </c:numRef>
          </c:xVal>
          <c:yVal>
            <c:numRef>
              <c:f>'Security System Effectiveness'!$V$7</c:f>
              <c:numCache>
                <c:formatCode>General</c:formatCode>
                <c:ptCount val="1"/>
                <c:pt idx="0">
                  <c:v>0</c:v>
                </c:pt>
              </c:numCache>
            </c:numRef>
          </c:yVal>
          <c:smooth val="0"/>
          <c:extLst>
            <c:ext xmlns:c16="http://schemas.microsoft.com/office/drawing/2014/chart" uri="{C3380CC4-5D6E-409C-BE32-E72D297353CC}">
              <c16:uniqueId val="{00000009-A1B9-4763-B889-35251CC52C82}"/>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r>
              <a:rPr lang="en-US"/>
              <a:t>Risks to Animals</a:t>
            </a:r>
          </a:p>
        </c:rich>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5161224846894139"/>
          <c:y val="0.14235589541691904"/>
          <c:w val="0.79216564596092143"/>
          <c:h val="0.75338683626085201"/>
        </c:manualLayout>
      </c:layout>
      <c:scatterChart>
        <c:scatterStyle val="lineMarker"/>
        <c:varyColors val="0"/>
        <c:ser>
          <c:idx val="4"/>
          <c:order val="0"/>
          <c:tx>
            <c:strRef>
              <c:f>'Security System Effectiveness'!$U$6</c:f>
              <c:strCache>
                <c:ptCount val="1"/>
                <c:pt idx="0">
                  <c:v>Insider</c:v>
                </c:pt>
              </c:strCache>
            </c:strRef>
          </c:tx>
          <c:spPr>
            <a:ln w="25400" cap="flat" cmpd="dbl" algn="ctr">
              <a:noFill/>
              <a:round/>
            </a:ln>
            <a:effectLst/>
          </c:spPr>
          <c:marker>
            <c:symbol val="circle"/>
            <c:size val="6"/>
            <c:spPr>
              <a:noFill/>
              <a:ln w="34925" cap="flat" cmpd="dbl" algn="ctr">
                <a:solidFill>
                  <a:schemeClr val="accent5">
                    <a:lumMod val="75000"/>
                    <a:alpha val="70000"/>
                  </a:schemeClr>
                </a:solidFill>
                <a:round/>
              </a:ln>
              <a:effectLst/>
            </c:spPr>
          </c:marker>
          <c:dLbls>
            <c:dLbl>
              <c:idx val="0"/>
              <c:layout>
                <c:manualLayout>
                  <c:x val="-0.14518518518518522"/>
                  <c:y val="-2.884615384615396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410-49C6-BEFF-E047A1060DB9}"/>
                </c:ext>
              </c:extLst>
            </c:dLbl>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Effectiveness'!$W$6</c:f>
              <c:numCache>
                <c:formatCode>General</c:formatCode>
                <c:ptCount val="1"/>
                <c:pt idx="0">
                  <c:v>0</c:v>
                </c:pt>
              </c:numCache>
            </c:numRef>
          </c:yVal>
          <c:smooth val="0"/>
          <c:extLst>
            <c:ext xmlns:c16="http://schemas.microsoft.com/office/drawing/2014/chart" uri="{C3380CC4-5D6E-409C-BE32-E72D297353CC}">
              <c16:uniqueId val="{00000000-8410-49C6-BEFF-E047A1060DB9}"/>
            </c:ext>
          </c:extLst>
        </c:ser>
        <c:ser>
          <c:idx val="0"/>
          <c:order val="1"/>
          <c:tx>
            <c:strRef>
              <c:f>'Security System Effectiveness'!$U$7</c:f>
              <c:strCache>
                <c:ptCount val="1"/>
                <c:pt idx="0">
                  <c:v>outsider</c:v>
                </c:pt>
              </c:strCache>
            </c:strRef>
          </c:tx>
          <c:spPr>
            <a:ln w="25400" cap="flat" cmpd="dbl" algn="ctr">
              <a:noFill/>
              <a:round/>
            </a:ln>
            <a:effectLst/>
          </c:spPr>
          <c:marker>
            <c:symbol val="circle"/>
            <c:size val="6"/>
            <c:spPr>
              <a:noFill/>
              <a:ln w="34925" cap="flat" cmpd="dbl" algn="ctr">
                <a:solidFill>
                  <a:schemeClr val="accent1">
                    <a:lumMod val="75000"/>
                    <a:alpha val="70000"/>
                  </a:schemeClr>
                </a:solidFill>
                <a:round/>
              </a:ln>
              <a:effectLst/>
            </c:spPr>
          </c:marker>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'Security System Effectiveness'!$W$5</c:f>
              <c:numCache>
                <c:formatCode>General</c:formatCode>
                <c:ptCount val="1"/>
                <c:pt idx="0">
                  <c:v>0</c:v>
                </c:pt>
              </c:numCache>
            </c:numRef>
          </c:xVal>
          <c:yVal>
            <c:numRef>
              <c:f>'Security System Effectiveness'!$W$7</c:f>
              <c:numCache>
                <c:formatCode>General</c:formatCode>
                <c:ptCount val="1"/>
                <c:pt idx="0">
                  <c:v>0</c:v>
                </c:pt>
              </c:numCache>
            </c:numRef>
          </c:yVal>
          <c:smooth val="0"/>
          <c:extLst>
            <c:ext xmlns:c16="http://schemas.microsoft.com/office/drawing/2014/chart" uri="{C3380CC4-5D6E-409C-BE32-E72D297353CC}">
              <c16:uniqueId val="{00000002-8410-49C6-BEFF-E047A1060DB9}"/>
            </c:ext>
          </c:extLst>
        </c:ser>
        <c:dLbls>
          <c:showLegendKey val="0"/>
          <c:showVal val="0"/>
          <c:showCatName val="0"/>
          <c:showSerName val="0"/>
          <c:showPercent val="0"/>
          <c:showBubbleSize val="0"/>
        </c:dLbls>
        <c:axId val="675670624"/>
        <c:axId val="668380504"/>
      </c:scatterChart>
      <c:valAx>
        <c:axId val="675670624"/>
        <c:scaling>
          <c:orientation val="minMax"/>
          <c:max val="1.01"/>
          <c:min val="0"/>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CONSEQUENCES OF INFECTION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380504"/>
        <c:crosses val="autoZero"/>
        <c:crossBetween val="midCat"/>
        <c:majorUnit val="1"/>
      </c:valAx>
      <c:valAx>
        <c:axId val="668380504"/>
        <c:scaling>
          <c:orientation val="minMax"/>
          <c:max val="1.01"/>
          <c:min val="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Likelihood of Acquisition and Misuse (Mitigated)</a:t>
                </a:r>
              </a:p>
            </c:rich>
          </c:tx>
          <c:layout>
            <c:manualLayout>
              <c:xMode val="edge"/>
              <c:yMode val="edge"/>
              <c:x val="5.4473957421988919E-2"/>
              <c:y val="0.197630981223500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70624"/>
        <c:crosses val="autoZero"/>
        <c:crossBetween val="midCat"/>
        <c:majorUnit val="1"/>
      </c:valAx>
      <c:spPr>
        <a:blipFill>
          <a:blip xmlns:r="http://schemas.openxmlformats.org/officeDocument/2006/relationships" r:embed="rId3"/>
          <a:stretch>
            <a:fillRect/>
          </a:stretch>
        </a:blipFill>
        <a:ln>
          <a:solidFill>
            <a:schemeClr val="accent1"/>
          </a:solidFill>
        </a:ln>
        <a:effectLst/>
      </c:spPr>
    </c:plotArea>
    <c:plotVisOnly val="1"/>
    <c:dispBlanksAs val="gap"/>
    <c:showDLblsOverMax val="0"/>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B$3" lockText="1"/>
</file>

<file path=xl/ctrlProps/ctrlProp2.xml><?xml version="1.0" encoding="utf-8"?>
<formControlPr xmlns="http://schemas.microsoft.com/office/spreadsheetml/2009/9/main" objectType="CheckBox" fmlaLink="$F$3" lockText="1"/>
</file>

<file path=xl/ctrlProps/ctrlProp3.xml><?xml version="1.0" encoding="utf-8"?>
<formControlPr xmlns="http://schemas.microsoft.com/office/spreadsheetml/2009/9/main" objectType="CheckBox" fmlaLink="$E$4" lockText="1" noThreeD="1"/>
</file>

<file path=xl/ctrlProps/ctrlProp4.xml><?xml version="1.0" encoding="utf-8"?>
<formControlPr xmlns="http://schemas.microsoft.com/office/spreadsheetml/2009/9/main" objectType="CheckBox" fmlaLink="$G$4"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3181350</xdr:colOff>
          <xdr:row>3</xdr:row>
          <xdr:rowOff>19050</xdr:rowOff>
        </xdr:from>
        <xdr:to>
          <xdr:col>1</xdr:col>
          <xdr:colOff>781050</xdr:colOff>
          <xdr:row>3</xdr:row>
          <xdr:rowOff>161925</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50632A"/>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523875</xdr:colOff>
          <xdr:row>2</xdr:row>
          <xdr:rowOff>1276350</xdr:rowOff>
        </xdr:from>
        <xdr:to>
          <xdr:col>6</xdr:col>
          <xdr:colOff>228600</xdr:colOff>
          <xdr:row>3</xdr:row>
          <xdr:rowOff>190500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7</xdr:col>
      <xdr:colOff>76200</xdr:colOff>
      <xdr:row>0</xdr:row>
      <xdr:rowOff>104773</xdr:rowOff>
    </xdr:from>
    <xdr:to>
      <xdr:col>13</xdr:col>
      <xdr:colOff>466725</xdr:colOff>
      <xdr:row>8</xdr:row>
      <xdr:rowOff>47623</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8</xdr:row>
      <xdr:rowOff>323850</xdr:rowOff>
    </xdr:from>
    <xdr:to>
      <xdr:col>17</xdr:col>
      <xdr:colOff>219075</xdr:colOff>
      <xdr:row>16</xdr:row>
      <xdr:rowOff>1095374</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419100</xdr:colOff>
          <xdr:row>3</xdr:row>
          <xdr:rowOff>95250</xdr:rowOff>
        </xdr:from>
        <xdr:to>
          <xdr:col>5</xdr:col>
          <xdr:colOff>323850</xdr:colOff>
          <xdr:row>3</xdr:row>
          <xdr:rowOff>304800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123825</xdr:colOff>
          <xdr:row>3</xdr:row>
          <xdr:rowOff>85725</xdr:rowOff>
        </xdr:from>
        <xdr:to>
          <xdr:col>3</xdr:col>
          <xdr:colOff>933450</xdr:colOff>
          <xdr:row>3</xdr:row>
          <xdr:rowOff>295275</xdr:rowOff>
        </xdr:to>
        <xdr:sp macro="" textlink="">
          <xdr:nvSpPr>
            <xdr:cNvPr id="8207" name="Check Box 15" descr="Yes" hidden="1">
              <a:extLst>
                <a:ext uri="{63B3BB69-23CF-44E3-9099-C40C66FF867C}">
                  <a14:compatExt spid="_x0000_s8207"/>
                </a:ext>
                <a:ext uri="{FF2B5EF4-FFF2-40B4-BE49-F238E27FC236}">
                  <a16:creationId xmlns:a16="http://schemas.microsoft.com/office/drawing/2014/main" id="{00000000-0008-0000-0200-00000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xdr:twoCellAnchor>
    <xdr:from>
      <xdr:col>7</xdr:col>
      <xdr:colOff>340178</xdr:colOff>
      <xdr:row>1</xdr:row>
      <xdr:rowOff>9719</xdr:rowOff>
    </xdr:from>
    <xdr:to>
      <xdr:col>14</xdr:col>
      <xdr:colOff>340178</xdr:colOff>
      <xdr:row>7</xdr:row>
      <xdr:rowOff>210716</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359228</xdr:colOff>
      <xdr:row>7</xdr:row>
      <xdr:rowOff>643425</xdr:rowOff>
    </xdr:from>
    <xdr:to>
      <xdr:col>14</xdr:col>
      <xdr:colOff>349703</xdr:colOff>
      <xdr:row>10</xdr:row>
      <xdr:rowOff>56762</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327422</xdr:colOff>
      <xdr:row>6</xdr:row>
      <xdr:rowOff>714376</xdr:rowOff>
    </xdr:from>
    <xdr:to>
      <xdr:col>19</xdr:col>
      <xdr:colOff>377031</xdr:colOff>
      <xdr:row>9</xdr:row>
      <xdr:rowOff>202010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326628</xdr:colOff>
      <xdr:row>9</xdr:row>
      <xdr:rowOff>555343</xdr:rowOff>
    </xdr:from>
    <xdr:to>
      <xdr:col>19</xdr:col>
      <xdr:colOff>366712</xdr:colOff>
      <xdr:row>11</xdr:row>
      <xdr:rowOff>905386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505558</xdr:colOff>
      <xdr:row>0</xdr:row>
      <xdr:rowOff>196361</xdr:rowOff>
    </xdr:from>
    <xdr:to>
      <xdr:col>23</xdr:col>
      <xdr:colOff>293077</xdr:colOff>
      <xdr:row>6</xdr:row>
      <xdr:rowOff>476250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756780</xdr:colOff>
      <xdr:row>7</xdr:row>
      <xdr:rowOff>260958</xdr:rowOff>
    </xdr:from>
    <xdr:to>
      <xdr:col>14</xdr:col>
      <xdr:colOff>26096</xdr:colOff>
      <xdr:row>12</xdr:row>
      <xdr:rowOff>587157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443630</xdr:colOff>
      <xdr:row>7</xdr:row>
      <xdr:rowOff>221814</xdr:rowOff>
    </xdr:from>
    <xdr:to>
      <xdr:col>21</xdr:col>
      <xdr:colOff>424058</xdr:colOff>
      <xdr:row>12</xdr:row>
      <xdr:rowOff>587156</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260958</xdr:colOff>
      <xdr:row>1</xdr:row>
      <xdr:rowOff>13049</xdr:rowOff>
    </xdr:from>
    <xdr:to>
      <xdr:col>22</xdr:col>
      <xdr:colOff>247911</xdr:colOff>
      <xdr:row>6</xdr:row>
      <xdr:rowOff>130480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171450</xdr:colOff>
      <xdr:row>4</xdr:row>
      <xdr:rowOff>57150</xdr:rowOff>
    </xdr:from>
    <xdr:to>
      <xdr:col>11</xdr:col>
      <xdr:colOff>275312</xdr:colOff>
      <xdr:row>25</xdr:row>
      <xdr:rowOff>49322</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476250</xdr:colOff>
      <xdr:row>4</xdr:row>
      <xdr:rowOff>57150</xdr:rowOff>
    </xdr:from>
    <xdr:to>
      <xdr:col>18</xdr:col>
      <xdr:colOff>482252</xdr:colOff>
      <xdr:row>25</xdr:row>
      <xdr:rowOff>88465</xdr:rowOff>
    </xdr:to>
    <xdr:graphicFrame macro="">
      <xdr:nvGraphicFramePr>
        <xdr:cNvPr id="7" name="Chart 6">
          <a:extLst>
            <a:ext uri="{FF2B5EF4-FFF2-40B4-BE49-F238E27FC236}">
              <a16:creationId xmlns:a16="http://schemas.microsoft.com/office/drawing/2014/main" id="{BA94F281-3186-42DF-927A-61BDC040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438150</xdr:colOff>
      <xdr:row>30</xdr:row>
      <xdr:rowOff>142875</xdr:rowOff>
    </xdr:from>
    <xdr:to>
      <xdr:col>18</xdr:col>
      <xdr:colOff>497284</xdr:colOff>
      <xdr:row>51</xdr:row>
      <xdr:rowOff>120990</xdr:rowOff>
    </xdr:to>
    <xdr:graphicFrame macro="">
      <xdr:nvGraphicFramePr>
        <xdr:cNvPr id="10" name="Chart 9">
          <a:extLst>
            <a:ext uri="{FF2B5EF4-FFF2-40B4-BE49-F238E27FC236}">
              <a16:creationId xmlns:a16="http://schemas.microsoft.com/office/drawing/2014/main" id="{7C174F1F-954B-448A-A514-E2E2EEED7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30</xdr:row>
      <xdr:rowOff>152400</xdr:rowOff>
    </xdr:from>
    <xdr:to>
      <xdr:col>11</xdr:col>
      <xdr:colOff>230584</xdr:colOff>
      <xdr:row>51</xdr:row>
      <xdr:rowOff>107212</xdr:rowOff>
    </xdr:to>
    <xdr:graphicFrame macro="">
      <xdr:nvGraphicFramePr>
        <xdr:cNvPr id="11" name="Chart 10">
          <a:extLst>
            <a:ext uri="{FF2B5EF4-FFF2-40B4-BE49-F238E27FC236}">
              <a16:creationId xmlns:a16="http://schemas.microsoft.com/office/drawing/2014/main" id="{80D707AB-D244-49D6-BCF1-B66066C23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577452</xdr:colOff>
      <xdr:row>57</xdr:row>
      <xdr:rowOff>130968</xdr:rowOff>
    </xdr:from>
    <xdr:to>
      <xdr:col>20</xdr:col>
      <xdr:colOff>273842</xdr:colOff>
      <xdr:row>98</xdr:row>
      <xdr:rowOff>35718</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523874</xdr:colOff>
      <xdr:row>9</xdr:row>
      <xdr:rowOff>110726</xdr:rowOff>
    </xdr:from>
    <xdr:to>
      <xdr:col>27</xdr:col>
      <xdr:colOff>464344</xdr:colOff>
      <xdr:row>43</xdr:row>
      <xdr:rowOff>-1</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EAAC-6FD9-465E-990F-B543A4F1FE6F}">
  <dimension ref="A1:H20"/>
  <sheetViews>
    <sheetView workbookViewId="0">
      <selection activeCell="B17" sqref="B17"/>
    </sheetView>
  </sheetViews>
  <sheetFormatPr defaultRowHeight="15" x14ac:dyDescent="0.25"/>
  <cols>
    <col min="1" max="1" width="27.85546875" style="6" customWidth="1"/>
    <col min="2" max="2" width="49" customWidth="1"/>
  </cols>
  <sheetData>
    <row r="1" spans="1:8" ht="15.75" thickBot="1" x14ac:dyDescent="0.3">
      <c r="A1" s="568"/>
      <c r="B1" s="569"/>
      <c r="C1" s="569"/>
      <c r="D1" s="565"/>
      <c r="E1" s="565"/>
      <c r="F1" s="565"/>
      <c r="G1" s="565"/>
      <c r="H1" s="565"/>
    </row>
    <row r="2" spans="1:8" ht="37.5" x14ac:dyDescent="0.3">
      <c r="A2" s="571" t="s">
        <v>437</v>
      </c>
      <c r="B2" s="566"/>
      <c r="C2" s="569"/>
      <c r="D2" s="565"/>
      <c r="E2" s="565"/>
      <c r="F2" s="565"/>
      <c r="G2" s="565"/>
      <c r="H2" s="565"/>
    </row>
    <row r="3" spans="1:8" ht="38.25" thickBot="1" x14ac:dyDescent="0.35">
      <c r="A3" s="572" t="s">
        <v>438</v>
      </c>
      <c r="B3" s="567"/>
      <c r="C3" s="569"/>
      <c r="D3" s="565"/>
      <c r="E3" s="565"/>
      <c r="F3" s="565"/>
      <c r="G3" s="565"/>
      <c r="H3" s="565"/>
    </row>
    <row r="4" spans="1:8" s="416" customFormat="1" x14ac:dyDescent="0.25">
      <c r="A4" s="570"/>
      <c r="B4" s="570"/>
      <c r="C4" s="569"/>
      <c r="D4" s="565"/>
      <c r="E4" s="565"/>
      <c r="F4" s="565"/>
      <c r="G4" s="565"/>
      <c r="H4" s="565"/>
    </row>
    <row r="5" spans="1:8" s="416" customFormat="1" ht="15" customHeight="1" x14ac:dyDescent="0.25">
      <c r="A5" s="564"/>
      <c r="B5" s="564"/>
      <c r="C5" s="565"/>
      <c r="D5" s="565"/>
      <c r="E5" s="565"/>
      <c r="F5" s="565"/>
      <c r="G5" s="565"/>
      <c r="H5" s="565"/>
    </row>
    <row r="6" spans="1:8" s="416" customFormat="1" x14ac:dyDescent="0.25">
      <c r="A6" s="564"/>
      <c r="B6" s="564"/>
      <c r="C6" s="564"/>
      <c r="D6" s="564"/>
      <c r="E6" s="565"/>
      <c r="F6" s="565"/>
      <c r="G6" s="565"/>
      <c r="H6" s="565"/>
    </row>
    <row r="7" spans="1:8" s="416" customFormat="1" x14ac:dyDescent="0.25">
      <c r="A7" s="564"/>
      <c r="B7" s="564"/>
      <c r="C7" s="564"/>
      <c r="D7" s="564"/>
      <c r="E7" s="565"/>
      <c r="F7" s="565"/>
      <c r="G7" s="565"/>
      <c r="H7" s="565"/>
    </row>
    <row r="8" spans="1:8" s="416" customFormat="1" x14ac:dyDescent="0.25">
      <c r="A8" s="564"/>
      <c r="B8" s="564"/>
      <c r="C8" s="564"/>
      <c r="D8" s="564"/>
      <c r="E8" s="565"/>
      <c r="F8" s="565"/>
      <c r="G8" s="565"/>
      <c r="H8" s="565"/>
    </row>
    <row r="9" spans="1:8" s="416" customFormat="1" x14ac:dyDescent="0.25">
      <c r="A9" s="564"/>
      <c r="B9" s="564"/>
      <c r="C9" s="564"/>
      <c r="D9" s="564"/>
      <c r="E9" s="565"/>
      <c r="F9" s="565"/>
      <c r="G9" s="565"/>
      <c r="H9" s="565"/>
    </row>
    <row r="10" spans="1:8" s="416" customFormat="1" x14ac:dyDescent="0.25">
      <c r="A10" s="564"/>
      <c r="B10" s="564"/>
      <c r="C10" s="564"/>
      <c r="D10" s="564"/>
      <c r="E10" s="565"/>
      <c r="F10" s="565"/>
      <c r="G10" s="565"/>
      <c r="H10" s="565"/>
    </row>
    <row r="11" spans="1:8" s="416" customFormat="1" x14ac:dyDescent="0.25">
      <c r="A11" s="564"/>
      <c r="B11" s="564"/>
      <c r="C11" s="564"/>
      <c r="D11" s="564"/>
      <c r="E11" s="565"/>
      <c r="F11" s="565"/>
      <c r="G11" s="565"/>
      <c r="H11" s="565"/>
    </row>
    <row r="12" spans="1:8" s="416" customFormat="1" ht="15" customHeight="1" x14ac:dyDescent="0.25">
      <c r="A12" s="564"/>
      <c r="B12" s="564"/>
      <c r="C12" s="564"/>
      <c r="D12" s="564"/>
      <c r="E12" s="565"/>
      <c r="F12" s="565"/>
      <c r="G12" s="565"/>
      <c r="H12" s="565"/>
    </row>
    <row r="13" spans="1:8" s="416" customFormat="1" x14ac:dyDescent="0.25">
      <c r="A13" s="564"/>
      <c r="B13" s="564"/>
      <c r="C13" s="564"/>
      <c r="D13" s="564"/>
      <c r="E13" s="565"/>
      <c r="F13" s="565"/>
      <c r="G13" s="565"/>
      <c r="H13" s="565"/>
    </row>
    <row r="14" spans="1:8" s="416" customFormat="1" x14ac:dyDescent="0.25">
      <c r="A14" s="564"/>
      <c r="B14" s="564"/>
      <c r="C14" s="564"/>
      <c r="D14" s="564"/>
      <c r="E14" s="565"/>
      <c r="F14" s="565"/>
      <c r="G14" s="565"/>
      <c r="H14" s="565"/>
    </row>
    <row r="15" spans="1:8" s="416" customFormat="1" x14ac:dyDescent="0.25">
      <c r="A15" s="564"/>
      <c r="B15" s="564"/>
      <c r="C15" s="564"/>
      <c r="D15" s="564"/>
      <c r="E15" s="565"/>
      <c r="F15" s="565"/>
      <c r="G15" s="565"/>
      <c r="H15" s="565"/>
    </row>
    <row r="16" spans="1:8" x14ac:dyDescent="0.25">
      <c r="A16" s="564"/>
      <c r="B16" s="564"/>
      <c r="C16" s="564"/>
      <c r="D16" s="564"/>
      <c r="E16" s="565"/>
      <c r="F16" s="565"/>
      <c r="G16" s="565"/>
      <c r="H16" s="565"/>
    </row>
    <row r="17" spans="1:8" x14ac:dyDescent="0.25">
      <c r="A17" s="564"/>
      <c r="B17" s="564"/>
      <c r="C17" s="564"/>
      <c r="D17" s="564"/>
      <c r="E17" s="565"/>
      <c r="F17" s="565"/>
      <c r="G17" s="565"/>
      <c r="H17" s="565"/>
    </row>
    <row r="18" spans="1:8" x14ac:dyDescent="0.25">
      <c r="A18" s="564"/>
      <c r="B18" s="564"/>
      <c r="C18" s="564"/>
      <c r="D18" s="564"/>
      <c r="E18" s="565"/>
      <c r="F18" s="565"/>
      <c r="G18" s="565"/>
      <c r="H18" s="565"/>
    </row>
    <row r="19" spans="1:8" x14ac:dyDescent="0.25">
      <c r="A19" s="564"/>
      <c r="B19" s="564"/>
      <c r="C19" s="564"/>
      <c r="D19" s="564"/>
      <c r="E19" s="565"/>
      <c r="F19" s="565"/>
      <c r="G19" s="565"/>
      <c r="H19" s="565"/>
    </row>
    <row r="20" spans="1:8" x14ac:dyDescent="0.25">
      <c r="A20" s="417"/>
      <c r="B20" s="417"/>
      <c r="C20" s="417"/>
      <c r="D20" s="41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FAB37-805A-4CF9-BA63-F25BF95BF1CB}">
  <dimension ref="A1:AD18"/>
  <sheetViews>
    <sheetView zoomScale="80" zoomScaleNormal="80" workbookViewId="0">
      <selection activeCell="O11" sqref="O11"/>
    </sheetView>
  </sheetViews>
  <sheetFormatPr defaultRowHeight="15" x14ac:dyDescent="0.25"/>
  <cols>
    <col min="1" max="1" width="9.140625" style="4"/>
    <col min="5" max="12" width="9.140625" style="4"/>
  </cols>
  <sheetData>
    <row r="1" spans="1:30" x14ac:dyDescent="0.25">
      <c r="A1" s="171" t="s">
        <v>650</v>
      </c>
      <c r="E1" s="557" t="s">
        <v>651</v>
      </c>
      <c r="F1" s="558"/>
      <c r="G1" s="558"/>
      <c r="H1" s="559"/>
      <c r="I1" s="557" t="s">
        <v>652</v>
      </c>
      <c r="J1" s="558"/>
      <c r="K1" s="558"/>
      <c r="L1" s="558"/>
      <c r="M1" s="557" t="s">
        <v>653</v>
      </c>
      <c r="N1" s="558"/>
      <c r="O1" s="558"/>
      <c r="P1" s="559"/>
      <c r="Q1" s="557" t="s">
        <v>654</v>
      </c>
      <c r="R1" s="558"/>
      <c r="S1" s="558"/>
      <c r="T1" s="559"/>
      <c r="V1" s="172"/>
      <c r="W1" s="557" t="s">
        <v>655</v>
      </c>
      <c r="X1" s="558"/>
      <c r="Y1" s="558"/>
      <c r="Z1" s="559"/>
      <c r="AA1" s="557" t="s">
        <v>656</v>
      </c>
      <c r="AB1" s="558"/>
      <c r="AC1" s="558"/>
      <c r="AD1" s="559"/>
    </row>
    <row r="2" spans="1:30" ht="26.25" x14ac:dyDescent="0.25">
      <c r="E2" s="173" t="s">
        <v>446</v>
      </c>
      <c r="F2" s="132" t="s">
        <v>447</v>
      </c>
      <c r="G2" s="133" t="s">
        <v>448</v>
      </c>
      <c r="H2" s="174" t="s">
        <v>449</v>
      </c>
      <c r="I2" s="173" t="s">
        <v>446</v>
      </c>
      <c r="J2" s="132" t="s">
        <v>447</v>
      </c>
      <c r="K2" s="133" t="s">
        <v>448</v>
      </c>
      <c r="L2" s="301" t="s">
        <v>449</v>
      </c>
      <c r="M2" s="173" t="s">
        <v>446</v>
      </c>
      <c r="N2" s="298" t="s">
        <v>447</v>
      </c>
      <c r="O2" s="299" t="s">
        <v>448</v>
      </c>
      <c r="P2" s="174" t="s">
        <v>449</v>
      </c>
      <c r="Q2" s="173" t="s">
        <v>446</v>
      </c>
      <c r="R2" s="298" t="s">
        <v>447</v>
      </c>
      <c r="S2" s="299" t="s">
        <v>448</v>
      </c>
      <c r="T2" s="174" t="s">
        <v>449</v>
      </c>
      <c r="V2" s="175" t="s">
        <v>3</v>
      </c>
      <c r="W2" s="173" t="s">
        <v>446</v>
      </c>
      <c r="X2" s="132" t="s">
        <v>447</v>
      </c>
      <c r="Y2" s="133" t="s">
        <v>448</v>
      </c>
      <c r="Z2" s="174" t="s">
        <v>449</v>
      </c>
      <c r="AA2" s="173" t="s">
        <v>446</v>
      </c>
      <c r="AB2" s="132" t="s">
        <v>447</v>
      </c>
      <c r="AC2" s="133" t="s">
        <v>448</v>
      </c>
      <c r="AD2" s="174" t="s">
        <v>449</v>
      </c>
    </row>
    <row r="3" spans="1:30" x14ac:dyDescent="0.25">
      <c r="A3" s="176" t="s">
        <v>472</v>
      </c>
      <c r="B3" s="177"/>
      <c r="C3" s="177"/>
      <c r="D3" s="177"/>
      <c r="E3" s="178">
        <f>1-E11</f>
        <v>0.82000000000000006</v>
      </c>
      <c r="F3" s="179">
        <f t="shared" ref="F3:J3" si="0">1-F11</f>
        <v>0.37</v>
      </c>
      <c r="G3" s="179">
        <f t="shared" si="0"/>
        <v>0.66999999999999993</v>
      </c>
      <c r="H3" s="180">
        <v>0.68</v>
      </c>
      <c r="I3" s="178">
        <f t="shared" si="0"/>
        <v>0.9</v>
      </c>
      <c r="J3" s="179">
        <f t="shared" si="0"/>
        <v>0.9</v>
      </c>
      <c r="K3" s="179">
        <v>0.76</v>
      </c>
      <c r="L3" s="300">
        <v>0.76</v>
      </c>
      <c r="M3" s="178"/>
      <c r="N3" s="300"/>
      <c r="O3" s="300"/>
      <c r="P3" s="180"/>
      <c r="Q3" s="178"/>
      <c r="R3" s="300"/>
      <c r="S3" s="300"/>
      <c r="T3" s="180"/>
      <c r="V3" s="177"/>
      <c r="W3" s="181"/>
      <c r="X3" s="177"/>
      <c r="Y3" s="177"/>
      <c r="Z3" s="182"/>
      <c r="AA3" s="181"/>
      <c r="AB3" s="177"/>
      <c r="AC3" s="177"/>
      <c r="AD3" s="182"/>
    </row>
    <row r="4" spans="1:30" x14ac:dyDescent="0.25">
      <c r="A4" s="9" t="s">
        <v>657</v>
      </c>
      <c r="E4" s="183">
        <v>0.1</v>
      </c>
      <c r="F4" s="4">
        <v>0.1</v>
      </c>
      <c r="G4" s="4">
        <v>0.1</v>
      </c>
      <c r="H4" s="184">
        <v>0.1</v>
      </c>
      <c r="I4" s="183">
        <v>0.1</v>
      </c>
      <c r="J4" s="4">
        <v>0.1</v>
      </c>
      <c r="K4" s="4">
        <v>0.1</v>
      </c>
      <c r="L4" s="296">
        <v>0.1</v>
      </c>
      <c r="M4" s="183">
        <f>IF('Laboratory Procedures'!$G$4,'Potential for Exposure Calc'!E4*'Potential for Exposure Calc'!E$3,'Potential for Exposure Calc'!E4)</f>
        <v>0.1</v>
      </c>
      <c r="N4" s="296">
        <f>IF('Laboratory Procedures'!$G$4,'Potential for Exposure Calc'!F4*'Potential for Exposure Calc'!F$3,'Potential for Exposure Calc'!F4)</f>
        <v>0.1</v>
      </c>
      <c r="O4" s="296">
        <f>IF('Laboratory Procedures'!$G$4,'Potential for Exposure Calc'!G4*'Potential for Exposure Calc'!G$3,'Potential for Exposure Calc'!G4)</f>
        <v>0.1</v>
      </c>
      <c r="P4" s="184">
        <f>IF('Laboratory Procedures'!$G$4,'Potential for Exposure Calc'!H4*'Potential for Exposure Calc'!H$3,'Potential for Exposure Calc'!H4)</f>
        <v>0.1</v>
      </c>
      <c r="Q4" s="183">
        <f>IF('Laboratory Procedures'!$G$4,'Potential for Exposure Calc'!I4*'Potential for Exposure Calc'!I$3,'Potential for Exposure Calc'!I4)</f>
        <v>0.1</v>
      </c>
      <c r="R4" s="296">
        <f>IF('Laboratory Procedures'!$G$4,'Potential for Exposure Calc'!J4*'Potential for Exposure Calc'!J$3,'Potential for Exposure Calc'!J4)</f>
        <v>0.1</v>
      </c>
      <c r="S4" s="296">
        <f>IF('Laboratory Procedures'!$G$4,'Potential for Exposure Calc'!K4*'Potential for Exposure Calc'!K$3,'Potential for Exposure Calc'!K4)</f>
        <v>0.1</v>
      </c>
      <c r="T4" s="184">
        <f>IF('Laboratory Procedures'!$G$4,'Potential for Exposure Calc'!L4*'Potential for Exposure Calc'!L$3,'Potential for Exposure Calc'!L4)</f>
        <v>0.1</v>
      </c>
      <c r="V4" s="172">
        <f>'Laboratory Procedures'!$G$7</f>
        <v>0</v>
      </c>
      <c r="W4" s="185">
        <f>$V4*M4</f>
        <v>0</v>
      </c>
      <c r="X4">
        <f t="shared" ref="X4:AD10" si="1">$V4*N4</f>
        <v>0</v>
      </c>
      <c r="Y4">
        <f t="shared" si="1"/>
        <v>0</v>
      </c>
      <c r="Z4" s="186">
        <f t="shared" si="1"/>
        <v>0</v>
      </c>
      <c r="AA4" s="185">
        <f t="shared" si="1"/>
        <v>0</v>
      </c>
      <c r="AB4">
        <f t="shared" si="1"/>
        <v>0</v>
      </c>
      <c r="AC4">
        <f t="shared" si="1"/>
        <v>0</v>
      </c>
      <c r="AD4" s="186">
        <f t="shared" si="1"/>
        <v>0</v>
      </c>
    </row>
    <row r="5" spans="1:30" x14ac:dyDescent="0.25">
      <c r="A5" s="9" t="s">
        <v>658</v>
      </c>
      <c r="E5" s="183">
        <v>0.05</v>
      </c>
      <c r="F5" s="4">
        <v>0.05</v>
      </c>
      <c r="G5" s="4">
        <v>0.05</v>
      </c>
      <c r="H5" s="184">
        <v>0.04</v>
      </c>
      <c r="I5" s="183">
        <v>0.04</v>
      </c>
      <c r="J5" s="4">
        <v>0.04</v>
      </c>
      <c r="K5" s="4">
        <v>0.04</v>
      </c>
      <c r="L5" s="296">
        <v>0.04</v>
      </c>
      <c r="M5" s="183">
        <f>IF('Laboratory Procedures'!$G$4,'Potential for Exposure Calc'!E5*'Potential for Exposure Calc'!E$3,'Potential for Exposure Calc'!E5)</f>
        <v>0.05</v>
      </c>
      <c r="N5" s="296">
        <f>IF('Laboratory Procedures'!$G$4,'Potential for Exposure Calc'!F5*'Potential for Exposure Calc'!F$3,'Potential for Exposure Calc'!F5)</f>
        <v>0.05</v>
      </c>
      <c r="O5" s="296">
        <f>IF('Laboratory Procedures'!$G$4,'Potential for Exposure Calc'!G5*'Potential for Exposure Calc'!G$3,'Potential for Exposure Calc'!G5)</f>
        <v>0.05</v>
      </c>
      <c r="P5" s="184">
        <f>IF('Laboratory Procedures'!$G$4,'Potential for Exposure Calc'!H5*'Potential for Exposure Calc'!H$3,'Potential for Exposure Calc'!H5)</f>
        <v>0.04</v>
      </c>
      <c r="Q5" s="183">
        <f>IF('Laboratory Procedures'!$G$4,'Potential for Exposure Calc'!I5*'Potential for Exposure Calc'!I$3,'Potential for Exposure Calc'!I5)</f>
        <v>0.04</v>
      </c>
      <c r="R5" s="296">
        <f>IF('Laboratory Procedures'!$G$4,'Potential for Exposure Calc'!J5*'Potential for Exposure Calc'!J$3,'Potential for Exposure Calc'!J5)</f>
        <v>0.04</v>
      </c>
      <c r="S5" s="296">
        <f>IF('Laboratory Procedures'!$G$4,'Potential for Exposure Calc'!K5*'Potential for Exposure Calc'!K$3,'Potential for Exposure Calc'!K5)</f>
        <v>0.04</v>
      </c>
      <c r="T5" s="184">
        <f>IF('Laboratory Procedures'!$G$4,'Potential for Exposure Calc'!L5*'Potential for Exposure Calc'!L$3,'Potential for Exposure Calc'!L5)</f>
        <v>0.04</v>
      </c>
      <c r="V5" s="172">
        <f>'Laboratory Procedures'!$G$9</f>
        <v>0</v>
      </c>
      <c r="W5" s="185">
        <f t="shared" ref="W5:W16" si="2">$V5*M5</f>
        <v>0</v>
      </c>
      <c r="X5">
        <f t="shared" si="1"/>
        <v>0</v>
      </c>
      <c r="Y5">
        <f t="shared" si="1"/>
        <v>0</v>
      </c>
      <c r="Z5" s="186">
        <f t="shared" si="1"/>
        <v>0</v>
      </c>
      <c r="AA5" s="185">
        <f t="shared" si="1"/>
        <v>0</v>
      </c>
      <c r="AB5">
        <f t="shared" si="1"/>
        <v>0</v>
      </c>
      <c r="AC5">
        <f t="shared" si="1"/>
        <v>0</v>
      </c>
      <c r="AD5" s="186">
        <f t="shared" si="1"/>
        <v>0</v>
      </c>
    </row>
    <row r="6" spans="1:30" x14ac:dyDescent="0.25">
      <c r="A6" s="9" t="s">
        <v>659</v>
      </c>
      <c r="E6" s="183">
        <v>0.35</v>
      </c>
      <c r="H6" s="184"/>
      <c r="I6" s="183">
        <v>0.5</v>
      </c>
      <c r="L6" s="296"/>
      <c r="M6" s="183">
        <f>IF('Laboratory Procedures'!$G$4,'Potential for Exposure Calc'!E6*'Potential for Exposure Calc'!E$3,'Potential for Exposure Calc'!E6)</f>
        <v>0.35</v>
      </c>
      <c r="N6" s="296">
        <f>IF('Laboratory Procedures'!$G$4,'Potential for Exposure Calc'!F6*'Potential for Exposure Calc'!F$3,'Potential for Exposure Calc'!F6)</f>
        <v>0</v>
      </c>
      <c r="O6" s="296">
        <f>IF('Laboratory Procedures'!$G$4,'Potential for Exposure Calc'!G6*'Potential for Exposure Calc'!G$3,'Potential for Exposure Calc'!G6)</f>
        <v>0</v>
      </c>
      <c r="P6" s="184">
        <f>IF('Laboratory Procedures'!$G$4,'Potential for Exposure Calc'!H6*'Potential for Exposure Calc'!H$3,'Potential for Exposure Calc'!H6)</f>
        <v>0</v>
      </c>
      <c r="Q6" s="183">
        <f>IF('Laboratory Procedures'!$G$4,'Potential for Exposure Calc'!I6*'Potential for Exposure Calc'!I$3,'Potential for Exposure Calc'!I6)</f>
        <v>0.5</v>
      </c>
      <c r="R6" s="296">
        <f>IF('Laboratory Procedures'!$G$4,'Potential for Exposure Calc'!J6*'Potential for Exposure Calc'!J$3,'Potential for Exposure Calc'!J6)</f>
        <v>0</v>
      </c>
      <c r="S6" s="296">
        <f>IF('Laboratory Procedures'!$G$4,'Potential for Exposure Calc'!K6*'Potential for Exposure Calc'!K$3,'Potential for Exposure Calc'!K6)</f>
        <v>0</v>
      </c>
      <c r="T6" s="184">
        <f>IF('Laboratory Procedures'!$G$4,'Potential for Exposure Calc'!L6*'Potential for Exposure Calc'!L$3,'Potential for Exposure Calc'!L6)</f>
        <v>0</v>
      </c>
      <c r="V6" s="172">
        <f>'Laboratory Procedures'!$G$11</f>
        <v>0</v>
      </c>
      <c r="W6" s="185">
        <f t="shared" si="2"/>
        <v>0</v>
      </c>
      <c r="X6">
        <f t="shared" si="1"/>
        <v>0</v>
      </c>
      <c r="Y6">
        <f t="shared" si="1"/>
        <v>0</v>
      </c>
      <c r="Z6" s="186">
        <f t="shared" si="1"/>
        <v>0</v>
      </c>
      <c r="AA6" s="185">
        <f t="shared" si="1"/>
        <v>0</v>
      </c>
      <c r="AB6">
        <f t="shared" si="1"/>
        <v>0</v>
      </c>
      <c r="AC6">
        <f t="shared" si="1"/>
        <v>0</v>
      </c>
      <c r="AD6" s="186">
        <f t="shared" si="1"/>
        <v>0</v>
      </c>
    </row>
    <row r="7" spans="1:30" x14ac:dyDescent="0.25">
      <c r="A7" s="9" t="s">
        <v>660</v>
      </c>
      <c r="E7" s="183">
        <v>0.3</v>
      </c>
      <c r="H7" s="184"/>
      <c r="I7" s="183">
        <v>0.36</v>
      </c>
      <c r="L7" s="296"/>
      <c r="M7" s="183">
        <f>IF('Laboratory Procedures'!$G$4,'Potential for Exposure Calc'!E7*'Potential for Exposure Calc'!E$3,'Potential for Exposure Calc'!E7)</f>
        <v>0.3</v>
      </c>
      <c r="N7" s="296">
        <f>IF('Laboratory Procedures'!$G$4,'Potential for Exposure Calc'!F7*'Potential for Exposure Calc'!F$3,'Potential for Exposure Calc'!F7)</f>
        <v>0</v>
      </c>
      <c r="O7" s="296">
        <f>IF('Laboratory Procedures'!$G$4,'Potential for Exposure Calc'!G7*'Potential for Exposure Calc'!G$3,'Potential for Exposure Calc'!G7)</f>
        <v>0</v>
      </c>
      <c r="P7" s="184">
        <f>IF('Laboratory Procedures'!$G$4,'Potential for Exposure Calc'!H7*'Potential for Exposure Calc'!H$3,'Potential for Exposure Calc'!H7)</f>
        <v>0</v>
      </c>
      <c r="Q7" s="183">
        <f>IF('Laboratory Procedures'!$G$4,'Potential for Exposure Calc'!I7*'Potential for Exposure Calc'!I$3,'Potential for Exposure Calc'!I7)</f>
        <v>0.36</v>
      </c>
      <c r="R7" s="296">
        <f>IF('Laboratory Procedures'!$G$4,'Potential for Exposure Calc'!J7*'Potential for Exposure Calc'!J$3,'Potential for Exposure Calc'!J7)</f>
        <v>0</v>
      </c>
      <c r="S7" s="296">
        <f>IF('Laboratory Procedures'!$G$4,'Potential for Exposure Calc'!K7*'Potential for Exposure Calc'!K$3,'Potential for Exposure Calc'!K7)</f>
        <v>0</v>
      </c>
      <c r="T7" s="184">
        <f>IF('Laboratory Procedures'!$G$4,'Potential for Exposure Calc'!L7*'Potential for Exposure Calc'!L$3,'Potential for Exposure Calc'!L7)</f>
        <v>0</v>
      </c>
      <c r="V7" s="172">
        <f>'Laboratory Procedures'!$G$13</f>
        <v>0</v>
      </c>
      <c r="W7" s="185">
        <f t="shared" si="2"/>
        <v>0</v>
      </c>
      <c r="X7">
        <f t="shared" si="1"/>
        <v>0</v>
      </c>
      <c r="Y7">
        <f t="shared" si="1"/>
        <v>0</v>
      </c>
      <c r="Z7" s="186">
        <f t="shared" si="1"/>
        <v>0</v>
      </c>
      <c r="AA7" s="185">
        <f t="shared" si="1"/>
        <v>0</v>
      </c>
      <c r="AB7">
        <f t="shared" si="1"/>
        <v>0</v>
      </c>
      <c r="AC7">
        <f t="shared" si="1"/>
        <v>0</v>
      </c>
      <c r="AD7" s="186">
        <f t="shared" si="1"/>
        <v>0</v>
      </c>
    </row>
    <row r="8" spans="1:30" x14ac:dyDescent="0.25">
      <c r="A8" s="9" t="s">
        <v>661</v>
      </c>
      <c r="E8" s="183"/>
      <c r="F8" s="4">
        <v>0.5</v>
      </c>
      <c r="H8" s="184"/>
      <c r="I8" s="183"/>
      <c r="J8" s="4">
        <v>0.43</v>
      </c>
      <c r="L8" s="296"/>
      <c r="M8" s="183">
        <f>IF('Laboratory Procedures'!$G$4,'Potential for Exposure Calc'!E8*'Potential for Exposure Calc'!E$3,'Potential for Exposure Calc'!E8)</f>
        <v>0</v>
      </c>
      <c r="N8" s="296">
        <f>IF('Laboratory Procedures'!$G$4,'Potential for Exposure Calc'!F8*'Potential for Exposure Calc'!F$3,'Potential for Exposure Calc'!F8)</f>
        <v>0.5</v>
      </c>
      <c r="O8" s="296">
        <f>IF('Laboratory Procedures'!$G$4,'Potential for Exposure Calc'!G8*'Potential for Exposure Calc'!G$3,'Potential for Exposure Calc'!G8)</f>
        <v>0</v>
      </c>
      <c r="P8" s="184">
        <f>IF('Laboratory Procedures'!$G$4,'Potential for Exposure Calc'!H8*'Potential for Exposure Calc'!H$3,'Potential for Exposure Calc'!H8)</f>
        <v>0</v>
      </c>
      <c r="Q8" s="183">
        <f>IF('Laboratory Procedures'!$G$4,'Potential for Exposure Calc'!I8*'Potential for Exposure Calc'!I$3,'Potential for Exposure Calc'!I8)</f>
        <v>0</v>
      </c>
      <c r="R8" s="296">
        <f>IF('Laboratory Procedures'!$G$4,'Potential for Exposure Calc'!J8*'Potential for Exposure Calc'!J$3,'Potential for Exposure Calc'!J8)</f>
        <v>0.43</v>
      </c>
      <c r="S8" s="296">
        <f>IF('Laboratory Procedures'!$G$4,'Potential for Exposure Calc'!K8*'Potential for Exposure Calc'!K$3,'Potential for Exposure Calc'!K8)</f>
        <v>0</v>
      </c>
      <c r="T8" s="184">
        <f>IF('Laboratory Procedures'!$G$4,'Potential for Exposure Calc'!L8*'Potential for Exposure Calc'!L$3,'Potential for Exposure Calc'!L8)</f>
        <v>0</v>
      </c>
      <c r="V8" s="172">
        <f>'Laboratory Procedures'!$G$15</f>
        <v>0</v>
      </c>
      <c r="W8" s="185">
        <f t="shared" si="2"/>
        <v>0</v>
      </c>
      <c r="X8">
        <f t="shared" si="1"/>
        <v>0</v>
      </c>
      <c r="Y8">
        <f t="shared" si="1"/>
        <v>0</v>
      </c>
      <c r="Z8" s="186">
        <f t="shared" si="1"/>
        <v>0</v>
      </c>
      <c r="AA8" s="185">
        <f t="shared" si="1"/>
        <v>0</v>
      </c>
      <c r="AB8">
        <f t="shared" si="1"/>
        <v>0</v>
      </c>
      <c r="AC8">
        <f t="shared" si="1"/>
        <v>0</v>
      </c>
      <c r="AD8" s="186">
        <f t="shared" si="1"/>
        <v>0</v>
      </c>
    </row>
    <row r="9" spans="1:30" x14ac:dyDescent="0.25">
      <c r="A9" s="9" t="s">
        <v>662</v>
      </c>
      <c r="E9" s="183"/>
      <c r="F9" s="4">
        <v>0.15</v>
      </c>
      <c r="H9" s="184"/>
      <c r="I9" s="183"/>
      <c r="J9" s="4">
        <v>0.43</v>
      </c>
      <c r="L9" s="296"/>
      <c r="M9" s="183">
        <f>IF('Laboratory Procedures'!$G$4,'Potential for Exposure Calc'!E9*'Potential for Exposure Calc'!E$3,'Potential for Exposure Calc'!E9)</f>
        <v>0</v>
      </c>
      <c r="N9" s="296">
        <f>IF('Laboratory Procedures'!$G$4,'Potential for Exposure Calc'!F9*'Potential for Exposure Calc'!F$3,'Potential for Exposure Calc'!F9)</f>
        <v>0.15</v>
      </c>
      <c r="O9" s="296">
        <f>IF('Laboratory Procedures'!$G$4,'Potential for Exposure Calc'!G9*'Potential for Exposure Calc'!G$3,'Potential for Exposure Calc'!G9)</f>
        <v>0</v>
      </c>
      <c r="P9" s="184">
        <f>IF('Laboratory Procedures'!$G$4,'Potential for Exposure Calc'!H9*'Potential for Exposure Calc'!H$3,'Potential for Exposure Calc'!H9)</f>
        <v>0</v>
      </c>
      <c r="Q9" s="183">
        <f>IF('Laboratory Procedures'!$G$4,'Potential for Exposure Calc'!I9*'Potential for Exposure Calc'!I$3,'Potential for Exposure Calc'!I9)</f>
        <v>0</v>
      </c>
      <c r="R9" s="296">
        <f>IF('Laboratory Procedures'!$G$4,'Potential for Exposure Calc'!J9*'Potential for Exposure Calc'!J$3,'Potential for Exposure Calc'!J9)</f>
        <v>0.43</v>
      </c>
      <c r="S9" s="296">
        <f>IF('Laboratory Procedures'!$G$4,'Potential for Exposure Calc'!K9*'Potential for Exposure Calc'!K$3,'Potential for Exposure Calc'!K9)</f>
        <v>0</v>
      </c>
      <c r="T9" s="184">
        <f>IF('Laboratory Procedures'!$G$4,'Potential for Exposure Calc'!L9*'Potential for Exposure Calc'!L$3,'Potential for Exposure Calc'!L9)</f>
        <v>0</v>
      </c>
      <c r="V9" s="172">
        <f>'Laboratory Procedures'!$G$17</f>
        <v>0</v>
      </c>
      <c r="W9" s="185">
        <f t="shared" si="2"/>
        <v>0</v>
      </c>
      <c r="X9">
        <f t="shared" si="1"/>
        <v>0</v>
      </c>
      <c r="Y9">
        <f t="shared" si="1"/>
        <v>0</v>
      </c>
      <c r="Z9" s="186">
        <f t="shared" si="1"/>
        <v>0</v>
      </c>
      <c r="AA9" s="185">
        <f t="shared" si="1"/>
        <v>0</v>
      </c>
      <c r="AB9">
        <f t="shared" si="1"/>
        <v>0</v>
      </c>
      <c r="AC9">
        <f t="shared" si="1"/>
        <v>0</v>
      </c>
      <c r="AD9" s="186">
        <f t="shared" si="1"/>
        <v>0</v>
      </c>
    </row>
    <row r="10" spans="1:30" x14ac:dyDescent="0.25">
      <c r="A10" s="9" t="s">
        <v>663</v>
      </c>
      <c r="E10" s="183">
        <v>0.2</v>
      </c>
      <c r="F10" s="4">
        <v>0.2</v>
      </c>
      <c r="G10" s="4">
        <v>0.85</v>
      </c>
      <c r="H10" s="184">
        <v>0.85</v>
      </c>
      <c r="I10" s="183"/>
      <c r="K10" s="4">
        <v>0.85</v>
      </c>
      <c r="L10" s="296">
        <v>0.85</v>
      </c>
      <c r="M10" s="183">
        <f>IF('Laboratory Procedures'!$G$4,'Potential for Exposure Calc'!E10*'Potential for Exposure Calc'!E$3,'Potential for Exposure Calc'!E10)</f>
        <v>0.2</v>
      </c>
      <c r="N10" s="296">
        <f>IF('Laboratory Procedures'!$G$4,'Potential for Exposure Calc'!F10*'Potential for Exposure Calc'!F$3,'Potential for Exposure Calc'!F10)</f>
        <v>0.2</v>
      </c>
      <c r="O10" s="296">
        <f>IF('Laboratory Procedures'!$G$4,'Potential for Exposure Calc'!G10*'Potential for Exposure Calc'!G$3,'Potential for Exposure Calc'!G10)</f>
        <v>0.85</v>
      </c>
      <c r="P10" s="184">
        <f>IF('Laboratory Procedures'!$G$4,'Potential for Exposure Calc'!H10*'Potential for Exposure Calc'!H$3,'Potential for Exposure Calc'!H10)</f>
        <v>0.85</v>
      </c>
      <c r="Q10" s="183">
        <f>IF('Laboratory Procedures'!$G$4,'Potential for Exposure Calc'!I10*'Potential for Exposure Calc'!I$3,'Potential for Exposure Calc'!I10)</f>
        <v>0</v>
      </c>
      <c r="R10" s="296">
        <f>IF('Laboratory Procedures'!$G$4,'Potential for Exposure Calc'!J10*'Potential for Exposure Calc'!J$3,'Potential for Exposure Calc'!J10)</f>
        <v>0</v>
      </c>
      <c r="S10" s="296">
        <f>IF('Laboratory Procedures'!$G$4,'Potential for Exposure Calc'!K10*'Potential for Exposure Calc'!K$3,'Potential for Exposure Calc'!K10)</f>
        <v>0.85</v>
      </c>
      <c r="T10" s="184">
        <f>IF('Laboratory Procedures'!$G$4,'Potential for Exposure Calc'!L10*'Potential for Exposure Calc'!L$3,'Potential for Exposure Calc'!L10)</f>
        <v>0.85</v>
      </c>
      <c r="V10" s="172">
        <f>'Laboratory Procedures'!$G$19</f>
        <v>0</v>
      </c>
      <c r="W10" s="185">
        <f t="shared" si="2"/>
        <v>0</v>
      </c>
      <c r="X10">
        <f t="shared" si="1"/>
        <v>0</v>
      </c>
      <c r="Y10">
        <f t="shared" si="1"/>
        <v>0</v>
      </c>
      <c r="Z10" s="186">
        <f t="shared" si="1"/>
        <v>0</v>
      </c>
      <c r="AA10" s="185">
        <f t="shared" si="1"/>
        <v>0</v>
      </c>
      <c r="AB10">
        <f t="shared" si="1"/>
        <v>0</v>
      </c>
      <c r="AC10">
        <f t="shared" si="1"/>
        <v>0</v>
      </c>
      <c r="AD10" s="186">
        <f t="shared" si="1"/>
        <v>0</v>
      </c>
    </row>
    <row r="11" spans="1:30" x14ac:dyDescent="0.25">
      <c r="A11" s="176" t="s">
        <v>481</v>
      </c>
      <c r="B11" s="177"/>
      <c r="C11" s="177"/>
      <c r="D11" s="177"/>
      <c r="E11" s="178">
        <v>0.18</v>
      </c>
      <c r="F11" s="179">
        <v>0.63</v>
      </c>
      <c r="G11" s="179">
        <v>0.33</v>
      </c>
      <c r="H11" s="180">
        <v>0.33</v>
      </c>
      <c r="I11" s="178">
        <v>0.1</v>
      </c>
      <c r="J11" s="179">
        <v>0.1</v>
      </c>
      <c r="K11" s="179">
        <v>0.25</v>
      </c>
      <c r="L11" s="300">
        <v>0.25</v>
      </c>
      <c r="M11" s="178"/>
      <c r="N11" s="300"/>
      <c r="O11" s="300"/>
      <c r="P11" s="180"/>
      <c r="Q11" s="178"/>
      <c r="R11" s="300"/>
      <c r="S11" s="300"/>
      <c r="T11" s="180"/>
      <c r="V11" s="177"/>
      <c r="W11" s="181"/>
      <c r="X11" s="177"/>
      <c r="Y11" s="177"/>
      <c r="Z11" s="182"/>
      <c r="AA11" s="181"/>
      <c r="AB11" s="177"/>
      <c r="AC11" s="177"/>
      <c r="AD11" s="182"/>
    </row>
    <row r="12" spans="1:30" x14ac:dyDescent="0.25">
      <c r="A12" s="187" t="s">
        <v>664</v>
      </c>
      <c r="B12" s="13"/>
      <c r="C12" s="13"/>
      <c r="D12" s="13"/>
      <c r="E12" s="188">
        <v>0.2</v>
      </c>
      <c r="F12" s="189">
        <v>0.2</v>
      </c>
      <c r="G12" s="189">
        <v>0.2</v>
      </c>
      <c r="H12" s="190">
        <v>0.2</v>
      </c>
      <c r="I12" s="188">
        <v>0.2</v>
      </c>
      <c r="J12" s="189">
        <v>0.2</v>
      </c>
      <c r="K12" s="189">
        <v>0.2</v>
      </c>
      <c r="L12" s="297">
        <v>0.2</v>
      </c>
      <c r="M12" s="188">
        <f>IF('Laboratory Procedures'!$G$4,'Potential for Exposure Calc'!E12*'Potential for Exposure Calc'!E$11,0)</f>
        <v>0</v>
      </c>
      <c r="N12" s="297">
        <f>IF('Laboratory Procedures'!$G$4,'Potential for Exposure Calc'!F12*'Potential for Exposure Calc'!F$11,0)</f>
        <v>0</v>
      </c>
      <c r="O12" s="297">
        <f>IF('Laboratory Procedures'!$G$4,'Potential for Exposure Calc'!G12*'Potential for Exposure Calc'!G$11,0)</f>
        <v>0</v>
      </c>
      <c r="P12" s="190">
        <f>IF('Laboratory Procedures'!$G$4,'Potential for Exposure Calc'!H12*'Potential for Exposure Calc'!H$11,0)</f>
        <v>0</v>
      </c>
      <c r="Q12" s="188">
        <f>IF('Laboratory Procedures'!$G$4,'Potential for Exposure Calc'!I12*'Potential for Exposure Calc'!I$11,0)</f>
        <v>0</v>
      </c>
      <c r="R12" s="297">
        <f>IF('Laboratory Procedures'!$G$4,'Potential for Exposure Calc'!J12*'Potential for Exposure Calc'!J$11,0)</f>
        <v>0</v>
      </c>
      <c r="S12" s="297">
        <f>IF('Laboratory Procedures'!$G$4,'Potential for Exposure Calc'!K12*'Potential for Exposure Calc'!K$11,0)</f>
        <v>0</v>
      </c>
      <c r="T12" s="190">
        <f>IF('Laboratory Procedures'!$G$4,'Potential for Exposure Calc'!L12*'Potential for Exposure Calc'!L$11,0)</f>
        <v>0</v>
      </c>
      <c r="V12" s="172">
        <f>'Laboratory Procedures'!G23</f>
        <v>0</v>
      </c>
      <c r="W12" s="185">
        <f>$V12*M12</f>
        <v>0</v>
      </c>
      <c r="X12">
        <f t="shared" ref="X12:AD17" si="3">$V12*N12</f>
        <v>0</v>
      </c>
      <c r="Y12">
        <f t="shared" si="3"/>
        <v>0</v>
      </c>
      <c r="Z12" s="186">
        <f t="shared" si="3"/>
        <v>0</v>
      </c>
      <c r="AA12" s="185">
        <f t="shared" si="3"/>
        <v>0</v>
      </c>
      <c r="AB12">
        <f t="shared" si="3"/>
        <v>0</v>
      </c>
      <c r="AC12">
        <f t="shared" si="3"/>
        <v>0</v>
      </c>
      <c r="AD12" s="186">
        <f t="shared" si="3"/>
        <v>0</v>
      </c>
    </row>
    <row r="13" spans="1:30" x14ac:dyDescent="0.25">
      <c r="A13" s="187" t="s">
        <v>665</v>
      </c>
      <c r="B13" s="13"/>
      <c r="C13" s="13"/>
      <c r="D13" s="13"/>
      <c r="E13" s="188">
        <v>0.1</v>
      </c>
      <c r="F13" s="189">
        <v>0.1</v>
      </c>
      <c r="G13" s="189">
        <v>0.1</v>
      </c>
      <c r="H13" s="190">
        <v>0.1</v>
      </c>
      <c r="I13" s="188">
        <v>0.1</v>
      </c>
      <c r="J13" s="189">
        <v>0.1</v>
      </c>
      <c r="K13" s="189">
        <v>0.1</v>
      </c>
      <c r="L13" s="297">
        <v>0.1</v>
      </c>
      <c r="M13" s="188">
        <f>IF('Laboratory Procedures'!$G$4,'Potential for Exposure Calc'!E13*'Potential for Exposure Calc'!E$11,0)</f>
        <v>0</v>
      </c>
      <c r="N13" s="297">
        <f>IF('Laboratory Procedures'!$G$4,'Potential for Exposure Calc'!F13*'Potential for Exposure Calc'!F$11,0)</f>
        <v>0</v>
      </c>
      <c r="O13" s="297">
        <f>IF('Laboratory Procedures'!$G$4,'Potential for Exposure Calc'!G13*'Potential for Exposure Calc'!G$11,0)</f>
        <v>0</v>
      </c>
      <c r="P13" s="190">
        <f>IF('Laboratory Procedures'!$G$4,'Potential for Exposure Calc'!H13*'Potential for Exposure Calc'!H$11,0)</f>
        <v>0</v>
      </c>
      <c r="Q13" s="188">
        <f>IF('Laboratory Procedures'!$G$4,'Potential for Exposure Calc'!I13*'Potential for Exposure Calc'!I$11,0)</f>
        <v>0</v>
      </c>
      <c r="R13" s="297">
        <f>IF('Laboratory Procedures'!$G$4,'Potential for Exposure Calc'!J13*'Potential for Exposure Calc'!J$11,0)</f>
        <v>0</v>
      </c>
      <c r="S13" s="297">
        <f>IF('Laboratory Procedures'!$G$4,'Potential for Exposure Calc'!K13*'Potential for Exposure Calc'!K$11,0)</f>
        <v>0</v>
      </c>
      <c r="T13" s="190">
        <f>IF('Laboratory Procedures'!$G$4,'Potential for Exposure Calc'!L13*'Potential for Exposure Calc'!L$11,0)</f>
        <v>0</v>
      </c>
      <c r="V13" s="172">
        <f>'Laboratory Procedures'!G24</f>
        <v>0</v>
      </c>
      <c r="W13" s="185">
        <f t="shared" si="2"/>
        <v>0</v>
      </c>
      <c r="X13">
        <f t="shared" si="3"/>
        <v>0</v>
      </c>
      <c r="Y13">
        <f t="shared" si="3"/>
        <v>0</v>
      </c>
      <c r="Z13" s="186">
        <f t="shared" si="3"/>
        <v>0</v>
      </c>
      <c r="AA13" s="185">
        <f t="shared" si="3"/>
        <v>0</v>
      </c>
      <c r="AB13">
        <f t="shared" si="3"/>
        <v>0</v>
      </c>
      <c r="AC13">
        <f t="shared" si="3"/>
        <v>0</v>
      </c>
      <c r="AD13" s="186">
        <f t="shared" si="3"/>
        <v>0</v>
      </c>
    </row>
    <row r="14" spans="1:30" x14ac:dyDescent="0.25">
      <c r="A14" s="187" t="s">
        <v>666</v>
      </c>
      <c r="B14" s="13"/>
      <c r="C14" s="13"/>
      <c r="D14" s="13"/>
      <c r="E14" s="188">
        <v>0.2</v>
      </c>
      <c r="F14" s="189">
        <v>0.1</v>
      </c>
      <c r="G14" s="189">
        <v>0.2</v>
      </c>
      <c r="H14" s="190">
        <v>0.2</v>
      </c>
      <c r="I14" s="188">
        <v>0.2</v>
      </c>
      <c r="J14" s="189">
        <v>0.2</v>
      </c>
      <c r="K14" s="189">
        <v>0.2</v>
      </c>
      <c r="L14" s="297">
        <v>0.2</v>
      </c>
      <c r="M14" s="188">
        <f>IF('Laboratory Procedures'!$G$4,'Potential for Exposure Calc'!E14*'Potential for Exposure Calc'!E$11,0)</f>
        <v>0</v>
      </c>
      <c r="N14" s="297">
        <f>IF('Laboratory Procedures'!$G$4,'Potential for Exposure Calc'!F14*'Potential for Exposure Calc'!F$11,0)</f>
        <v>0</v>
      </c>
      <c r="O14" s="297">
        <f>IF('Laboratory Procedures'!$G$4,'Potential for Exposure Calc'!G14*'Potential for Exposure Calc'!G$11,0)</f>
        <v>0</v>
      </c>
      <c r="P14" s="190">
        <f>IF('Laboratory Procedures'!$G$4,'Potential for Exposure Calc'!H14*'Potential for Exposure Calc'!H$11,0)</f>
        <v>0</v>
      </c>
      <c r="Q14" s="188">
        <f>IF('Laboratory Procedures'!$G$4,'Potential for Exposure Calc'!I14*'Potential for Exposure Calc'!I$11,0)</f>
        <v>0</v>
      </c>
      <c r="R14" s="297">
        <f>IF('Laboratory Procedures'!$G$4,'Potential for Exposure Calc'!J14*'Potential for Exposure Calc'!J$11,0)</f>
        <v>0</v>
      </c>
      <c r="S14" s="297">
        <f>IF('Laboratory Procedures'!$G$4,'Potential for Exposure Calc'!K14*'Potential for Exposure Calc'!K$11,0)</f>
        <v>0</v>
      </c>
      <c r="T14" s="190">
        <f>IF('Laboratory Procedures'!$G$4,'Potential for Exposure Calc'!L14*'Potential for Exposure Calc'!L$11,0)</f>
        <v>0</v>
      </c>
      <c r="V14" s="172">
        <f>'Laboratory Procedures'!G25</f>
        <v>0</v>
      </c>
      <c r="W14" s="185">
        <f t="shared" si="2"/>
        <v>0</v>
      </c>
      <c r="X14">
        <f t="shared" si="3"/>
        <v>0</v>
      </c>
      <c r="Y14">
        <f t="shared" si="3"/>
        <v>0</v>
      </c>
      <c r="Z14" s="186">
        <f t="shared" si="3"/>
        <v>0</v>
      </c>
      <c r="AA14" s="185">
        <f t="shared" si="3"/>
        <v>0</v>
      </c>
      <c r="AB14">
        <f t="shared" si="3"/>
        <v>0</v>
      </c>
      <c r="AC14">
        <f t="shared" si="3"/>
        <v>0</v>
      </c>
      <c r="AD14" s="186">
        <f t="shared" si="3"/>
        <v>0</v>
      </c>
    </row>
    <row r="15" spans="1:30" x14ac:dyDescent="0.25">
      <c r="A15" s="187" t="s">
        <v>667</v>
      </c>
      <c r="B15" s="13"/>
      <c r="C15" s="13"/>
      <c r="D15" s="13"/>
      <c r="E15" s="188">
        <v>0.2</v>
      </c>
      <c r="F15" s="189">
        <v>0.1</v>
      </c>
      <c r="G15" s="189">
        <v>0.2</v>
      </c>
      <c r="H15" s="190">
        <v>0.2</v>
      </c>
      <c r="I15" s="188">
        <v>0.2</v>
      </c>
      <c r="J15" s="189">
        <v>0.2</v>
      </c>
      <c r="K15" s="189">
        <v>0.2</v>
      </c>
      <c r="L15" s="297">
        <v>0.2</v>
      </c>
      <c r="M15" s="188">
        <f>IF('Laboratory Procedures'!$G$4,'Potential for Exposure Calc'!E15*'Potential for Exposure Calc'!E$11,0)</f>
        <v>0</v>
      </c>
      <c r="N15" s="297">
        <f>IF('Laboratory Procedures'!$G$4,'Potential for Exposure Calc'!F15*'Potential for Exposure Calc'!F$11,0)</f>
        <v>0</v>
      </c>
      <c r="O15" s="297">
        <f>IF('Laboratory Procedures'!$G$4,'Potential for Exposure Calc'!G15*'Potential for Exposure Calc'!G$11,0)</f>
        <v>0</v>
      </c>
      <c r="P15" s="190">
        <f>IF('Laboratory Procedures'!$G$4,'Potential for Exposure Calc'!H15*'Potential for Exposure Calc'!H$11,0)</f>
        <v>0</v>
      </c>
      <c r="Q15" s="188">
        <f>IF('Laboratory Procedures'!$G$4,'Potential for Exposure Calc'!I15*'Potential for Exposure Calc'!I$11,0)</f>
        <v>0</v>
      </c>
      <c r="R15" s="297">
        <f>IF('Laboratory Procedures'!$G$4,'Potential for Exposure Calc'!J15*'Potential for Exposure Calc'!J$11,0)</f>
        <v>0</v>
      </c>
      <c r="S15" s="297">
        <f>IF('Laboratory Procedures'!$G$4,'Potential for Exposure Calc'!K15*'Potential for Exposure Calc'!K$11,0)</f>
        <v>0</v>
      </c>
      <c r="T15" s="190">
        <f>IF('Laboratory Procedures'!$G$4,'Potential for Exposure Calc'!L15*'Potential for Exposure Calc'!L$11,0)</f>
        <v>0</v>
      </c>
      <c r="V15" s="172">
        <f>'Laboratory Procedures'!G26</f>
        <v>0</v>
      </c>
      <c r="W15" s="185">
        <f t="shared" si="2"/>
        <v>0</v>
      </c>
      <c r="X15">
        <f t="shared" si="3"/>
        <v>0</v>
      </c>
      <c r="Y15">
        <f t="shared" si="3"/>
        <v>0</v>
      </c>
      <c r="Z15" s="186">
        <f t="shared" si="3"/>
        <v>0</v>
      </c>
      <c r="AA15" s="185">
        <f t="shared" si="3"/>
        <v>0</v>
      </c>
      <c r="AB15">
        <f t="shared" si="3"/>
        <v>0</v>
      </c>
      <c r="AC15">
        <f t="shared" si="3"/>
        <v>0</v>
      </c>
      <c r="AD15" s="186">
        <f t="shared" si="3"/>
        <v>0</v>
      </c>
    </row>
    <row r="16" spans="1:30" x14ac:dyDescent="0.25">
      <c r="A16" s="187" t="s">
        <v>668</v>
      </c>
      <c r="B16" s="13"/>
      <c r="C16" s="13"/>
      <c r="D16" s="13"/>
      <c r="E16" s="188">
        <v>0.1</v>
      </c>
      <c r="F16" s="189">
        <v>0.1</v>
      </c>
      <c r="G16" s="189">
        <v>0.1</v>
      </c>
      <c r="H16" s="190">
        <v>0.1</v>
      </c>
      <c r="I16" s="188">
        <v>0.1</v>
      </c>
      <c r="J16" s="189">
        <v>0.1</v>
      </c>
      <c r="K16" s="189">
        <v>0.1</v>
      </c>
      <c r="L16" s="297">
        <v>0.1</v>
      </c>
      <c r="M16" s="188">
        <f>IF('Laboratory Procedures'!$G$4,'Potential for Exposure Calc'!E16*'Potential for Exposure Calc'!E$11,0)</f>
        <v>0</v>
      </c>
      <c r="N16" s="297">
        <f>IF('Laboratory Procedures'!$G$4,'Potential for Exposure Calc'!F16*'Potential for Exposure Calc'!F$11,0)</f>
        <v>0</v>
      </c>
      <c r="O16" s="297">
        <f>IF('Laboratory Procedures'!$G$4,'Potential for Exposure Calc'!G16*'Potential for Exposure Calc'!G$11,0)</f>
        <v>0</v>
      </c>
      <c r="P16" s="190">
        <f>IF('Laboratory Procedures'!$G$4,'Potential for Exposure Calc'!H16*'Potential for Exposure Calc'!H$11,0)</f>
        <v>0</v>
      </c>
      <c r="Q16" s="188">
        <f>IF('Laboratory Procedures'!$G$4,'Potential for Exposure Calc'!I16*'Potential for Exposure Calc'!I$11,0)</f>
        <v>0</v>
      </c>
      <c r="R16" s="297">
        <f>IF('Laboratory Procedures'!$G$4,'Potential for Exposure Calc'!J16*'Potential for Exposure Calc'!J$11,0)</f>
        <v>0</v>
      </c>
      <c r="S16" s="297">
        <f>IF('Laboratory Procedures'!$G$4,'Potential for Exposure Calc'!K16*'Potential for Exposure Calc'!K$11,0)</f>
        <v>0</v>
      </c>
      <c r="T16" s="190">
        <f>IF('Laboratory Procedures'!$G$4,'Potential for Exposure Calc'!L16*'Potential for Exposure Calc'!L$11,0)</f>
        <v>0</v>
      </c>
      <c r="V16" s="172">
        <f>'Laboratory Procedures'!G27</f>
        <v>0</v>
      </c>
      <c r="W16" s="185">
        <f t="shared" si="2"/>
        <v>0</v>
      </c>
      <c r="X16">
        <f t="shared" si="3"/>
        <v>0</v>
      </c>
      <c r="Y16">
        <f t="shared" si="3"/>
        <v>0</v>
      </c>
      <c r="Z16" s="186">
        <f t="shared" si="3"/>
        <v>0</v>
      </c>
      <c r="AA16" s="185">
        <f t="shared" si="3"/>
        <v>0</v>
      </c>
      <c r="AB16">
        <f t="shared" si="3"/>
        <v>0</v>
      </c>
      <c r="AC16">
        <f t="shared" si="3"/>
        <v>0</v>
      </c>
      <c r="AD16" s="186">
        <f t="shared" si="3"/>
        <v>0</v>
      </c>
    </row>
    <row r="17" spans="1:30" ht="15.75" thickBot="1" x14ac:dyDescent="0.3">
      <c r="A17" s="13" t="s">
        <v>669</v>
      </c>
      <c r="B17" s="13"/>
      <c r="C17" s="13"/>
      <c r="D17" s="13"/>
      <c r="E17" s="191">
        <v>0.2</v>
      </c>
      <c r="F17" s="192">
        <v>0.4</v>
      </c>
      <c r="G17" s="192">
        <v>0.2</v>
      </c>
      <c r="H17" s="193">
        <v>0.2</v>
      </c>
      <c r="I17" s="191">
        <v>0.2</v>
      </c>
      <c r="J17" s="192">
        <v>0.2</v>
      </c>
      <c r="K17" s="192">
        <v>0.2</v>
      </c>
      <c r="L17" s="192">
        <v>0.2</v>
      </c>
      <c r="M17" s="191">
        <f>IF('Laboratory Procedures'!$G$4,'Potential for Exposure Calc'!E17*'Potential for Exposure Calc'!E$11,0)</f>
        <v>0</v>
      </c>
      <c r="N17" s="192">
        <f>IF('Laboratory Procedures'!$G$4,'Potential for Exposure Calc'!F17*'Potential for Exposure Calc'!F$11,0)</f>
        <v>0</v>
      </c>
      <c r="O17" s="192">
        <f>IF('Laboratory Procedures'!$G$4,'Potential for Exposure Calc'!G17*'Potential for Exposure Calc'!G$11,0)</f>
        <v>0</v>
      </c>
      <c r="P17" s="193">
        <f>IF('Laboratory Procedures'!$G$4,'Potential for Exposure Calc'!H17*'Potential for Exposure Calc'!H$11,0)</f>
        <v>0</v>
      </c>
      <c r="Q17" s="191">
        <f>IF('Laboratory Procedures'!$G$4,'Potential for Exposure Calc'!I17*'Potential for Exposure Calc'!I$11,0)</f>
        <v>0</v>
      </c>
      <c r="R17" s="192">
        <f>IF('Laboratory Procedures'!$G$4,'Potential for Exposure Calc'!J17*'Potential for Exposure Calc'!J$11,0)</f>
        <v>0</v>
      </c>
      <c r="S17" s="192">
        <f>IF('Laboratory Procedures'!$G$4,'Potential for Exposure Calc'!K17*'Potential for Exposure Calc'!K$11,0)</f>
        <v>0</v>
      </c>
      <c r="T17" s="193">
        <f>IF('Laboratory Procedures'!$G$4,'Potential for Exposure Calc'!L17*'Potential for Exposure Calc'!L$11,0)</f>
        <v>0</v>
      </c>
      <c r="V17" s="172">
        <f>'Laboratory Procedures'!G28</f>
        <v>0</v>
      </c>
      <c r="W17" s="197">
        <f>$V17*M17</f>
        <v>0</v>
      </c>
      <c r="X17" s="198">
        <f t="shared" si="3"/>
        <v>0</v>
      </c>
      <c r="Y17" s="198">
        <f t="shared" si="3"/>
        <v>0</v>
      </c>
      <c r="Z17" s="199">
        <f t="shared" si="3"/>
        <v>0</v>
      </c>
      <c r="AA17" s="197">
        <f t="shared" si="3"/>
        <v>0</v>
      </c>
      <c r="AB17" s="198">
        <f t="shared" si="3"/>
        <v>0</v>
      </c>
      <c r="AC17" s="198">
        <f t="shared" si="3"/>
        <v>0</v>
      </c>
      <c r="AD17" s="199">
        <f t="shared" si="3"/>
        <v>0</v>
      </c>
    </row>
    <row r="18" spans="1:30" x14ac:dyDescent="0.25">
      <c r="J18" s="200" t="s">
        <v>670</v>
      </c>
      <c r="K18" s="201"/>
      <c r="L18" s="201"/>
      <c r="M18" s="202"/>
      <c r="N18" s="202"/>
      <c r="O18" s="202"/>
      <c r="P18" s="202"/>
      <c r="Q18" s="202"/>
      <c r="R18" s="202"/>
      <c r="S18" s="202"/>
      <c r="T18" s="202"/>
      <c r="U18" s="202"/>
      <c r="V18" s="202"/>
      <c r="W18" s="203">
        <f>SUM(W4:W17)</f>
        <v>0</v>
      </c>
      <c r="X18" s="203">
        <f t="shared" ref="X18:AD18" si="4">SUM(X4:X17)</f>
        <v>0</v>
      </c>
      <c r="Y18" s="203">
        <f t="shared" si="4"/>
        <v>0</v>
      </c>
      <c r="Z18" s="203">
        <f t="shared" si="4"/>
        <v>0</v>
      </c>
      <c r="AA18" s="203">
        <f t="shared" si="4"/>
        <v>0</v>
      </c>
      <c r="AB18" s="203">
        <f t="shared" si="4"/>
        <v>0</v>
      </c>
      <c r="AC18" s="203">
        <f t="shared" si="4"/>
        <v>0</v>
      </c>
      <c r="AD18" s="203">
        <f t="shared" si="4"/>
        <v>0</v>
      </c>
    </row>
  </sheetData>
  <mergeCells count="6">
    <mergeCell ref="AA1:AD1"/>
    <mergeCell ref="E1:H1"/>
    <mergeCell ref="I1:L1"/>
    <mergeCell ref="M1:P1"/>
    <mergeCell ref="Q1:T1"/>
    <mergeCell ref="W1:Z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CAB3C-1C0B-462F-A919-053AD74E4463}">
  <dimension ref="A1:AL76"/>
  <sheetViews>
    <sheetView tabSelected="1" zoomScaleNormal="100" workbookViewId="0">
      <selection activeCell="V13" sqref="V13"/>
    </sheetView>
  </sheetViews>
  <sheetFormatPr defaultRowHeight="15" x14ac:dyDescent="0.25"/>
  <cols>
    <col min="1" max="1" width="48.28515625" bestFit="1" customWidth="1"/>
    <col min="2" max="5" width="18.140625" style="6" customWidth="1"/>
    <col min="6" max="6" width="17.42578125" style="6" customWidth="1"/>
    <col min="8" max="8" width="9.140625" style="365" customWidth="1"/>
    <col min="9" max="9" width="12.7109375" style="358" customWidth="1"/>
    <col min="10" max="17" width="9.140625" style="358" customWidth="1"/>
    <col min="18" max="18" width="9.140625" style="358"/>
  </cols>
  <sheetData>
    <row r="1" spans="1:38" ht="27" thickBot="1" x14ac:dyDescent="0.3">
      <c r="A1" s="78" t="s">
        <v>436</v>
      </c>
      <c r="B1" s="434" t="s">
        <v>323</v>
      </c>
      <c r="C1" s="434"/>
      <c r="D1" s="434"/>
      <c r="E1" s="434"/>
      <c r="F1" s="434"/>
      <c r="G1" s="78" t="s">
        <v>322</v>
      </c>
      <c r="H1" s="360" t="s">
        <v>372</v>
      </c>
      <c r="I1" s="361" t="s">
        <v>373</v>
      </c>
      <c r="J1" s="362" t="s">
        <v>446</v>
      </c>
      <c r="K1" s="361" t="s">
        <v>373</v>
      </c>
      <c r="L1" s="362" t="s">
        <v>447</v>
      </c>
      <c r="M1" s="361" t="s">
        <v>373</v>
      </c>
      <c r="N1" s="362" t="s">
        <v>448</v>
      </c>
      <c r="O1" s="361" t="s">
        <v>373</v>
      </c>
      <c r="P1" s="362" t="s">
        <v>449</v>
      </c>
      <c r="Q1" s="361" t="s">
        <v>373</v>
      </c>
    </row>
    <row r="2" spans="1:38" ht="15.75" thickBot="1" x14ac:dyDescent="0.3">
      <c r="A2" s="435" t="s">
        <v>440</v>
      </c>
      <c r="B2" s="436"/>
      <c r="C2" s="436"/>
      <c r="D2" s="436"/>
      <c r="E2" s="436"/>
      <c r="F2" s="436"/>
      <c r="G2" s="436"/>
      <c r="H2" s="436"/>
      <c r="I2" s="363"/>
      <c r="J2" s="358">
        <f>IF($F$3,SUM(K4:K12),0)</f>
        <v>0</v>
      </c>
      <c r="K2" s="363">
        <f>IF($B$3,SUM(K4:K13),0)</f>
        <v>0</v>
      </c>
      <c r="L2" s="358">
        <f>IF($F$3,SUM(M4:M12),0)</f>
        <v>0</v>
      </c>
      <c r="M2" s="363">
        <f>IF($B$3,SUM(M4:M13),0)</f>
        <v>0</v>
      </c>
      <c r="N2" s="358">
        <f>IF($F$3,SUM(O4:O12),0)</f>
        <v>0</v>
      </c>
      <c r="O2" s="363">
        <f>IF($B$3,SUM(O4:O13),0)</f>
        <v>0</v>
      </c>
      <c r="P2" s="358">
        <f>IF($F$3,SUM(Q4:Q12),0)</f>
        <v>0</v>
      </c>
      <c r="Q2" s="363">
        <f>IF($B$3,SUM(Q4:Q13),0)</f>
        <v>0</v>
      </c>
    </row>
    <row r="3" spans="1:38" ht="102" customHeight="1" thickBot="1" x14ac:dyDescent="0.3">
      <c r="A3" s="438" t="s">
        <v>441</v>
      </c>
      <c r="B3" s="439" t="b">
        <v>0</v>
      </c>
      <c r="C3" s="439"/>
      <c r="D3" s="439"/>
      <c r="E3" s="439"/>
      <c r="F3" s="439" t="b">
        <v>0</v>
      </c>
      <c r="G3" s="580"/>
      <c r="H3" s="576"/>
      <c r="I3" s="364"/>
      <c r="J3" s="364"/>
      <c r="K3" s="364"/>
      <c r="L3" s="364"/>
      <c r="M3" s="364"/>
      <c r="N3" s="364"/>
      <c r="O3" s="364"/>
      <c r="P3" s="364"/>
      <c r="Q3" s="364"/>
      <c r="T3" s="353"/>
      <c r="U3" s="353"/>
      <c r="V3" s="353"/>
      <c r="W3" s="353"/>
      <c r="X3" s="353"/>
      <c r="Y3" s="353"/>
      <c r="Z3" s="353"/>
      <c r="AA3" s="353"/>
      <c r="AB3" s="353"/>
      <c r="AC3" s="353"/>
      <c r="AD3" s="353"/>
      <c r="AE3" s="353"/>
      <c r="AF3" s="353"/>
      <c r="AG3" s="353"/>
      <c r="AH3" s="353"/>
      <c r="AI3" s="353"/>
      <c r="AJ3" s="353"/>
      <c r="AK3" s="353"/>
      <c r="AL3" s="353"/>
    </row>
    <row r="4" spans="1:38" ht="15.75" thickBot="1" x14ac:dyDescent="0.3">
      <c r="A4" s="219" t="s">
        <v>470</v>
      </c>
      <c r="B4" s="220" t="b">
        <v>1</v>
      </c>
      <c r="C4" s="437" t="s">
        <v>471</v>
      </c>
      <c r="D4" s="437"/>
      <c r="E4" s="437"/>
      <c r="F4" s="221" t="b">
        <v>1</v>
      </c>
      <c r="G4" s="305"/>
      <c r="H4" s="360"/>
      <c r="I4" s="361"/>
      <c r="T4" s="353"/>
      <c r="U4" s="353"/>
      <c r="V4" s="353"/>
      <c r="W4" s="353"/>
      <c r="X4" s="353"/>
      <c r="Y4" s="353"/>
      <c r="Z4" s="353"/>
      <c r="AA4" s="353"/>
      <c r="AB4" s="353"/>
      <c r="AC4" s="353"/>
      <c r="AD4" s="353"/>
      <c r="AE4" s="353"/>
      <c r="AF4" s="353"/>
      <c r="AG4" s="353"/>
      <c r="AH4" s="353"/>
      <c r="AI4" s="353"/>
      <c r="AJ4" s="353"/>
      <c r="AK4" s="353"/>
      <c r="AL4" s="353"/>
    </row>
    <row r="5" spans="1:38" ht="51.75" thickBot="1" x14ac:dyDescent="0.3">
      <c r="A5" s="136" t="s">
        <v>442</v>
      </c>
      <c r="B5" s="119" t="s">
        <v>313</v>
      </c>
      <c r="C5" s="120" t="s">
        <v>444</v>
      </c>
      <c r="D5" s="121"/>
      <c r="E5" s="122" t="s">
        <v>443</v>
      </c>
      <c r="F5" s="123" t="s">
        <v>445</v>
      </c>
      <c r="G5" s="303"/>
      <c r="J5" s="366">
        <v>0.99</v>
      </c>
      <c r="K5" s="358">
        <f>G5*J5</f>
        <v>0</v>
      </c>
      <c r="T5" s="353"/>
      <c r="U5" s="353"/>
      <c r="V5" s="353"/>
      <c r="W5" s="353"/>
      <c r="X5" s="353"/>
      <c r="Y5" s="353"/>
      <c r="Z5" s="353"/>
      <c r="AA5" s="353"/>
      <c r="AB5" s="353"/>
      <c r="AC5" s="353"/>
      <c r="AD5" s="353"/>
      <c r="AE5" s="353"/>
      <c r="AF5" s="353"/>
      <c r="AG5" s="353"/>
      <c r="AH5" s="353"/>
      <c r="AI5" s="353"/>
      <c r="AJ5" s="353"/>
      <c r="AK5" s="353"/>
      <c r="AL5" s="353"/>
    </row>
    <row r="6" spans="1:38" ht="26.25" thickBot="1" x14ac:dyDescent="0.3">
      <c r="A6" s="137" t="s">
        <v>450</v>
      </c>
      <c r="B6" s="138" t="s">
        <v>316</v>
      </c>
      <c r="C6" s="139"/>
      <c r="D6" s="140"/>
      <c r="E6" s="141"/>
      <c r="F6" s="142" t="s">
        <v>317</v>
      </c>
      <c r="G6" s="304"/>
      <c r="H6" s="360"/>
      <c r="I6" s="361"/>
      <c r="J6" s="367">
        <v>0.01</v>
      </c>
      <c r="K6" s="358">
        <f>G6*J6</f>
        <v>0</v>
      </c>
      <c r="T6" s="353"/>
      <c r="U6" s="353"/>
      <c r="V6" s="353"/>
      <c r="W6" s="353"/>
      <c r="X6" s="353"/>
      <c r="Y6" s="353"/>
      <c r="Z6" s="353"/>
      <c r="AA6" s="353"/>
      <c r="AB6" s="353"/>
      <c r="AC6" s="353"/>
      <c r="AD6" s="353"/>
      <c r="AE6" s="353"/>
      <c r="AF6" s="353"/>
      <c r="AG6" s="353"/>
      <c r="AH6" s="353"/>
      <c r="AI6" s="353"/>
      <c r="AJ6" s="353"/>
      <c r="AK6" s="353"/>
      <c r="AL6" s="353"/>
    </row>
    <row r="7" spans="1:38" ht="51.75" thickBot="1" x14ac:dyDescent="0.3">
      <c r="A7" s="136" t="s">
        <v>451</v>
      </c>
      <c r="B7" s="119" t="s">
        <v>313</v>
      </c>
      <c r="C7" s="120" t="s">
        <v>444</v>
      </c>
      <c r="D7" s="121"/>
      <c r="E7" s="122" t="s">
        <v>443</v>
      </c>
      <c r="F7" s="123" t="s">
        <v>445</v>
      </c>
      <c r="G7" s="303"/>
      <c r="L7" s="366">
        <v>0.99</v>
      </c>
      <c r="M7" s="358">
        <f>G7*L7</f>
        <v>0</v>
      </c>
      <c r="T7" s="353"/>
      <c r="U7" s="353"/>
      <c r="V7" s="353"/>
      <c r="W7" s="353"/>
      <c r="X7" s="353"/>
      <c r="Y7" s="353"/>
      <c r="Z7" s="353"/>
      <c r="AA7" s="353"/>
      <c r="AB7" s="353"/>
      <c r="AC7" s="353"/>
      <c r="AD7" s="353"/>
      <c r="AE7" s="353"/>
      <c r="AF7" s="353"/>
      <c r="AG7" s="353"/>
      <c r="AH7" s="353"/>
      <c r="AI7" s="353"/>
      <c r="AJ7" s="353"/>
      <c r="AK7" s="353"/>
      <c r="AL7" s="353"/>
    </row>
    <row r="8" spans="1:38" ht="26.25" thickBot="1" x14ac:dyDescent="0.3">
      <c r="A8" s="137" t="s">
        <v>452</v>
      </c>
      <c r="B8" s="138" t="s">
        <v>316</v>
      </c>
      <c r="C8" s="139"/>
      <c r="D8" s="140"/>
      <c r="E8" s="141"/>
      <c r="F8" s="142" t="s">
        <v>317</v>
      </c>
      <c r="G8" s="304"/>
      <c r="H8" s="360"/>
      <c r="I8" s="361"/>
      <c r="L8" s="367">
        <v>0.01</v>
      </c>
      <c r="M8" s="358">
        <f>G8*L8</f>
        <v>0</v>
      </c>
      <c r="T8" s="353"/>
      <c r="U8" s="353"/>
      <c r="V8" s="353"/>
      <c r="W8" s="353"/>
      <c r="X8" s="353"/>
      <c r="Y8" s="353"/>
      <c r="Z8" s="353"/>
      <c r="AA8" s="353"/>
      <c r="AB8" s="353"/>
      <c r="AC8" s="353"/>
      <c r="AD8" s="353"/>
      <c r="AE8" s="353"/>
      <c r="AF8" s="353"/>
      <c r="AG8" s="353"/>
      <c r="AH8" s="353"/>
      <c r="AI8" s="353"/>
      <c r="AJ8" s="353"/>
      <c r="AK8" s="353"/>
      <c r="AL8" s="353"/>
    </row>
    <row r="9" spans="1:38" ht="39" thickBot="1" x14ac:dyDescent="0.3">
      <c r="A9" s="136" t="s">
        <v>453</v>
      </c>
      <c r="B9" s="119" t="s">
        <v>313</v>
      </c>
      <c r="C9" s="120" t="s">
        <v>444</v>
      </c>
      <c r="D9" s="121"/>
      <c r="E9" s="122" t="s">
        <v>443</v>
      </c>
      <c r="F9" s="123" t="s">
        <v>445</v>
      </c>
      <c r="G9" s="303"/>
      <c r="N9" s="366">
        <v>0.99</v>
      </c>
      <c r="O9" s="358">
        <f>G9*N9</f>
        <v>0</v>
      </c>
      <c r="T9" s="353"/>
      <c r="U9" s="353"/>
      <c r="V9" s="353"/>
      <c r="W9" s="353"/>
      <c r="X9" s="353"/>
      <c r="Y9" s="353"/>
      <c r="Z9" s="353"/>
      <c r="AA9" s="353"/>
      <c r="AB9" s="353"/>
      <c r="AC9" s="353"/>
      <c r="AD9" s="353"/>
      <c r="AE9" s="353"/>
      <c r="AF9" s="353"/>
      <c r="AG9" s="353"/>
      <c r="AH9" s="353"/>
      <c r="AI9" s="353"/>
      <c r="AJ9" s="353"/>
      <c r="AK9" s="353"/>
      <c r="AL9" s="353"/>
    </row>
    <row r="10" spans="1:38" ht="26.25" thickBot="1" x14ac:dyDescent="0.3">
      <c r="A10" s="137" t="s">
        <v>454</v>
      </c>
      <c r="B10" s="138" t="s">
        <v>316</v>
      </c>
      <c r="C10" s="139"/>
      <c r="D10" s="140"/>
      <c r="E10" s="141"/>
      <c r="F10" s="142" t="s">
        <v>317</v>
      </c>
      <c r="G10" s="304"/>
      <c r="H10" s="360"/>
      <c r="I10" s="361"/>
      <c r="N10" s="367">
        <v>0.01</v>
      </c>
      <c r="O10" s="358">
        <f>G10*N10</f>
        <v>0</v>
      </c>
      <c r="T10" s="353"/>
      <c r="U10" s="353"/>
      <c r="V10" s="353"/>
      <c r="W10" s="353"/>
      <c r="X10" s="353"/>
      <c r="Y10" s="353"/>
      <c r="Z10" s="353"/>
      <c r="AA10" s="353"/>
      <c r="AB10" s="353"/>
      <c r="AC10" s="353"/>
      <c r="AD10" s="353"/>
      <c r="AE10" s="353"/>
      <c r="AF10" s="353"/>
      <c r="AG10" s="353"/>
      <c r="AH10" s="353"/>
      <c r="AI10" s="353"/>
      <c r="AJ10" s="353"/>
      <c r="AK10" s="353"/>
      <c r="AL10" s="353"/>
    </row>
    <row r="11" spans="1:38" ht="39" thickBot="1" x14ac:dyDescent="0.3">
      <c r="A11" s="136" t="s">
        <v>455</v>
      </c>
      <c r="B11" s="119" t="s">
        <v>313</v>
      </c>
      <c r="C11" s="120" t="s">
        <v>444</v>
      </c>
      <c r="D11" s="121"/>
      <c r="E11" s="122" t="s">
        <v>443</v>
      </c>
      <c r="F11" s="123" t="s">
        <v>445</v>
      </c>
      <c r="G11" s="303"/>
      <c r="P11" s="366">
        <v>0.99</v>
      </c>
      <c r="Q11" s="358">
        <f>G11*P11</f>
        <v>0</v>
      </c>
      <c r="T11" s="353"/>
      <c r="U11" s="353"/>
      <c r="V11" s="353"/>
      <c r="W11" s="353"/>
      <c r="X11" s="353"/>
      <c r="Y11" s="353"/>
      <c r="Z11" s="353"/>
      <c r="AA11" s="353"/>
      <c r="AB11" s="353"/>
      <c r="AC11" s="353"/>
      <c r="AD11" s="353"/>
      <c r="AE11" s="353"/>
      <c r="AF11" s="353"/>
      <c r="AG11" s="353"/>
      <c r="AH11" s="353"/>
      <c r="AI11" s="353"/>
      <c r="AJ11" s="353"/>
      <c r="AK11" s="353"/>
      <c r="AL11" s="353"/>
    </row>
    <row r="12" spans="1:38" ht="26.25" thickBot="1" x14ac:dyDescent="0.3">
      <c r="A12" s="137" t="s">
        <v>456</v>
      </c>
      <c r="B12" s="138" t="s">
        <v>316</v>
      </c>
      <c r="C12" s="139"/>
      <c r="D12" s="140"/>
      <c r="E12" s="141"/>
      <c r="F12" s="142" t="s">
        <v>317</v>
      </c>
      <c r="G12" s="304"/>
      <c r="H12" s="360"/>
      <c r="I12" s="361"/>
      <c r="P12" s="367">
        <v>0.01</v>
      </c>
      <c r="Q12" s="358">
        <f>G12*P12</f>
        <v>0</v>
      </c>
      <c r="T12" s="353"/>
      <c r="U12" s="353"/>
      <c r="V12" s="353"/>
      <c r="W12" s="353"/>
      <c r="X12" s="353"/>
      <c r="Y12" s="353"/>
      <c r="Z12" s="353"/>
      <c r="AA12" s="353"/>
      <c r="AB12" s="353"/>
      <c r="AC12" s="353"/>
      <c r="AD12" s="353"/>
      <c r="AE12" s="353"/>
      <c r="AF12" s="353"/>
      <c r="AG12" s="353"/>
      <c r="AH12" s="353"/>
      <c r="AI12" s="353"/>
      <c r="AJ12" s="353"/>
      <c r="AK12" s="353"/>
      <c r="AL12" s="353"/>
    </row>
    <row r="13" spans="1:38" ht="39.75" thickBot="1" x14ac:dyDescent="0.3">
      <c r="A13" s="581"/>
      <c r="B13" s="582"/>
      <c r="C13" s="582"/>
      <c r="D13" s="582"/>
      <c r="E13" s="582"/>
      <c r="F13" s="582"/>
      <c r="G13" s="583"/>
      <c r="H13" s="360"/>
      <c r="I13" s="361" t="s">
        <v>763</v>
      </c>
      <c r="J13" s="362" t="s">
        <v>764</v>
      </c>
      <c r="K13" s="362" t="s">
        <v>765</v>
      </c>
      <c r="T13" s="353"/>
      <c r="U13" s="353"/>
      <c r="V13" s="353"/>
      <c r="W13" s="353"/>
      <c r="X13" s="353"/>
      <c r="Y13" s="353"/>
      <c r="Z13" s="353"/>
      <c r="AA13" s="353"/>
      <c r="AB13" s="353"/>
      <c r="AC13" s="353"/>
      <c r="AD13" s="353"/>
      <c r="AE13" s="353"/>
      <c r="AF13" s="353"/>
      <c r="AG13" s="353"/>
      <c r="AH13" s="353"/>
      <c r="AI13" s="353"/>
      <c r="AJ13" s="353"/>
      <c r="AK13" s="353"/>
      <c r="AL13" s="353"/>
    </row>
    <row r="14" spans="1:38" ht="15.75" thickBot="1" x14ac:dyDescent="0.3">
      <c r="A14" s="435" t="s">
        <v>6</v>
      </c>
      <c r="B14" s="436"/>
      <c r="C14" s="436"/>
      <c r="D14" s="436"/>
      <c r="E14" s="436"/>
      <c r="F14" s="436"/>
      <c r="G14" s="584"/>
      <c r="H14" s="577"/>
      <c r="I14" s="363">
        <f>IF($B$3,SUM(I16:I35),0)</f>
        <v>0</v>
      </c>
      <c r="J14" s="358">
        <f>IF($F$3,SUM(I16:I35),0)</f>
        <v>0</v>
      </c>
      <c r="T14" s="353"/>
      <c r="U14" s="353"/>
      <c r="V14" s="353"/>
      <c r="W14" s="353"/>
      <c r="X14" s="353"/>
      <c r="Y14" s="353"/>
      <c r="Z14" s="353"/>
      <c r="AA14" s="353"/>
      <c r="AB14" s="353"/>
      <c r="AC14" s="353"/>
      <c r="AD14" s="353"/>
      <c r="AE14" s="353"/>
      <c r="AF14" s="353"/>
      <c r="AG14" s="353"/>
      <c r="AH14" s="353"/>
      <c r="AI14" s="353"/>
      <c r="AJ14" s="353"/>
      <c r="AK14" s="353"/>
      <c r="AL14" s="353"/>
    </row>
    <row r="15" spans="1:38" ht="15.75" thickBot="1" x14ac:dyDescent="0.3">
      <c r="A15" s="428" t="s">
        <v>375</v>
      </c>
      <c r="B15" s="429"/>
      <c r="C15" s="429"/>
      <c r="D15" s="429"/>
      <c r="E15" s="429"/>
      <c r="F15" s="429"/>
      <c r="G15" s="430"/>
      <c r="H15" s="578"/>
      <c r="I15" s="578"/>
      <c r="T15" s="353"/>
      <c r="U15" s="353"/>
      <c r="V15" s="353"/>
      <c r="W15" s="353"/>
      <c r="X15" s="353"/>
      <c r="Y15" s="353"/>
      <c r="Z15" s="353"/>
      <c r="AA15" s="353"/>
      <c r="AB15" s="353"/>
      <c r="AC15" s="353"/>
      <c r="AD15" s="353"/>
      <c r="AE15" s="353"/>
      <c r="AF15" s="353"/>
      <c r="AG15" s="353"/>
      <c r="AH15" s="353"/>
      <c r="AI15" s="353"/>
      <c r="AJ15" s="353"/>
      <c r="AK15" s="353"/>
      <c r="AL15" s="353"/>
    </row>
    <row r="16" spans="1:38" ht="51" x14ac:dyDescent="0.25">
      <c r="A16" s="321" t="s">
        <v>384</v>
      </c>
      <c r="B16" s="316" t="s">
        <v>292</v>
      </c>
      <c r="C16" s="317" t="s">
        <v>293</v>
      </c>
      <c r="D16" s="318"/>
      <c r="E16" s="319"/>
      <c r="F16" s="320" t="s">
        <v>294</v>
      </c>
      <c r="G16" s="306"/>
      <c r="H16" s="366">
        <v>8.0000000000000016E-2</v>
      </c>
      <c r="I16" s="358">
        <f>G16*H16</f>
        <v>0</v>
      </c>
      <c r="T16" s="353"/>
      <c r="U16" s="353"/>
      <c r="V16" s="353"/>
      <c r="W16" s="353"/>
      <c r="X16" s="353"/>
      <c r="Y16" s="353"/>
      <c r="Z16" s="353"/>
      <c r="AA16" s="353"/>
      <c r="AB16" s="353"/>
      <c r="AC16" s="353"/>
      <c r="AD16" s="353"/>
      <c r="AE16" s="353"/>
      <c r="AF16" s="353"/>
      <c r="AG16" s="353"/>
      <c r="AH16" s="353"/>
      <c r="AI16" s="353"/>
      <c r="AJ16" s="353"/>
      <c r="AK16" s="353"/>
      <c r="AL16" s="353"/>
    </row>
    <row r="17" spans="1:35" ht="89.25" x14ac:dyDescent="0.25">
      <c r="A17" s="114" t="s">
        <v>13</v>
      </c>
      <c r="B17" s="109" t="s">
        <v>295</v>
      </c>
      <c r="C17" s="110"/>
      <c r="D17" s="111"/>
      <c r="E17" s="112" t="s">
        <v>296</v>
      </c>
      <c r="F17" s="113" t="s">
        <v>297</v>
      </c>
      <c r="G17" s="307"/>
      <c r="H17" s="366">
        <v>0.1</v>
      </c>
      <c r="I17" s="358">
        <f>G17*H17</f>
        <v>0</v>
      </c>
    </row>
    <row r="18" spans="1:35" ht="64.5" thickBot="1" x14ac:dyDescent="0.3">
      <c r="A18" s="309" t="s">
        <v>14</v>
      </c>
      <c r="B18" s="310" t="s">
        <v>309</v>
      </c>
      <c r="C18" s="311"/>
      <c r="D18" s="312" t="s">
        <v>298</v>
      </c>
      <c r="E18" s="313"/>
      <c r="F18" s="314" t="s">
        <v>299</v>
      </c>
      <c r="G18" s="308"/>
      <c r="H18" s="366">
        <v>0.06</v>
      </c>
      <c r="I18" s="358">
        <f>G18*H18</f>
        <v>0</v>
      </c>
    </row>
    <row r="19" spans="1:35" ht="16.5" thickBot="1" x14ac:dyDescent="0.3">
      <c r="A19" s="431" t="s">
        <v>376</v>
      </c>
      <c r="B19" s="432"/>
      <c r="C19" s="432"/>
      <c r="D19" s="432"/>
      <c r="E19" s="432"/>
      <c r="F19" s="432"/>
      <c r="G19" s="433"/>
      <c r="H19" s="579"/>
      <c r="I19" s="579"/>
      <c r="K19" s="368"/>
    </row>
    <row r="20" spans="1:35" ht="102.75" thickBot="1" x14ac:dyDescent="0.3">
      <c r="A20" s="315" t="s">
        <v>15</v>
      </c>
      <c r="B20" s="316" t="s">
        <v>310</v>
      </c>
      <c r="C20" s="317" t="s">
        <v>300</v>
      </c>
      <c r="D20" s="318"/>
      <c r="E20" s="319" t="s">
        <v>301</v>
      </c>
      <c r="F20" s="320" t="s">
        <v>302</v>
      </c>
      <c r="G20" s="323"/>
      <c r="H20" s="366">
        <v>0.1</v>
      </c>
      <c r="I20" s="358">
        <f>G20*H20</f>
        <v>0</v>
      </c>
      <c r="K20" s="368"/>
      <c r="U20" s="2"/>
      <c r="V20" s="2"/>
      <c r="W20" s="2"/>
      <c r="X20" s="2"/>
      <c r="Y20" s="2"/>
      <c r="Z20" s="2"/>
      <c r="AA20" s="2"/>
      <c r="AB20" s="2"/>
      <c r="AC20" s="2"/>
      <c r="AD20" s="2"/>
      <c r="AE20" s="2"/>
      <c r="AF20" s="2"/>
      <c r="AG20" s="2"/>
      <c r="AH20" s="2"/>
      <c r="AI20" s="2"/>
    </row>
    <row r="21" spans="1:35" s="2" customFormat="1" ht="76.5" x14ac:dyDescent="0.25">
      <c r="A21" s="114" t="s">
        <v>16</v>
      </c>
      <c r="B21" s="109" t="s">
        <v>303</v>
      </c>
      <c r="C21" s="110"/>
      <c r="D21" s="111" t="s">
        <v>304</v>
      </c>
      <c r="E21" s="112"/>
      <c r="F21" s="113" t="s">
        <v>305</v>
      </c>
      <c r="G21" s="322"/>
      <c r="H21" s="366">
        <v>0.05</v>
      </c>
      <c r="I21" s="358">
        <f>G21*H21</f>
        <v>0</v>
      </c>
      <c r="J21" s="369"/>
      <c r="K21" s="368"/>
      <c r="L21" s="369"/>
      <c r="M21" s="369"/>
      <c r="N21" s="369"/>
      <c r="O21" s="369"/>
      <c r="P21" s="369"/>
      <c r="Q21" s="369"/>
      <c r="R21" s="369"/>
      <c r="U21"/>
      <c r="V21"/>
      <c r="W21"/>
      <c r="X21"/>
      <c r="Y21"/>
      <c r="Z21"/>
      <c r="AA21"/>
      <c r="AB21"/>
      <c r="AC21"/>
      <c r="AD21"/>
      <c r="AE21"/>
      <c r="AF21"/>
      <c r="AG21"/>
      <c r="AH21"/>
      <c r="AI21"/>
    </row>
    <row r="22" spans="1:35" ht="39" thickBot="1" x14ac:dyDescent="0.3">
      <c r="A22" s="115" t="s">
        <v>17</v>
      </c>
      <c r="B22" s="124" t="s">
        <v>311</v>
      </c>
      <c r="C22" s="116"/>
      <c r="D22" s="117" t="s">
        <v>308</v>
      </c>
      <c r="E22" s="118" t="s">
        <v>307</v>
      </c>
      <c r="F22" s="125" t="s">
        <v>306</v>
      </c>
      <c r="G22" s="308"/>
      <c r="H22" s="366">
        <v>0.05</v>
      </c>
      <c r="I22" s="358">
        <f>G22*H22</f>
        <v>0</v>
      </c>
    </row>
    <row r="23" spans="1:35" ht="16.5" thickBot="1" x14ac:dyDescent="0.3">
      <c r="A23" s="431" t="s">
        <v>289</v>
      </c>
      <c r="B23" s="432"/>
      <c r="C23" s="432"/>
      <c r="D23" s="432"/>
      <c r="E23" s="432"/>
      <c r="F23" s="432"/>
      <c r="G23" s="433"/>
      <c r="H23" s="579"/>
      <c r="I23" s="579"/>
    </row>
    <row r="24" spans="1:35" ht="38.25" x14ac:dyDescent="0.25">
      <c r="A24" s="315" t="s">
        <v>18</v>
      </c>
      <c r="B24" s="316" t="s">
        <v>313</v>
      </c>
      <c r="C24" s="317" t="s">
        <v>312</v>
      </c>
      <c r="D24" s="318"/>
      <c r="E24" s="319" t="s">
        <v>314</v>
      </c>
      <c r="F24" s="320" t="s">
        <v>315</v>
      </c>
      <c r="G24" s="324">
        <f t="shared" ref="G24:G31" si="0">G5</f>
        <v>0</v>
      </c>
      <c r="H24" s="366">
        <v>0.108</v>
      </c>
      <c r="I24" s="358">
        <f t="shared" ref="I24:I35" si="1">G24*H24</f>
        <v>0</v>
      </c>
    </row>
    <row r="25" spans="1:35" ht="25.5" x14ac:dyDescent="0.25">
      <c r="A25" s="114" t="s">
        <v>19</v>
      </c>
      <c r="B25" s="109" t="s">
        <v>316</v>
      </c>
      <c r="C25" s="110"/>
      <c r="D25" s="111"/>
      <c r="E25" s="112"/>
      <c r="F25" s="113" t="s">
        <v>317</v>
      </c>
      <c r="G25" s="325">
        <f t="shared" si="0"/>
        <v>0</v>
      </c>
      <c r="H25" s="366">
        <v>0.03</v>
      </c>
      <c r="I25" s="358">
        <f t="shared" si="1"/>
        <v>0</v>
      </c>
    </row>
    <row r="26" spans="1:35" ht="51" x14ac:dyDescent="0.25">
      <c r="A26" s="114" t="s">
        <v>20</v>
      </c>
      <c r="B26" s="109" t="s">
        <v>313</v>
      </c>
      <c r="C26" s="110" t="s">
        <v>312</v>
      </c>
      <c r="D26" s="111"/>
      <c r="E26" s="112" t="s">
        <v>314</v>
      </c>
      <c r="F26" s="113" t="s">
        <v>315</v>
      </c>
      <c r="G26" s="325">
        <f t="shared" si="0"/>
        <v>0</v>
      </c>
      <c r="H26" s="366">
        <v>1.7999999999999999E-2</v>
      </c>
      <c r="I26" s="358">
        <f t="shared" si="1"/>
        <v>0</v>
      </c>
    </row>
    <row r="27" spans="1:35" ht="25.5" x14ac:dyDescent="0.25">
      <c r="A27" s="114" t="s">
        <v>21</v>
      </c>
      <c r="B27" s="109" t="s">
        <v>316</v>
      </c>
      <c r="C27" s="110"/>
      <c r="D27" s="111"/>
      <c r="E27" s="112"/>
      <c r="F27" s="113" t="s">
        <v>317</v>
      </c>
      <c r="G27" s="325">
        <f t="shared" si="0"/>
        <v>0</v>
      </c>
      <c r="H27" s="366">
        <v>0.03</v>
      </c>
      <c r="I27" s="358">
        <f t="shared" si="1"/>
        <v>0</v>
      </c>
    </row>
    <row r="28" spans="1:35" ht="38.25" x14ac:dyDescent="0.25">
      <c r="A28" s="114" t="s">
        <v>22</v>
      </c>
      <c r="B28" s="109" t="s">
        <v>313</v>
      </c>
      <c r="C28" s="110" t="s">
        <v>312</v>
      </c>
      <c r="D28" s="111"/>
      <c r="E28" s="112" t="s">
        <v>314</v>
      </c>
      <c r="F28" s="113" t="s">
        <v>315</v>
      </c>
      <c r="G28" s="325">
        <f t="shared" si="0"/>
        <v>0</v>
      </c>
      <c r="H28" s="366">
        <v>0.10200000000000001</v>
      </c>
      <c r="I28" s="358">
        <f t="shared" si="1"/>
        <v>0</v>
      </c>
    </row>
    <row r="29" spans="1:35" ht="25.5" x14ac:dyDescent="0.25">
      <c r="A29" s="114" t="s">
        <v>23</v>
      </c>
      <c r="B29" s="109" t="s">
        <v>316</v>
      </c>
      <c r="C29" s="110"/>
      <c r="D29" s="111"/>
      <c r="E29" s="112"/>
      <c r="F29" s="113" t="s">
        <v>317</v>
      </c>
      <c r="G29" s="325">
        <f t="shared" si="0"/>
        <v>0</v>
      </c>
      <c r="H29" s="366">
        <v>0.03</v>
      </c>
      <c r="I29" s="358">
        <f t="shared" si="1"/>
        <v>0</v>
      </c>
    </row>
    <row r="30" spans="1:35" ht="38.25" x14ac:dyDescent="0.25">
      <c r="A30" s="114" t="s">
        <v>24</v>
      </c>
      <c r="B30" s="109" t="s">
        <v>313</v>
      </c>
      <c r="C30" s="110" t="s">
        <v>312</v>
      </c>
      <c r="D30" s="111"/>
      <c r="E30" s="112" t="s">
        <v>314</v>
      </c>
      <c r="F30" s="113" t="s">
        <v>315</v>
      </c>
      <c r="G30" s="325">
        <f t="shared" si="0"/>
        <v>0</v>
      </c>
      <c r="H30" s="366">
        <v>7.1999999999999995E-2</v>
      </c>
      <c r="I30" s="358">
        <f t="shared" si="1"/>
        <v>0</v>
      </c>
    </row>
    <row r="31" spans="1:35" ht="25.5" x14ac:dyDescent="0.25">
      <c r="A31" s="114" t="s">
        <v>25</v>
      </c>
      <c r="B31" s="109" t="s">
        <v>316</v>
      </c>
      <c r="C31" s="110"/>
      <c r="D31" s="111"/>
      <c r="E31" s="112"/>
      <c r="F31" s="113" t="s">
        <v>317</v>
      </c>
      <c r="G31" s="325">
        <f t="shared" si="0"/>
        <v>0</v>
      </c>
      <c r="H31" s="366">
        <v>0.03</v>
      </c>
      <c r="I31" s="358">
        <f t="shared" si="1"/>
        <v>0</v>
      </c>
    </row>
    <row r="32" spans="1:35" ht="51" x14ac:dyDescent="0.25">
      <c r="A32" s="114" t="s">
        <v>26</v>
      </c>
      <c r="B32" s="109" t="s">
        <v>313</v>
      </c>
      <c r="C32" s="110" t="s">
        <v>312</v>
      </c>
      <c r="D32" s="111"/>
      <c r="E32" s="112" t="s">
        <v>314</v>
      </c>
      <c r="F32" s="113" t="s">
        <v>315</v>
      </c>
      <c r="G32" s="307"/>
      <c r="H32" s="366">
        <v>4.2000000000000003E-2</v>
      </c>
      <c r="I32" s="358">
        <f t="shared" si="1"/>
        <v>0</v>
      </c>
    </row>
    <row r="33" spans="1:13" ht="25.5" x14ac:dyDescent="0.25">
      <c r="A33" s="114" t="s">
        <v>27</v>
      </c>
      <c r="B33" s="109" t="s">
        <v>316</v>
      </c>
      <c r="C33" s="110"/>
      <c r="D33" s="111"/>
      <c r="E33" s="112"/>
      <c r="F33" s="113" t="s">
        <v>317</v>
      </c>
      <c r="G33" s="307"/>
      <c r="H33" s="366">
        <v>0.03</v>
      </c>
      <c r="I33" s="358">
        <f t="shared" si="1"/>
        <v>0</v>
      </c>
    </row>
    <row r="34" spans="1:13" ht="38.25" x14ac:dyDescent="0.25">
      <c r="A34" s="114" t="s">
        <v>28</v>
      </c>
      <c r="B34" s="109" t="s">
        <v>374</v>
      </c>
      <c r="C34" s="110" t="s">
        <v>318</v>
      </c>
      <c r="D34" s="111"/>
      <c r="E34" s="112" t="s">
        <v>319</v>
      </c>
      <c r="F34" s="113" t="s">
        <v>320</v>
      </c>
      <c r="G34" s="307"/>
      <c r="H34" s="366">
        <v>4.8000000000000001E-2</v>
      </c>
      <c r="I34" s="358">
        <f t="shared" si="1"/>
        <v>0</v>
      </c>
      <c r="J34" s="359"/>
    </row>
    <row r="35" spans="1:13" ht="26.25" thickBot="1" x14ac:dyDescent="0.3">
      <c r="A35" s="115" t="s">
        <v>29</v>
      </c>
      <c r="B35" s="124" t="s">
        <v>316</v>
      </c>
      <c r="C35" s="116"/>
      <c r="D35" s="117"/>
      <c r="E35" s="118"/>
      <c r="F35" s="125" t="s">
        <v>321</v>
      </c>
      <c r="G35" s="308"/>
      <c r="H35" s="366">
        <v>0.06</v>
      </c>
      <c r="I35" s="358">
        <f t="shared" si="1"/>
        <v>0</v>
      </c>
    </row>
    <row r="36" spans="1:13" ht="15.75" thickBot="1" x14ac:dyDescent="0.3">
      <c r="A36" s="185"/>
      <c r="B36" s="585"/>
      <c r="C36" s="585"/>
      <c r="D36" s="585"/>
      <c r="E36" s="585"/>
      <c r="F36" s="585"/>
      <c r="G36" s="186"/>
    </row>
    <row r="37" spans="1:13" x14ac:dyDescent="0.25">
      <c r="A37" s="426" t="s">
        <v>762</v>
      </c>
      <c r="B37" s="427"/>
      <c r="C37" s="427"/>
      <c r="D37" s="427"/>
      <c r="E37" s="427"/>
      <c r="F37" s="427"/>
      <c r="G37" s="586"/>
      <c r="H37" s="370" t="s">
        <v>378</v>
      </c>
      <c r="I37" s="363">
        <f>IF($B$3,SUM(I40:I76),0)</f>
        <v>0</v>
      </c>
      <c r="J37" s="358" t="s">
        <v>377</v>
      </c>
      <c r="K37" s="363">
        <f>IF($F$3,SUM(K40:K76),0)</f>
        <v>0</v>
      </c>
      <c r="L37" s="358" t="s">
        <v>766</v>
      </c>
      <c r="M37" s="358">
        <f>(I37*0.1)+I37</f>
        <v>0</v>
      </c>
    </row>
    <row r="38" spans="1:13" ht="15.75" x14ac:dyDescent="0.25">
      <c r="A38" s="418" t="s">
        <v>379</v>
      </c>
      <c r="B38" s="419"/>
      <c r="C38" s="419"/>
      <c r="D38" s="419"/>
      <c r="E38" s="419"/>
      <c r="F38" s="419"/>
      <c r="G38" s="421"/>
      <c r="H38" s="579"/>
      <c r="I38" s="579"/>
      <c r="J38" s="579"/>
      <c r="K38" s="579"/>
    </row>
    <row r="39" spans="1:13" ht="16.5" thickBot="1" x14ac:dyDescent="0.3">
      <c r="A39" s="423" t="s">
        <v>439</v>
      </c>
      <c r="B39" s="420"/>
      <c r="C39" s="420"/>
      <c r="D39" s="420"/>
      <c r="E39" s="420"/>
      <c r="F39" s="420"/>
      <c r="G39" s="424"/>
      <c r="H39" s="579"/>
      <c r="I39" s="579"/>
      <c r="J39" s="579"/>
      <c r="K39" s="579"/>
    </row>
    <row r="40" spans="1:13" ht="38.25" x14ac:dyDescent="0.25">
      <c r="A40" s="114" t="s">
        <v>334</v>
      </c>
      <c r="B40" s="119" t="s">
        <v>324</v>
      </c>
      <c r="C40" s="120" t="s">
        <v>325</v>
      </c>
      <c r="D40" s="121" t="s">
        <v>327</v>
      </c>
      <c r="E40" s="122" t="s">
        <v>326</v>
      </c>
      <c r="F40" s="123" t="s">
        <v>328</v>
      </c>
      <c r="G40" s="306"/>
      <c r="H40" s="371">
        <v>2.5875000000000002E-2</v>
      </c>
      <c r="I40" s="358">
        <f>G40*H40</f>
        <v>0</v>
      </c>
      <c r="J40" s="372">
        <v>0</v>
      </c>
      <c r="K40" s="358">
        <f>G40*J40</f>
        <v>0</v>
      </c>
    </row>
    <row r="41" spans="1:13" ht="76.5" x14ac:dyDescent="0.25">
      <c r="A41" s="114" t="s">
        <v>40</v>
      </c>
      <c r="B41" s="109" t="s">
        <v>329</v>
      </c>
      <c r="C41" s="110" t="s">
        <v>330</v>
      </c>
      <c r="D41" s="111" t="s">
        <v>331</v>
      </c>
      <c r="E41" s="112" t="s">
        <v>332</v>
      </c>
      <c r="F41" s="113" t="s">
        <v>333</v>
      </c>
      <c r="G41" s="307"/>
      <c r="H41" s="371">
        <v>4.8375000000000001E-2</v>
      </c>
      <c r="I41" s="358">
        <f>G41*H41</f>
        <v>0</v>
      </c>
      <c r="J41" s="372">
        <v>0</v>
      </c>
      <c r="K41" s="358">
        <f>G41*J41</f>
        <v>0</v>
      </c>
    </row>
    <row r="42" spans="1:13" ht="38.25" x14ac:dyDescent="0.25">
      <c r="A42" s="114" t="s">
        <v>335</v>
      </c>
      <c r="B42" s="109" t="s">
        <v>324</v>
      </c>
      <c r="C42" s="110" t="s">
        <v>325</v>
      </c>
      <c r="D42" s="111" t="s">
        <v>327</v>
      </c>
      <c r="E42" s="112" t="s">
        <v>326</v>
      </c>
      <c r="F42" s="113" t="s">
        <v>328</v>
      </c>
      <c r="G42" s="307"/>
      <c r="H42" s="371">
        <v>1.1250000000000001E-2</v>
      </c>
      <c r="I42" s="358">
        <f>G42*H42</f>
        <v>0</v>
      </c>
      <c r="J42" s="372">
        <v>0</v>
      </c>
      <c r="K42" s="358">
        <f>G42*J42</f>
        <v>0</v>
      </c>
    </row>
    <row r="43" spans="1:13" ht="64.5" thickBot="1" x14ac:dyDescent="0.3">
      <c r="A43" s="114" t="s">
        <v>42</v>
      </c>
      <c r="B43" s="109" t="s">
        <v>336</v>
      </c>
      <c r="C43" s="110" t="s">
        <v>337</v>
      </c>
      <c r="D43" s="111" t="s">
        <v>338</v>
      </c>
      <c r="E43" s="112"/>
      <c r="F43" s="113" t="s">
        <v>339</v>
      </c>
      <c r="G43" s="308"/>
      <c r="H43" s="371">
        <v>2.7E-2</v>
      </c>
      <c r="I43" s="358">
        <f>G43*H43</f>
        <v>0</v>
      </c>
      <c r="J43" s="372">
        <v>0</v>
      </c>
      <c r="K43" s="358">
        <f>G43*J43</f>
        <v>0</v>
      </c>
    </row>
    <row r="44" spans="1:13" ht="16.5" thickBot="1" x14ac:dyDescent="0.3">
      <c r="A44" s="573" t="s">
        <v>380</v>
      </c>
      <c r="B44" s="422"/>
      <c r="C44" s="422"/>
      <c r="D44" s="422"/>
      <c r="E44" s="422"/>
      <c r="F44" s="422"/>
      <c r="G44" s="574"/>
      <c r="H44" s="579"/>
      <c r="I44" s="579"/>
      <c r="J44" s="579"/>
      <c r="K44" s="579"/>
    </row>
    <row r="45" spans="1:13" ht="26.25" thickBot="1" x14ac:dyDescent="0.3">
      <c r="A45" s="114" t="s">
        <v>43</v>
      </c>
      <c r="B45" s="109" t="s">
        <v>340</v>
      </c>
      <c r="C45" s="110" t="s">
        <v>341</v>
      </c>
      <c r="D45" s="111"/>
      <c r="E45" s="112" t="s">
        <v>342</v>
      </c>
      <c r="F45" s="113" t="s">
        <v>343</v>
      </c>
      <c r="G45" s="323"/>
      <c r="H45" s="371">
        <v>0.33750000000000002</v>
      </c>
      <c r="I45" s="358">
        <f>G45*H45</f>
        <v>0</v>
      </c>
      <c r="J45" s="372">
        <v>0</v>
      </c>
      <c r="K45" s="358">
        <f>G45*J45</f>
        <v>0</v>
      </c>
    </row>
    <row r="46" spans="1:13" ht="16.5" thickBot="1" x14ac:dyDescent="0.3">
      <c r="A46" s="573" t="s">
        <v>381</v>
      </c>
      <c r="B46" s="422"/>
      <c r="C46" s="422"/>
      <c r="D46" s="422"/>
      <c r="E46" s="422"/>
      <c r="F46" s="422"/>
      <c r="G46" s="574"/>
      <c r="H46" s="579"/>
      <c r="I46" s="579"/>
      <c r="J46" s="579"/>
      <c r="K46" s="579"/>
    </row>
    <row r="47" spans="1:13" ht="38.25" x14ac:dyDescent="0.25">
      <c r="A47" s="126" t="s">
        <v>44</v>
      </c>
      <c r="B47" s="109" t="s">
        <v>340</v>
      </c>
      <c r="C47" s="110" t="s">
        <v>341</v>
      </c>
      <c r="D47" s="111"/>
      <c r="E47" s="112" t="s">
        <v>342</v>
      </c>
      <c r="F47" s="113" t="s">
        <v>343</v>
      </c>
      <c r="G47" s="306"/>
      <c r="H47" s="371">
        <v>0</v>
      </c>
      <c r="I47" s="358">
        <f>G47*H47</f>
        <v>0</v>
      </c>
      <c r="J47" s="372">
        <v>0.1125</v>
      </c>
      <c r="K47" s="358">
        <f>G47*J47</f>
        <v>0</v>
      </c>
    </row>
    <row r="48" spans="1:13" ht="114.75" x14ac:dyDescent="0.25">
      <c r="A48" s="126" t="s">
        <v>45</v>
      </c>
      <c r="B48" s="109" t="s">
        <v>344</v>
      </c>
      <c r="C48" s="110"/>
      <c r="D48" s="111" t="s">
        <v>345</v>
      </c>
      <c r="E48" s="112" t="s">
        <v>346</v>
      </c>
      <c r="F48" s="113" t="s">
        <v>347</v>
      </c>
      <c r="G48" s="307"/>
      <c r="H48" s="371">
        <v>0</v>
      </c>
      <c r="I48" s="358">
        <f>G48*H48</f>
        <v>0</v>
      </c>
      <c r="J48" s="372">
        <v>0.24300000000000002</v>
      </c>
      <c r="K48" s="358">
        <f>G48*J48</f>
        <v>0</v>
      </c>
    </row>
    <row r="49" spans="1:11" ht="102.75" thickBot="1" x14ac:dyDescent="0.3">
      <c r="A49" s="126" t="s">
        <v>46</v>
      </c>
      <c r="B49" s="109" t="s">
        <v>348</v>
      </c>
      <c r="C49" s="110"/>
      <c r="D49" s="111" t="s">
        <v>349</v>
      </c>
      <c r="E49" s="112"/>
      <c r="F49" s="113" t="s">
        <v>350</v>
      </c>
      <c r="G49" s="308"/>
      <c r="H49" s="371">
        <v>0</v>
      </c>
      <c r="I49" s="358">
        <f>G49*H49</f>
        <v>0</v>
      </c>
      <c r="J49" s="372">
        <v>0.1125</v>
      </c>
      <c r="K49" s="358">
        <f>G49*J49</f>
        <v>0</v>
      </c>
    </row>
    <row r="50" spans="1:11" ht="16.5" thickBot="1" x14ac:dyDescent="0.3">
      <c r="A50" s="573" t="s">
        <v>428</v>
      </c>
      <c r="B50" s="422"/>
      <c r="C50" s="422"/>
      <c r="D50" s="422"/>
      <c r="E50" s="422"/>
      <c r="F50" s="422"/>
      <c r="G50" s="574"/>
      <c r="H50" s="579"/>
      <c r="I50" s="579"/>
      <c r="J50" s="579"/>
      <c r="K50" s="579"/>
    </row>
    <row r="51" spans="1:11" ht="127.5" x14ac:dyDescent="0.25">
      <c r="A51" s="114" t="s">
        <v>68</v>
      </c>
      <c r="B51" s="109" t="s">
        <v>351</v>
      </c>
      <c r="C51" s="110"/>
      <c r="D51" s="111" t="s">
        <v>352</v>
      </c>
      <c r="E51" s="112"/>
      <c r="F51" s="113" t="s">
        <v>353</v>
      </c>
      <c r="G51" s="306"/>
      <c r="H51" s="371">
        <v>8.0000000000000016E-2</v>
      </c>
      <c r="I51" s="358">
        <f>G51*H51</f>
        <v>0</v>
      </c>
      <c r="J51" s="372">
        <v>6.4000000000000001E-2</v>
      </c>
      <c r="K51" s="358">
        <f>G51*J51</f>
        <v>0</v>
      </c>
    </row>
    <row r="52" spans="1:11" ht="63.75" x14ac:dyDescent="0.25">
      <c r="A52" s="114" t="s">
        <v>47</v>
      </c>
      <c r="B52" s="109" t="s">
        <v>354</v>
      </c>
      <c r="C52" s="110"/>
      <c r="D52" s="111"/>
      <c r="E52" s="112" t="s">
        <v>355</v>
      </c>
      <c r="F52" s="113" t="s">
        <v>356</v>
      </c>
      <c r="G52" s="307"/>
      <c r="H52" s="371">
        <v>4.0000000000000008E-2</v>
      </c>
      <c r="I52" s="358">
        <f>G52*H52</f>
        <v>0</v>
      </c>
      <c r="J52" s="372">
        <v>4.0000000000000008E-2</v>
      </c>
      <c r="K52" s="358">
        <f>G52*J52</f>
        <v>0</v>
      </c>
    </row>
    <row r="53" spans="1:11" ht="51" x14ac:dyDescent="0.25">
      <c r="A53" s="114" t="s">
        <v>48</v>
      </c>
      <c r="B53" s="109" t="s">
        <v>357</v>
      </c>
      <c r="C53" s="110"/>
      <c r="D53" s="111" t="s">
        <v>358</v>
      </c>
      <c r="E53" s="112" t="s">
        <v>359</v>
      </c>
      <c r="F53" s="113" t="s">
        <v>360</v>
      </c>
      <c r="G53" s="307"/>
      <c r="H53" s="371">
        <v>2.0000000000000004E-2</v>
      </c>
      <c r="I53" s="358">
        <f>G53*H53</f>
        <v>0</v>
      </c>
      <c r="J53" s="372">
        <v>2.0000000000000004E-2</v>
      </c>
      <c r="K53" s="358">
        <f>G53*J53</f>
        <v>0</v>
      </c>
    </row>
    <row r="54" spans="1:11" ht="39" thickBot="1" x14ac:dyDescent="0.3">
      <c r="A54" s="114" t="s">
        <v>49</v>
      </c>
      <c r="B54" s="109" t="s">
        <v>361</v>
      </c>
      <c r="C54" s="110"/>
      <c r="D54" s="111"/>
      <c r="E54" s="112"/>
      <c r="F54" s="113" t="s">
        <v>362</v>
      </c>
      <c r="G54" s="308"/>
      <c r="H54" s="371">
        <v>0.06</v>
      </c>
      <c r="I54" s="358">
        <f>G54*H54</f>
        <v>0</v>
      </c>
      <c r="J54" s="372">
        <v>6.1400000000000003E-2</v>
      </c>
      <c r="K54" s="358">
        <f>G54*J54</f>
        <v>0</v>
      </c>
    </row>
    <row r="55" spans="1:11" ht="16.5" thickBot="1" x14ac:dyDescent="0.3">
      <c r="A55" s="573" t="s">
        <v>35</v>
      </c>
      <c r="B55" s="422"/>
      <c r="C55" s="422"/>
      <c r="D55" s="422"/>
      <c r="E55" s="422"/>
      <c r="F55" s="422"/>
      <c r="G55" s="574"/>
      <c r="H55" s="579"/>
      <c r="I55" s="579"/>
      <c r="J55" s="579"/>
      <c r="K55" s="579"/>
    </row>
    <row r="56" spans="1:11" ht="51" x14ac:dyDescent="0.25">
      <c r="A56" s="127" t="s">
        <v>50</v>
      </c>
      <c r="B56" s="109" t="s">
        <v>363</v>
      </c>
      <c r="C56" s="110"/>
      <c r="D56" s="111" t="s">
        <v>364</v>
      </c>
      <c r="E56" s="112"/>
      <c r="F56" s="113" t="s">
        <v>365</v>
      </c>
      <c r="G56" s="306"/>
      <c r="H56" s="371">
        <v>5.4000000000000006E-2</v>
      </c>
      <c r="I56" s="358">
        <f t="shared" ref="I56:I62" si="2">G56*H56</f>
        <v>0</v>
      </c>
      <c r="J56" s="372">
        <v>0</v>
      </c>
      <c r="K56" s="358">
        <f t="shared" ref="K56:K62" si="3">G56*J56</f>
        <v>0</v>
      </c>
    </row>
    <row r="57" spans="1:11" ht="51" x14ac:dyDescent="0.25">
      <c r="A57" s="127" t="s">
        <v>51</v>
      </c>
      <c r="B57" s="109" t="s">
        <v>363</v>
      </c>
      <c r="C57" s="110"/>
      <c r="D57" s="111" t="s">
        <v>364</v>
      </c>
      <c r="E57" s="112"/>
      <c r="F57" s="113" t="s">
        <v>365</v>
      </c>
      <c r="G57" s="307"/>
      <c r="H57" s="371">
        <v>9.2000000000000012E-2</v>
      </c>
      <c r="I57" s="358">
        <f t="shared" si="2"/>
        <v>0</v>
      </c>
      <c r="J57" s="372">
        <v>0</v>
      </c>
      <c r="K57" s="358">
        <f t="shared" si="3"/>
        <v>0</v>
      </c>
    </row>
    <row r="58" spans="1:11" ht="51" x14ac:dyDescent="0.25">
      <c r="A58" s="127" t="s">
        <v>52</v>
      </c>
      <c r="B58" s="109" t="s">
        <v>363</v>
      </c>
      <c r="C58" s="110"/>
      <c r="D58" s="111" t="s">
        <v>364</v>
      </c>
      <c r="E58" s="112"/>
      <c r="F58" s="113" t="s">
        <v>365</v>
      </c>
      <c r="G58" s="307"/>
      <c r="H58" s="371">
        <v>5.4000000000000006E-2</v>
      </c>
      <c r="I58" s="358">
        <f t="shared" si="2"/>
        <v>0</v>
      </c>
      <c r="J58" s="372">
        <v>0</v>
      </c>
      <c r="K58" s="358">
        <f t="shared" si="3"/>
        <v>0</v>
      </c>
    </row>
    <row r="59" spans="1:11" ht="51" x14ac:dyDescent="0.25">
      <c r="A59" s="128" t="s">
        <v>53</v>
      </c>
      <c r="B59" s="109" t="s">
        <v>363</v>
      </c>
      <c r="C59" s="110"/>
      <c r="D59" s="111" t="s">
        <v>364</v>
      </c>
      <c r="E59" s="112"/>
      <c r="F59" s="113" t="s">
        <v>365</v>
      </c>
      <c r="G59" s="307"/>
      <c r="H59" s="371">
        <v>0</v>
      </c>
      <c r="I59" s="358">
        <f t="shared" si="2"/>
        <v>0</v>
      </c>
      <c r="J59" s="372">
        <v>5.2000000000000005E-2</v>
      </c>
      <c r="K59" s="358">
        <f t="shared" si="3"/>
        <v>0</v>
      </c>
    </row>
    <row r="60" spans="1:11" ht="51" x14ac:dyDescent="0.25">
      <c r="A60" s="128" t="s">
        <v>54</v>
      </c>
      <c r="B60" s="109" t="s">
        <v>363</v>
      </c>
      <c r="C60" s="110"/>
      <c r="D60" s="111" t="s">
        <v>364</v>
      </c>
      <c r="E60" s="112"/>
      <c r="F60" s="113" t="s">
        <v>365</v>
      </c>
      <c r="G60" s="307"/>
      <c r="H60" s="371">
        <v>0</v>
      </c>
      <c r="I60" s="358">
        <f t="shared" si="2"/>
        <v>0</v>
      </c>
      <c r="J60" s="372">
        <v>9.0000000000000011E-2</v>
      </c>
      <c r="K60" s="358">
        <f t="shared" si="3"/>
        <v>0</v>
      </c>
    </row>
    <row r="61" spans="1:11" ht="51" x14ac:dyDescent="0.25">
      <c r="A61" s="128" t="s">
        <v>55</v>
      </c>
      <c r="B61" s="109" t="s">
        <v>363</v>
      </c>
      <c r="C61" s="110"/>
      <c r="D61" s="111" t="s">
        <v>364</v>
      </c>
      <c r="E61" s="112"/>
      <c r="F61" s="113" t="s">
        <v>365</v>
      </c>
      <c r="G61" s="307"/>
      <c r="H61" s="371">
        <v>0</v>
      </c>
      <c r="I61" s="358">
        <f t="shared" si="2"/>
        <v>0</v>
      </c>
      <c r="J61" s="372">
        <v>5.2000000000000005E-2</v>
      </c>
      <c r="K61" s="358">
        <f t="shared" si="3"/>
        <v>0</v>
      </c>
    </row>
    <row r="62" spans="1:11" ht="51.75" thickBot="1" x14ac:dyDescent="0.3">
      <c r="A62" s="128" t="s">
        <v>56</v>
      </c>
      <c r="B62" s="109"/>
      <c r="C62" s="110" t="s">
        <v>366</v>
      </c>
      <c r="D62" s="111"/>
      <c r="E62" s="112"/>
      <c r="F62" s="113" t="s">
        <v>367</v>
      </c>
      <c r="G62" s="308"/>
      <c r="H62" s="371">
        <v>0</v>
      </c>
      <c r="I62" s="358">
        <f t="shared" si="2"/>
        <v>0</v>
      </c>
      <c r="J62" s="372">
        <v>6.0000000000000001E-3</v>
      </c>
      <c r="K62" s="358">
        <f t="shared" si="3"/>
        <v>0</v>
      </c>
    </row>
    <row r="63" spans="1:11" ht="15.75" x14ac:dyDescent="0.25">
      <c r="A63" s="575" t="s">
        <v>36</v>
      </c>
      <c r="B63" s="425"/>
      <c r="C63" s="425"/>
      <c r="D63" s="425"/>
      <c r="E63" s="425"/>
      <c r="F63" s="425"/>
      <c r="G63" s="587"/>
      <c r="H63" s="579"/>
      <c r="I63" s="579"/>
      <c r="J63" s="579"/>
      <c r="K63" s="579"/>
    </row>
    <row r="64" spans="1:11" ht="16.5" thickBot="1" x14ac:dyDescent="0.3">
      <c r="A64" s="423" t="s">
        <v>382</v>
      </c>
      <c r="B64" s="420"/>
      <c r="C64" s="420"/>
      <c r="D64" s="420"/>
      <c r="E64" s="420"/>
      <c r="F64" s="420"/>
      <c r="G64" s="424"/>
      <c r="H64" s="579"/>
      <c r="I64" s="579"/>
      <c r="J64" s="579"/>
      <c r="K64" s="579"/>
    </row>
    <row r="65" spans="1:11" ht="51" x14ac:dyDescent="0.25">
      <c r="A65" s="127" t="s">
        <v>57</v>
      </c>
      <c r="B65" s="109" t="s">
        <v>368</v>
      </c>
      <c r="C65" s="110"/>
      <c r="D65" s="111" t="s">
        <v>369</v>
      </c>
      <c r="E65" s="112" t="s">
        <v>370</v>
      </c>
      <c r="F65" s="113" t="s">
        <v>371</v>
      </c>
      <c r="G65" s="306"/>
      <c r="H65" s="371">
        <v>6.8879999999999997E-2</v>
      </c>
      <c r="I65" s="358">
        <f>G65*H65</f>
        <v>0</v>
      </c>
      <c r="J65" s="372">
        <v>6.8879999999999997E-2</v>
      </c>
      <c r="K65" s="358">
        <f>G65*J65</f>
        <v>0</v>
      </c>
    </row>
    <row r="66" spans="1:11" ht="51" x14ac:dyDescent="0.25">
      <c r="A66" s="127" t="s">
        <v>58</v>
      </c>
      <c r="B66" s="109" t="s">
        <v>368</v>
      </c>
      <c r="C66" s="110"/>
      <c r="D66" s="111" t="s">
        <v>369</v>
      </c>
      <c r="E66" s="112" t="s">
        <v>370</v>
      </c>
      <c r="F66" s="113" t="s">
        <v>371</v>
      </c>
      <c r="G66" s="307"/>
      <c r="H66" s="371">
        <v>2.8560000000000002E-2</v>
      </c>
      <c r="I66" s="358">
        <f>G66*H66</f>
        <v>0</v>
      </c>
      <c r="J66" s="372">
        <v>2.8560000000000002E-2</v>
      </c>
      <c r="K66" s="358">
        <f>G66*J66</f>
        <v>0</v>
      </c>
    </row>
    <row r="67" spans="1:11" ht="51" x14ac:dyDescent="0.25">
      <c r="A67" s="127" t="s">
        <v>59</v>
      </c>
      <c r="B67" s="109" t="s">
        <v>368</v>
      </c>
      <c r="C67" s="110"/>
      <c r="D67" s="111" t="s">
        <v>369</v>
      </c>
      <c r="E67" s="112" t="s">
        <v>370</v>
      </c>
      <c r="F67" s="113" t="s">
        <v>371</v>
      </c>
      <c r="G67" s="307"/>
      <c r="H67" s="371">
        <v>7.0799999999999995E-3</v>
      </c>
      <c r="I67" s="358">
        <f>G67*H67</f>
        <v>0</v>
      </c>
      <c r="J67" s="372">
        <v>7.0799999999999995E-3</v>
      </c>
      <c r="K67" s="358">
        <f>G67*J67</f>
        <v>0</v>
      </c>
    </row>
    <row r="68" spans="1:11" ht="51.75" thickBot="1" x14ac:dyDescent="0.3">
      <c r="A68" s="128" t="s">
        <v>60</v>
      </c>
      <c r="B68" s="109" t="s">
        <v>368</v>
      </c>
      <c r="C68" s="110"/>
      <c r="D68" s="111" t="s">
        <v>369</v>
      </c>
      <c r="E68" s="112" t="s">
        <v>370</v>
      </c>
      <c r="F68" s="113" t="s">
        <v>371</v>
      </c>
      <c r="G68" s="308"/>
      <c r="H68" s="371">
        <v>1.5480000000000001E-2</v>
      </c>
      <c r="I68" s="358">
        <f>G68*H68</f>
        <v>0</v>
      </c>
      <c r="J68" s="372">
        <v>1.5480000000000001E-2</v>
      </c>
      <c r="K68" s="358">
        <f>G68*J68</f>
        <v>0</v>
      </c>
    </row>
    <row r="69" spans="1:11" ht="16.5" thickBot="1" x14ac:dyDescent="0.3">
      <c r="A69" s="573" t="s">
        <v>383</v>
      </c>
      <c r="B69" s="422"/>
      <c r="C69" s="422"/>
      <c r="D69" s="422"/>
      <c r="E69" s="422"/>
      <c r="F69" s="422"/>
      <c r="G69" s="574"/>
      <c r="H69" s="579"/>
      <c r="I69" s="579"/>
      <c r="J69" s="579"/>
      <c r="K69" s="579"/>
    </row>
    <row r="70" spans="1:11" ht="61.5" customHeight="1" x14ac:dyDescent="0.25">
      <c r="A70" s="127" t="s">
        <v>61</v>
      </c>
      <c r="B70" s="109" t="s">
        <v>313</v>
      </c>
      <c r="C70" s="110" t="s">
        <v>312</v>
      </c>
      <c r="D70" s="111"/>
      <c r="E70" s="112" t="s">
        <v>314</v>
      </c>
      <c r="F70" s="354" t="s">
        <v>315</v>
      </c>
      <c r="G70" s="324">
        <f>G24</f>
        <v>0</v>
      </c>
      <c r="H70" s="371">
        <v>1.2000000000000002E-2</v>
      </c>
      <c r="I70" s="358">
        <f t="shared" ref="I70:I76" si="4">G70*H70</f>
        <v>0</v>
      </c>
      <c r="J70" s="372">
        <v>1.1700000000000002E-2</v>
      </c>
      <c r="K70" s="358">
        <f t="shared" ref="K70:K76" si="5">G70*J70</f>
        <v>0</v>
      </c>
    </row>
    <row r="71" spans="1:11" ht="69" customHeight="1" x14ac:dyDescent="0.25">
      <c r="A71" s="127" t="s">
        <v>62</v>
      </c>
      <c r="B71" s="109" t="s">
        <v>313</v>
      </c>
      <c r="C71" s="110" t="s">
        <v>312</v>
      </c>
      <c r="D71" s="111"/>
      <c r="E71" s="112" t="s">
        <v>314</v>
      </c>
      <c r="F71" s="354" t="s">
        <v>315</v>
      </c>
      <c r="G71" s="325">
        <f>G26</f>
        <v>0</v>
      </c>
      <c r="H71" s="371">
        <v>1.5000000000000002E-3</v>
      </c>
      <c r="I71" s="358">
        <f t="shared" si="4"/>
        <v>0</v>
      </c>
      <c r="J71" s="372">
        <v>1.5000000000000002E-3</v>
      </c>
      <c r="K71" s="358">
        <f t="shared" si="5"/>
        <v>0</v>
      </c>
    </row>
    <row r="72" spans="1:11" ht="48.75" customHeight="1" x14ac:dyDescent="0.25">
      <c r="A72" s="127" t="s">
        <v>63</v>
      </c>
      <c r="B72" s="109" t="s">
        <v>313</v>
      </c>
      <c r="C72" s="110" t="s">
        <v>312</v>
      </c>
      <c r="D72" s="111"/>
      <c r="E72" s="112" t="s">
        <v>314</v>
      </c>
      <c r="F72" s="354" t="s">
        <v>315</v>
      </c>
      <c r="G72" s="325">
        <f>G28</f>
        <v>0</v>
      </c>
      <c r="H72" s="371">
        <v>7.4999999999999997E-3</v>
      </c>
      <c r="I72" s="358">
        <f t="shared" si="4"/>
        <v>0</v>
      </c>
      <c r="J72" s="372">
        <v>6.6000000000000008E-3</v>
      </c>
      <c r="K72" s="358">
        <f t="shared" si="5"/>
        <v>0</v>
      </c>
    </row>
    <row r="73" spans="1:11" ht="45.75" customHeight="1" x14ac:dyDescent="0.25">
      <c r="A73" s="127" t="s">
        <v>64</v>
      </c>
      <c r="B73" s="109" t="s">
        <v>313</v>
      </c>
      <c r="C73" s="110" t="s">
        <v>312</v>
      </c>
      <c r="D73" s="111"/>
      <c r="E73" s="112" t="s">
        <v>314</v>
      </c>
      <c r="F73" s="354" t="s">
        <v>315</v>
      </c>
      <c r="G73" s="325">
        <f>G30</f>
        <v>0</v>
      </c>
      <c r="H73" s="371">
        <v>5.1000000000000004E-3</v>
      </c>
      <c r="I73" s="358">
        <f t="shared" si="4"/>
        <v>0</v>
      </c>
      <c r="J73" s="372">
        <v>5.1000000000000004E-3</v>
      </c>
      <c r="K73" s="358">
        <f t="shared" si="5"/>
        <v>0</v>
      </c>
    </row>
    <row r="74" spans="1:11" ht="64.5" customHeight="1" x14ac:dyDescent="0.25">
      <c r="A74" s="127" t="s">
        <v>65</v>
      </c>
      <c r="B74" s="109" t="s">
        <v>313</v>
      </c>
      <c r="C74" s="110" t="s">
        <v>312</v>
      </c>
      <c r="D74" s="111"/>
      <c r="E74" s="112" t="s">
        <v>314</v>
      </c>
      <c r="F74" s="354" t="s">
        <v>315</v>
      </c>
      <c r="G74" s="325">
        <f>G32</f>
        <v>0</v>
      </c>
      <c r="H74" s="371">
        <v>2.3999999999999998E-3</v>
      </c>
      <c r="I74" s="358">
        <f t="shared" si="4"/>
        <v>0</v>
      </c>
      <c r="J74" s="372">
        <v>2.3999999999999998E-3</v>
      </c>
      <c r="K74" s="358">
        <f t="shared" si="5"/>
        <v>0</v>
      </c>
    </row>
    <row r="75" spans="1:11" ht="50.25" customHeight="1" x14ac:dyDescent="0.25">
      <c r="A75" s="127" t="s">
        <v>66</v>
      </c>
      <c r="B75" s="109" t="s">
        <v>313</v>
      </c>
      <c r="C75" s="110" t="s">
        <v>312</v>
      </c>
      <c r="D75" s="111"/>
      <c r="E75" s="112" t="s">
        <v>314</v>
      </c>
      <c r="F75" s="354" t="s">
        <v>315</v>
      </c>
      <c r="G75" s="307"/>
      <c r="H75" s="371">
        <v>8.9999999999999998E-4</v>
      </c>
      <c r="I75" s="358">
        <f t="shared" si="4"/>
        <v>0</v>
      </c>
      <c r="J75" s="372">
        <v>8.9999999999999998E-4</v>
      </c>
      <c r="K75" s="358">
        <f t="shared" si="5"/>
        <v>0</v>
      </c>
    </row>
    <row r="76" spans="1:11" ht="57" customHeight="1" thickBot="1" x14ac:dyDescent="0.3">
      <c r="A76" s="129" t="s">
        <v>67</v>
      </c>
      <c r="B76" s="124" t="s">
        <v>313</v>
      </c>
      <c r="C76" s="116" t="s">
        <v>312</v>
      </c>
      <c r="D76" s="117"/>
      <c r="E76" s="118" t="s">
        <v>314</v>
      </c>
      <c r="F76" s="355" t="s">
        <v>315</v>
      </c>
      <c r="G76" s="356"/>
      <c r="H76" s="371">
        <v>1.8E-3</v>
      </c>
      <c r="I76" s="358">
        <f t="shared" si="4"/>
        <v>0</v>
      </c>
      <c r="J76" s="372">
        <v>1.8E-3</v>
      </c>
      <c r="K76" s="358">
        <f t="shared" si="5"/>
        <v>0</v>
      </c>
    </row>
  </sheetData>
  <mergeCells count="18">
    <mergeCell ref="B1:F1"/>
    <mergeCell ref="A2:H2"/>
    <mergeCell ref="C4:E4"/>
    <mergeCell ref="A3:G3"/>
    <mergeCell ref="A14:G14"/>
    <mergeCell ref="A37:G37"/>
    <mergeCell ref="A15:G15"/>
    <mergeCell ref="A19:G19"/>
    <mergeCell ref="A23:G23"/>
    <mergeCell ref="A38:G38"/>
    <mergeCell ref="A39:G39"/>
    <mergeCell ref="A44:G44"/>
    <mergeCell ref="A46:G46"/>
    <mergeCell ref="A50:G50"/>
    <mergeCell ref="A55:G55"/>
    <mergeCell ref="A63:G63"/>
    <mergeCell ref="A64:G64"/>
    <mergeCell ref="A69:G69"/>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0</xdr:col>
                    <xdr:colOff>3181350</xdr:colOff>
                    <xdr:row>3</xdr:row>
                    <xdr:rowOff>19050</xdr:rowOff>
                  </from>
                  <to>
                    <xdr:col>1</xdr:col>
                    <xdr:colOff>781050</xdr:colOff>
                    <xdr:row>3</xdr:row>
                    <xdr:rowOff>161925</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5</xdr:col>
                    <xdr:colOff>523875</xdr:colOff>
                    <xdr:row>2</xdr:row>
                    <xdr:rowOff>1276350</xdr:rowOff>
                  </from>
                  <to>
                    <xdr:col>6</xdr:col>
                    <xdr:colOff>228600</xdr:colOff>
                    <xdr:row>3</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C91D-BA2F-41F4-8350-A66BA953901C}">
  <dimension ref="A1:V28"/>
  <sheetViews>
    <sheetView zoomScale="98" zoomScaleNormal="98" workbookViewId="0">
      <selection activeCell="G19" sqref="G19"/>
    </sheetView>
  </sheetViews>
  <sheetFormatPr defaultRowHeight="15" x14ac:dyDescent="0.25"/>
  <cols>
    <col min="1" max="1" width="34.28515625" style="224" customWidth="1"/>
    <col min="2" max="2" width="13.7109375" style="151" customWidth="1"/>
    <col min="3" max="3" width="12" style="151" customWidth="1"/>
    <col min="4" max="4" width="15.140625" style="151" customWidth="1"/>
    <col min="5" max="5" width="13.5703125" style="151" customWidth="1"/>
    <col min="6" max="6" width="21.140625" style="151" customWidth="1"/>
    <col min="7" max="7" width="9.140625" style="152"/>
    <col min="8" max="22" width="9.140625" style="358"/>
  </cols>
  <sheetData>
    <row r="1" spans="1:19" ht="15" customHeight="1" x14ac:dyDescent="0.25">
      <c r="A1" s="78" t="s">
        <v>702</v>
      </c>
      <c r="B1" s="434" t="s">
        <v>323</v>
      </c>
      <c r="C1" s="434"/>
      <c r="D1" s="434"/>
      <c r="E1" s="434"/>
      <c r="F1" s="434"/>
      <c r="G1" s="78" t="s">
        <v>322</v>
      </c>
      <c r="H1" s="360"/>
      <c r="L1" s="456" t="s">
        <v>655</v>
      </c>
      <c r="M1" s="456"/>
      <c r="N1" s="456"/>
      <c r="O1" s="456"/>
      <c r="P1" s="456" t="s">
        <v>656</v>
      </c>
      <c r="Q1" s="456"/>
      <c r="R1" s="456"/>
      <c r="S1" s="456"/>
    </row>
    <row r="2" spans="1:19" ht="26.25" x14ac:dyDescent="0.25">
      <c r="A2" s="446" t="s">
        <v>472</v>
      </c>
      <c r="B2" s="446"/>
      <c r="C2" s="446"/>
      <c r="D2" s="446"/>
      <c r="E2" s="446"/>
      <c r="F2" s="446"/>
      <c r="G2" s="446"/>
      <c r="L2" s="362" t="s">
        <v>446</v>
      </c>
      <c r="M2" s="362" t="s">
        <v>447</v>
      </c>
      <c r="N2" s="362" t="s">
        <v>448</v>
      </c>
      <c r="O2" s="362" t="s">
        <v>449</v>
      </c>
      <c r="P2" s="362" t="s">
        <v>446</v>
      </c>
      <c r="Q2" s="362" t="s">
        <v>447</v>
      </c>
      <c r="R2" s="362" t="s">
        <v>448</v>
      </c>
      <c r="S2" s="362" t="s">
        <v>449</v>
      </c>
    </row>
    <row r="3" spans="1:19" ht="56.25" customHeight="1" thickBot="1" x14ac:dyDescent="0.3">
      <c r="A3" s="447" t="s">
        <v>700</v>
      </c>
      <c r="B3" s="447"/>
      <c r="C3" s="447"/>
      <c r="D3" s="447"/>
      <c r="E3" s="447"/>
      <c r="F3" s="447"/>
      <c r="G3" s="447"/>
      <c r="L3" s="367">
        <f>'Potential for Exposure Calc'!W18</f>
        <v>0</v>
      </c>
      <c r="M3" s="367">
        <f>'Potential for Exposure Calc'!X18</f>
        <v>0</v>
      </c>
      <c r="N3" s="367">
        <f>'Potential for Exposure Calc'!Y18</f>
        <v>0</v>
      </c>
      <c r="O3" s="367">
        <f>'Potential for Exposure Calc'!Z18</f>
        <v>0</v>
      </c>
      <c r="P3" s="367">
        <f>'Potential for Exposure Calc'!AA18</f>
        <v>0</v>
      </c>
      <c r="Q3" s="367">
        <f>'Potential for Exposure Calc'!AB18</f>
        <v>0</v>
      </c>
      <c r="R3" s="367">
        <f>'Potential for Exposure Calc'!AC18</f>
        <v>0</v>
      </c>
      <c r="S3" s="367">
        <f>'Potential for Exposure Calc'!AD18</f>
        <v>0</v>
      </c>
    </row>
    <row r="4" spans="1:19" ht="27" customHeight="1" thickBot="1" x14ac:dyDescent="0.3">
      <c r="A4" s="462" t="s">
        <v>473</v>
      </c>
      <c r="B4" s="463"/>
      <c r="C4" s="463"/>
      <c r="D4" s="222"/>
      <c r="E4" s="464" t="b">
        <v>0</v>
      </c>
      <c r="F4" s="464"/>
      <c r="G4" s="373" t="b">
        <v>0</v>
      </c>
      <c r="K4" s="358" t="s">
        <v>73</v>
      </c>
      <c r="L4" s="358">
        <f>L3*'Biological Material Properties'!$K$2</f>
        <v>0</v>
      </c>
      <c r="M4" s="358">
        <f>M3*'Biological Material Properties'!$M$2</f>
        <v>0</v>
      </c>
      <c r="N4" s="358">
        <f>N3*'Biological Material Properties'!$O$2</f>
        <v>0</v>
      </c>
      <c r="O4" s="358">
        <f>O3*'Biological Material Properties'!$Q$2</f>
        <v>0</v>
      </c>
      <c r="P4" s="358">
        <f>P3*'Biological Material Properties'!$K$2</f>
        <v>0</v>
      </c>
      <c r="Q4" s="358">
        <f>Q3*'Biological Material Properties'!$M$2</f>
        <v>0</v>
      </c>
      <c r="R4" s="358">
        <f>R3*'Biological Material Properties'!$O$2</f>
        <v>0</v>
      </c>
      <c r="S4" s="358">
        <f>S3*'Biological Material Properties'!$Q$2</f>
        <v>0</v>
      </c>
    </row>
    <row r="5" spans="1:19" ht="15.75" thickBot="1" x14ac:dyDescent="0.3">
      <c r="A5" s="448" t="s">
        <v>472</v>
      </c>
      <c r="B5" s="449"/>
      <c r="C5" s="449"/>
      <c r="D5" s="449"/>
      <c r="E5" s="449"/>
      <c r="F5" s="449"/>
      <c r="G5" s="450"/>
      <c r="K5" s="358" t="s">
        <v>74</v>
      </c>
      <c r="L5" s="358">
        <f>P5</f>
        <v>0</v>
      </c>
      <c r="M5" s="358">
        <f t="shared" ref="M5:O5" si="0">Q5</f>
        <v>0</v>
      </c>
      <c r="N5" s="358">
        <f t="shared" si="0"/>
        <v>0</v>
      </c>
      <c r="O5" s="358">
        <f t="shared" si="0"/>
        <v>0</v>
      </c>
      <c r="P5" s="358">
        <f>P3*'Biological Material Properties'!$J$2</f>
        <v>0</v>
      </c>
      <c r="Q5" s="358">
        <f>Q3*'Biological Material Properties'!$L$2</f>
        <v>0</v>
      </c>
      <c r="R5" s="358">
        <f>R3*'Biological Material Properties'!$N$2</f>
        <v>0</v>
      </c>
      <c r="S5" s="358">
        <f>S3*'Biological Material Properties'!$P$2</f>
        <v>0</v>
      </c>
    </row>
    <row r="6" spans="1:19" ht="131.25" customHeight="1" thickBot="1" x14ac:dyDescent="0.3">
      <c r="A6" s="443" t="s">
        <v>474</v>
      </c>
      <c r="B6" s="444"/>
      <c r="C6" s="444"/>
      <c r="D6" s="444"/>
      <c r="E6" s="444"/>
      <c r="F6" s="444"/>
      <c r="G6" s="445"/>
    </row>
    <row r="7" spans="1:19" ht="39" thickBot="1" x14ac:dyDescent="0.3">
      <c r="A7" s="240" t="s">
        <v>657</v>
      </c>
      <c r="B7" s="229" t="s">
        <v>292</v>
      </c>
      <c r="C7" s="454" t="s">
        <v>293</v>
      </c>
      <c r="D7" s="454"/>
      <c r="E7" s="218"/>
      <c r="F7" s="230" t="s">
        <v>294</v>
      </c>
      <c r="G7" s="374"/>
    </row>
    <row r="8" spans="1:19" ht="107.25" customHeight="1" thickBot="1" x14ac:dyDescent="0.3">
      <c r="A8" s="443" t="s">
        <v>475</v>
      </c>
      <c r="B8" s="444"/>
      <c r="C8" s="444"/>
      <c r="D8" s="444"/>
      <c r="E8" s="444"/>
      <c r="F8" s="444"/>
      <c r="G8" s="445"/>
    </row>
    <row r="9" spans="1:19" ht="39" thickBot="1" x14ac:dyDescent="0.3">
      <c r="A9" s="241" t="s">
        <v>658</v>
      </c>
      <c r="B9" s="229" t="s">
        <v>681</v>
      </c>
      <c r="C9" s="223" t="s">
        <v>682</v>
      </c>
      <c r="D9" s="223" t="s">
        <v>683</v>
      </c>
      <c r="E9" s="218"/>
      <c r="F9" s="230" t="s">
        <v>684</v>
      </c>
      <c r="G9" s="374"/>
    </row>
    <row r="10" spans="1:19" ht="213.75" customHeight="1" thickBot="1" x14ac:dyDescent="0.3">
      <c r="A10" s="443" t="s">
        <v>476</v>
      </c>
      <c r="B10" s="444"/>
      <c r="C10" s="444"/>
      <c r="D10" s="444"/>
      <c r="E10" s="444"/>
      <c r="F10" s="444"/>
      <c r="G10" s="445"/>
    </row>
    <row r="11" spans="1:19" ht="93" customHeight="1" thickBot="1" x14ac:dyDescent="0.3">
      <c r="A11" s="241" t="s">
        <v>659</v>
      </c>
      <c r="B11" s="229" t="s">
        <v>685</v>
      </c>
      <c r="C11" s="454" t="s">
        <v>686</v>
      </c>
      <c r="D11" s="454"/>
      <c r="E11" s="218"/>
      <c r="F11" s="230" t="s">
        <v>687</v>
      </c>
      <c r="G11" s="374"/>
    </row>
    <row r="12" spans="1:19" ht="188.25" customHeight="1" thickBot="1" x14ac:dyDescent="0.3">
      <c r="A12" s="443" t="s">
        <v>477</v>
      </c>
      <c r="B12" s="444"/>
      <c r="C12" s="444"/>
      <c r="D12" s="444"/>
      <c r="E12" s="444"/>
      <c r="F12" s="444"/>
      <c r="G12" s="445"/>
    </row>
    <row r="13" spans="1:19" ht="92.25" customHeight="1" thickBot="1" x14ac:dyDescent="0.3">
      <c r="A13" s="241" t="s">
        <v>660</v>
      </c>
      <c r="B13" s="229" t="s">
        <v>688</v>
      </c>
      <c r="C13" s="223"/>
      <c r="D13" s="455" t="s">
        <v>689</v>
      </c>
      <c r="E13" s="455"/>
      <c r="F13" s="230" t="s">
        <v>690</v>
      </c>
      <c r="G13" s="374"/>
    </row>
    <row r="14" spans="1:19" ht="172.5" customHeight="1" thickBot="1" x14ac:dyDescent="0.3">
      <c r="A14" s="443" t="s">
        <v>478</v>
      </c>
      <c r="B14" s="444"/>
      <c r="C14" s="444"/>
      <c r="D14" s="444"/>
      <c r="E14" s="444"/>
      <c r="F14" s="444"/>
      <c r="G14" s="445"/>
    </row>
    <row r="15" spans="1:19" ht="72.75" customHeight="1" thickBot="1" x14ac:dyDescent="0.3">
      <c r="A15" s="241" t="s">
        <v>661</v>
      </c>
      <c r="B15" s="461" t="s">
        <v>691</v>
      </c>
      <c r="C15" s="461"/>
      <c r="D15" s="455" t="s">
        <v>692</v>
      </c>
      <c r="E15" s="455"/>
      <c r="F15" s="230" t="s">
        <v>693</v>
      </c>
      <c r="G15" s="374"/>
    </row>
    <row r="16" spans="1:19" ht="216" customHeight="1" thickBot="1" x14ac:dyDescent="0.3">
      <c r="A16" s="443" t="s">
        <v>479</v>
      </c>
      <c r="B16" s="444"/>
      <c r="C16" s="444"/>
      <c r="D16" s="444"/>
      <c r="E16" s="444"/>
      <c r="F16" s="444"/>
      <c r="G16" s="445"/>
    </row>
    <row r="17" spans="1:7" ht="102.75" customHeight="1" thickBot="1" x14ac:dyDescent="0.3">
      <c r="A17" s="241" t="s">
        <v>662</v>
      </c>
      <c r="B17" s="461" t="s">
        <v>694</v>
      </c>
      <c r="C17" s="461"/>
      <c r="D17" s="455" t="s">
        <v>695</v>
      </c>
      <c r="E17" s="455"/>
      <c r="F17" s="230" t="s">
        <v>696</v>
      </c>
      <c r="G17" s="374"/>
    </row>
    <row r="18" spans="1:7" ht="205.5" customHeight="1" thickBot="1" x14ac:dyDescent="0.3">
      <c r="A18" s="443" t="s">
        <v>480</v>
      </c>
      <c r="B18" s="444"/>
      <c r="C18" s="444"/>
      <c r="D18" s="444"/>
      <c r="E18" s="444"/>
      <c r="F18" s="444"/>
      <c r="G18" s="445"/>
    </row>
    <row r="19" spans="1:7" ht="51.75" thickBot="1" x14ac:dyDescent="0.3">
      <c r="A19" s="231" t="s">
        <v>663</v>
      </c>
      <c r="B19" s="461" t="s">
        <v>697</v>
      </c>
      <c r="C19" s="461"/>
      <c r="D19" s="455" t="s">
        <v>698</v>
      </c>
      <c r="E19" s="455"/>
      <c r="F19" s="230" t="s">
        <v>699</v>
      </c>
      <c r="G19" s="374"/>
    </row>
    <row r="20" spans="1:7" ht="15.75" customHeight="1" thickBot="1" x14ac:dyDescent="0.3">
      <c r="A20" s="216"/>
      <c r="B20" s="217"/>
      <c r="C20" s="217"/>
      <c r="D20" s="217"/>
      <c r="E20" s="217"/>
      <c r="F20" s="217"/>
      <c r="G20" s="215"/>
    </row>
    <row r="21" spans="1:7" ht="22.5" customHeight="1" thickBot="1" x14ac:dyDescent="0.3">
      <c r="A21" s="451" t="s">
        <v>481</v>
      </c>
      <c r="B21" s="452"/>
      <c r="C21" s="452"/>
      <c r="D21" s="452"/>
      <c r="E21" s="452"/>
      <c r="F21" s="452"/>
      <c r="G21" s="453"/>
    </row>
    <row r="22" spans="1:7" ht="129.75" customHeight="1" thickBot="1" x14ac:dyDescent="0.3">
      <c r="A22" s="440" t="s">
        <v>482</v>
      </c>
      <c r="B22" s="441"/>
      <c r="C22" s="441"/>
      <c r="D22" s="441"/>
      <c r="E22" s="441"/>
      <c r="F22" s="441"/>
      <c r="G22" s="442"/>
    </row>
    <row r="23" spans="1:7" ht="109.5" customHeight="1" thickBot="1" x14ac:dyDescent="0.3">
      <c r="A23" s="242" t="s">
        <v>664</v>
      </c>
      <c r="B23" s="232"/>
      <c r="C23" s="233"/>
      <c r="D23" s="460" t="s">
        <v>703</v>
      </c>
      <c r="E23" s="460"/>
      <c r="F23" s="234" t="s">
        <v>704</v>
      </c>
      <c r="G23" s="374"/>
    </row>
    <row r="24" spans="1:7" ht="39" thickBot="1" x14ac:dyDescent="0.3">
      <c r="A24" s="242" t="s">
        <v>665</v>
      </c>
      <c r="B24" s="235"/>
      <c r="C24" s="236" t="s">
        <v>708</v>
      </c>
      <c r="D24" s="236" t="s">
        <v>707</v>
      </c>
      <c r="E24" s="237" t="s">
        <v>706</v>
      </c>
      <c r="F24" s="214" t="s">
        <v>705</v>
      </c>
      <c r="G24" s="374"/>
    </row>
    <row r="25" spans="1:7" ht="78.75" customHeight="1" thickBot="1" x14ac:dyDescent="0.3">
      <c r="A25" s="242" t="s">
        <v>666</v>
      </c>
      <c r="B25" s="458" t="s">
        <v>709</v>
      </c>
      <c r="C25" s="459"/>
      <c r="D25" s="460" t="s">
        <v>710</v>
      </c>
      <c r="E25" s="460"/>
      <c r="F25" s="234" t="s">
        <v>711</v>
      </c>
      <c r="G25" s="374"/>
    </row>
    <row r="26" spans="1:7" ht="77.25" customHeight="1" thickBot="1" x14ac:dyDescent="0.3">
      <c r="A26" s="242" t="s">
        <v>667</v>
      </c>
      <c r="B26" s="232"/>
      <c r="C26" s="238"/>
      <c r="D26" s="457" t="s">
        <v>713</v>
      </c>
      <c r="E26" s="457"/>
      <c r="F26" s="214" t="s">
        <v>712</v>
      </c>
      <c r="G26" s="374"/>
    </row>
    <row r="27" spans="1:7" ht="93.75" customHeight="1" thickBot="1" x14ac:dyDescent="0.3">
      <c r="A27" s="242" t="s">
        <v>668</v>
      </c>
      <c r="B27" s="232"/>
      <c r="C27" s="238"/>
      <c r="D27" s="457" t="s">
        <v>715</v>
      </c>
      <c r="E27" s="457"/>
      <c r="F27" s="239" t="s">
        <v>714</v>
      </c>
      <c r="G27" s="374"/>
    </row>
    <row r="28" spans="1:7" ht="147" customHeight="1" thickBot="1" x14ac:dyDescent="0.3">
      <c r="A28" s="243" t="s">
        <v>701</v>
      </c>
      <c r="B28" s="232"/>
      <c r="C28" s="233" t="s">
        <v>716</v>
      </c>
      <c r="D28" s="457" t="s">
        <v>717</v>
      </c>
      <c r="E28" s="457"/>
      <c r="F28" s="239" t="s">
        <v>718</v>
      </c>
      <c r="G28" s="374"/>
    </row>
  </sheetData>
  <mergeCells count="32">
    <mergeCell ref="L1:O1"/>
    <mergeCell ref="P1:S1"/>
    <mergeCell ref="D28:E28"/>
    <mergeCell ref="B25:C25"/>
    <mergeCell ref="D23:E23"/>
    <mergeCell ref="D25:E25"/>
    <mergeCell ref="D26:E26"/>
    <mergeCell ref="D27:E27"/>
    <mergeCell ref="B1:F1"/>
    <mergeCell ref="D19:E19"/>
    <mergeCell ref="B17:C17"/>
    <mergeCell ref="B19:C19"/>
    <mergeCell ref="B15:C15"/>
    <mergeCell ref="A4:C4"/>
    <mergeCell ref="E4:F4"/>
    <mergeCell ref="A10:G10"/>
    <mergeCell ref="A2:G2"/>
    <mergeCell ref="A3:G3"/>
    <mergeCell ref="A5:G5"/>
    <mergeCell ref="A6:G6"/>
    <mergeCell ref="A21:G21"/>
    <mergeCell ref="C7:D7"/>
    <mergeCell ref="C11:D11"/>
    <mergeCell ref="D13:E13"/>
    <mergeCell ref="D15:E15"/>
    <mergeCell ref="D17:E17"/>
    <mergeCell ref="A8:G8"/>
    <mergeCell ref="A22:G22"/>
    <mergeCell ref="A16:G16"/>
    <mergeCell ref="A18:G18"/>
    <mergeCell ref="A12:G12"/>
    <mergeCell ref="A14:G14"/>
  </mergeCells>
  <conditionalFormatting sqref="A21:G22 A24:F24 A23:D23 F23 A26:D28 D25 A25 F25:F28">
    <cfRule type="expression" dxfId="2" priority="3">
      <formula>$E$4</formula>
    </cfRule>
  </conditionalFormatting>
  <conditionalFormatting sqref="B25">
    <cfRule type="expression" dxfId="1" priority="1">
      <formula>$E$4</formula>
    </cfRule>
  </conditionalFormatting>
  <pageMargins left="0.7" right="0.7" top="0.75" bottom="0.75" header="0.3" footer="0.3"/>
  <pageSetup scale="79" orientation="portrait" r:id="rId1"/>
  <rowBreaks count="1" manualBreakCount="1">
    <brk id="17"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4</xdr:col>
                    <xdr:colOff>419100</xdr:colOff>
                    <xdr:row>3</xdr:row>
                    <xdr:rowOff>95250</xdr:rowOff>
                  </from>
                  <to>
                    <xdr:col>5</xdr:col>
                    <xdr:colOff>323850</xdr:colOff>
                    <xdr:row>3</xdr:row>
                    <xdr:rowOff>304800</xdr:rowOff>
                  </to>
                </anchor>
              </controlPr>
            </control>
          </mc:Choice>
        </mc:AlternateContent>
        <mc:AlternateContent xmlns:mc="http://schemas.openxmlformats.org/markup-compatibility/2006">
          <mc:Choice Requires="x14">
            <control shapeId="8207" r:id="rId5" name="Check Box 15">
              <controlPr defaultSize="0" autoFill="0" autoLine="0" autoPict="0" altText="Yes">
                <anchor moveWithCells="1">
                  <from>
                    <xdr:col>3</xdr:col>
                    <xdr:colOff>123825</xdr:colOff>
                    <xdr:row>3</xdr:row>
                    <xdr:rowOff>85725</xdr:rowOff>
                  </from>
                  <to>
                    <xdr:col>3</xdr:col>
                    <xdr:colOff>933450</xdr:colOff>
                    <xdr:row>3</xdr:row>
                    <xdr:rowOff>295275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A3A0-E998-4F78-A0BF-622B1FF69DEE}">
  <dimension ref="A1:X70"/>
  <sheetViews>
    <sheetView zoomScale="84" zoomScaleNormal="84" workbookViewId="0">
      <selection activeCell="H57" sqref="H57"/>
    </sheetView>
  </sheetViews>
  <sheetFormatPr defaultRowHeight="15" x14ac:dyDescent="0.25"/>
  <cols>
    <col min="1" max="1" width="4.85546875" style="170" customWidth="1"/>
    <col min="2" max="2" width="34" customWidth="1"/>
    <col min="3" max="3" width="16.7109375" style="153" customWidth="1"/>
    <col min="4" max="4" width="24.5703125" style="153" customWidth="1"/>
    <col min="5" max="5" width="21.28515625" style="153" customWidth="1"/>
    <col min="6" max="6" width="18.140625" style="153" customWidth="1"/>
    <col min="7" max="7" width="19.7109375" style="153" customWidth="1"/>
    <col min="8" max="8" width="9.140625" style="152"/>
    <col min="10" max="24" width="9.140625" style="358"/>
  </cols>
  <sheetData>
    <row r="1" spans="1:21" ht="34.5" customHeight="1" thickBot="1" x14ac:dyDescent="0.3">
      <c r="A1" s="434" t="s">
        <v>702</v>
      </c>
      <c r="B1" s="434"/>
      <c r="C1" s="434" t="s">
        <v>323</v>
      </c>
      <c r="D1" s="434"/>
      <c r="E1" s="434"/>
      <c r="F1" s="434"/>
      <c r="G1" s="434"/>
      <c r="H1" s="75" t="s">
        <v>322</v>
      </c>
      <c r="I1" s="75"/>
      <c r="N1" s="456" t="s">
        <v>655</v>
      </c>
      <c r="O1" s="456"/>
      <c r="P1" s="456"/>
      <c r="Q1" s="456"/>
      <c r="R1" s="456" t="s">
        <v>656</v>
      </c>
      <c r="S1" s="456"/>
      <c r="T1" s="456"/>
      <c r="U1" s="456"/>
    </row>
    <row r="2" spans="1:21" ht="77.25" x14ac:dyDescent="0.25">
      <c r="A2" s="482" t="s">
        <v>483</v>
      </c>
      <c r="B2" s="483"/>
      <c r="C2" s="483"/>
      <c r="D2" s="483"/>
      <c r="E2" s="483"/>
      <c r="F2" s="483"/>
      <c r="G2" s="483"/>
      <c r="H2" s="484"/>
      <c r="I2" s="377"/>
      <c r="N2" s="362" t="s">
        <v>767</v>
      </c>
      <c r="O2" s="362" t="s">
        <v>768</v>
      </c>
      <c r="P2" s="362" t="s">
        <v>769</v>
      </c>
      <c r="Q2" s="362" t="s">
        <v>770</v>
      </c>
      <c r="R2" s="362" t="s">
        <v>772</v>
      </c>
      <c r="S2" s="362" t="s">
        <v>773</v>
      </c>
      <c r="T2" s="362" t="s">
        <v>774</v>
      </c>
      <c r="U2" s="362" t="s">
        <v>771</v>
      </c>
    </row>
    <row r="3" spans="1:21" ht="91.5" customHeight="1" thickBot="1" x14ac:dyDescent="0.3">
      <c r="A3" s="485" t="s">
        <v>484</v>
      </c>
      <c r="B3" s="486"/>
      <c r="C3" s="486"/>
      <c r="D3" s="486"/>
      <c r="E3" s="486"/>
      <c r="F3" s="486"/>
      <c r="G3" s="486"/>
      <c r="H3" s="225"/>
      <c r="I3" s="353"/>
      <c r="N3" s="380">
        <f>'Biosafety Effectiveness Calc'!W48</f>
        <v>0</v>
      </c>
      <c r="O3" s="380">
        <f>'Biosafety Effectiveness Calc'!X48</f>
        <v>0</v>
      </c>
      <c r="P3" s="380">
        <f>'Biosafety Effectiveness Calc'!Y48</f>
        <v>0</v>
      </c>
      <c r="Q3" s="380">
        <f>'Biosafety Effectiveness Calc'!Z48</f>
        <v>0</v>
      </c>
      <c r="R3" s="380">
        <f>'Biosafety Effectiveness Calc'!AA48</f>
        <v>0</v>
      </c>
      <c r="S3" s="380">
        <f>'Biosafety Effectiveness Calc'!AB48</f>
        <v>0</v>
      </c>
      <c r="T3" s="380">
        <f>'Biosafety Effectiveness Calc'!AC48</f>
        <v>0</v>
      </c>
      <c r="U3" s="380">
        <f>'Biosafety Effectiveness Calc'!AD48</f>
        <v>0</v>
      </c>
    </row>
    <row r="4" spans="1:21" ht="15.75" thickBot="1" x14ac:dyDescent="0.3">
      <c r="A4" s="487" t="s">
        <v>485</v>
      </c>
      <c r="B4" s="488"/>
      <c r="C4" s="488"/>
      <c r="D4" s="488"/>
      <c r="E4" s="488"/>
      <c r="F4" s="488"/>
      <c r="G4" s="488"/>
      <c r="H4" s="488"/>
      <c r="I4" s="489"/>
      <c r="M4" s="358" t="s">
        <v>73</v>
      </c>
      <c r="N4" s="358">
        <f>'Laboratory Procedures'!L4</f>
        <v>0</v>
      </c>
      <c r="O4" s="358">
        <f>'Laboratory Procedures'!M4</f>
        <v>0</v>
      </c>
      <c r="P4" s="358">
        <f>'Laboratory Procedures'!N4</f>
        <v>0</v>
      </c>
      <c r="Q4" s="358">
        <f>'Laboratory Procedures'!O4</f>
        <v>0</v>
      </c>
      <c r="R4" s="358">
        <f>'Laboratory Procedures'!P4</f>
        <v>0</v>
      </c>
      <c r="S4" s="358">
        <f>'Laboratory Procedures'!Q4</f>
        <v>0</v>
      </c>
      <c r="T4" s="358">
        <f>'Laboratory Procedures'!R4</f>
        <v>0</v>
      </c>
      <c r="U4" s="358">
        <f>'Laboratory Procedures'!S4</f>
        <v>0</v>
      </c>
    </row>
    <row r="5" spans="1:21" ht="15.75" thickBot="1" x14ac:dyDescent="0.3">
      <c r="A5" s="244"/>
      <c r="B5" s="274"/>
      <c r="C5" s="275" t="s">
        <v>719</v>
      </c>
      <c r="D5" s="245" t="s">
        <v>720</v>
      </c>
      <c r="E5" s="247" t="s">
        <v>722</v>
      </c>
      <c r="F5" s="246" t="s">
        <v>723</v>
      </c>
      <c r="G5" s="276" t="s">
        <v>721</v>
      </c>
      <c r="H5" s="277"/>
      <c r="I5" s="378"/>
      <c r="M5" s="358" t="s">
        <v>74</v>
      </c>
      <c r="R5" s="358">
        <f>'Laboratory Procedures'!P5</f>
        <v>0</v>
      </c>
      <c r="S5" s="358">
        <f>'Laboratory Procedures'!Q5</f>
        <v>0</v>
      </c>
      <c r="T5" s="358">
        <f>'Laboratory Procedures'!R5</f>
        <v>0</v>
      </c>
      <c r="U5" s="358">
        <f>'Laboratory Procedures'!S5</f>
        <v>0</v>
      </c>
    </row>
    <row r="6" spans="1:21" ht="51" customHeight="1" thickBot="1" x14ac:dyDescent="0.3">
      <c r="A6" s="490" t="s">
        <v>486</v>
      </c>
      <c r="B6" s="491"/>
      <c r="C6" s="491"/>
      <c r="D6" s="491"/>
      <c r="E6" s="491"/>
      <c r="F6" s="491"/>
      <c r="G6" s="491"/>
      <c r="H6" s="491"/>
      <c r="I6" s="492"/>
      <c r="N6" s="358">
        <f>(N3*0.98)*N4</f>
        <v>0</v>
      </c>
      <c r="O6" s="358">
        <f t="shared" ref="O6:U6" si="0">(O3*0.98)*O4</f>
        <v>0</v>
      </c>
      <c r="P6" s="358">
        <f t="shared" si="0"/>
        <v>0</v>
      </c>
      <c r="Q6" s="358">
        <f t="shared" si="0"/>
        <v>0</v>
      </c>
      <c r="R6" s="358">
        <f t="shared" si="0"/>
        <v>0</v>
      </c>
      <c r="S6" s="358">
        <f t="shared" si="0"/>
        <v>0</v>
      </c>
      <c r="T6" s="358">
        <f t="shared" si="0"/>
        <v>0</v>
      </c>
      <c r="U6" s="358">
        <f t="shared" si="0"/>
        <v>0</v>
      </c>
    </row>
    <row r="7" spans="1:21" ht="188.25" customHeight="1" thickBot="1" x14ac:dyDescent="0.3">
      <c r="A7" s="228">
        <v>1.1000000000000001</v>
      </c>
      <c r="B7" s="227" t="s">
        <v>487</v>
      </c>
      <c r="C7" s="481" t="s">
        <v>488</v>
      </c>
      <c r="D7" s="476"/>
      <c r="E7" s="263" t="s">
        <v>489</v>
      </c>
      <c r="F7" s="154" t="s">
        <v>490</v>
      </c>
      <c r="G7" s="262" t="s">
        <v>491</v>
      </c>
      <c r="H7" s="302"/>
      <c r="I7" s="353"/>
      <c r="R7" s="358">
        <f>0.98*R3*R5</f>
        <v>0</v>
      </c>
      <c r="S7" s="358">
        <f t="shared" ref="S7:U7" si="1">0.98*S3*S5</f>
        <v>0</v>
      </c>
      <c r="T7" s="358">
        <f t="shared" si="1"/>
        <v>0</v>
      </c>
      <c r="U7" s="358">
        <f t="shared" si="1"/>
        <v>0</v>
      </c>
    </row>
    <row r="8" spans="1:21" ht="99" customHeight="1" thickBot="1" x14ac:dyDescent="0.3">
      <c r="A8" s="255">
        <v>1.2</v>
      </c>
      <c r="B8" s="256" t="s">
        <v>671</v>
      </c>
      <c r="C8" s="478" t="s">
        <v>492</v>
      </c>
      <c r="D8" s="479"/>
      <c r="E8" s="480" t="s">
        <v>493</v>
      </c>
      <c r="F8" s="480"/>
      <c r="G8" s="261" t="s">
        <v>494</v>
      </c>
      <c r="H8" s="302"/>
      <c r="I8" s="353"/>
    </row>
    <row r="9" spans="1:21" ht="64.5" customHeight="1" thickBot="1" x14ac:dyDescent="0.3">
      <c r="A9" s="493" t="s">
        <v>495</v>
      </c>
      <c r="B9" s="494"/>
      <c r="C9" s="494"/>
      <c r="D9" s="494"/>
      <c r="E9" s="494"/>
      <c r="F9" s="494"/>
      <c r="G9" s="494"/>
      <c r="H9" s="494"/>
      <c r="I9" s="495"/>
    </row>
    <row r="10" spans="1:21" ht="130.5" customHeight="1" thickBot="1" x14ac:dyDescent="0.3">
      <c r="A10" s="228">
        <v>1.3</v>
      </c>
      <c r="B10" s="227" t="s">
        <v>496</v>
      </c>
      <c r="C10" s="476" t="s">
        <v>497</v>
      </c>
      <c r="D10" s="476"/>
      <c r="E10" s="477" t="s">
        <v>498</v>
      </c>
      <c r="F10" s="477"/>
      <c r="G10" s="262" t="s">
        <v>499</v>
      </c>
      <c r="H10" s="302"/>
      <c r="I10" s="353"/>
    </row>
    <row r="11" spans="1:21" ht="155.25" customHeight="1" thickBot="1" x14ac:dyDescent="0.3">
      <c r="A11" s="252">
        <v>1.4</v>
      </c>
      <c r="B11" s="253" t="s">
        <v>500</v>
      </c>
      <c r="C11" s="496" t="s">
        <v>501</v>
      </c>
      <c r="D11" s="496"/>
      <c r="E11" s="497" t="s">
        <v>502</v>
      </c>
      <c r="F11" s="497"/>
      <c r="G11" s="251" t="s">
        <v>503</v>
      </c>
      <c r="H11" s="302"/>
      <c r="I11" s="353"/>
    </row>
    <row r="12" spans="1:21" ht="148.5" customHeight="1" thickBot="1" x14ac:dyDescent="0.3">
      <c r="A12" s="252">
        <v>1.5</v>
      </c>
      <c r="B12" s="253" t="s">
        <v>504</v>
      </c>
      <c r="C12" s="498" t="s">
        <v>505</v>
      </c>
      <c r="D12" s="496"/>
      <c r="E12" s="497" t="s">
        <v>506</v>
      </c>
      <c r="F12" s="497"/>
      <c r="G12" s="251" t="s">
        <v>507</v>
      </c>
      <c r="H12" s="302"/>
      <c r="I12" s="353"/>
    </row>
    <row r="13" spans="1:21" ht="91.5" customHeight="1" thickBot="1" x14ac:dyDescent="0.3">
      <c r="A13" s="255">
        <v>1.6</v>
      </c>
      <c r="B13" s="256" t="s">
        <v>508</v>
      </c>
      <c r="C13" s="264" t="s">
        <v>509</v>
      </c>
      <c r="D13" s="265" t="s">
        <v>510</v>
      </c>
      <c r="E13" s="480" t="s">
        <v>511</v>
      </c>
      <c r="F13" s="480"/>
      <c r="G13" s="261" t="s">
        <v>512</v>
      </c>
      <c r="H13" s="302"/>
      <c r="I13" s="353"/>
    </row>
    <row r="14" spans="1:21" ht="60.75" customHeight="1" thickBot="1" x14ac:dyDescent="0.3">
      <c r="A14" s="493" t="s">
        <v>513</v>
      </c>
      <c r="B14" s="494"/>
      <c r="C14" s="494"/>
      <c r="D14" s="494"/>
      <c r="E14" s="494"/>
      <c r="F14" s="494"/>
      <c r="G14" s="494"/>
      <c r="H14" s="494"/>
      <c r="I14" s="495"/>
    </row>
    <row r="15" spans="1:21" ht="72" customHeight="1" thickBot="1" x14ac:dyDescent="0.3">
      <c r="A15" s="228">
        <v>1.7</v>
      </c>
      <c r="B15" s="227" t="s">
        <v>514</v>
      </c>
      <c r="C15" s="481" t="s">
        <v>515</v>
      </c>
      <c r="D15" s="476"/>
      <c r="E15" s="477" t="s">
        <v>516</v>
      </c>
      <c r="F15" s="477"/>
      <c r="G15" s="262" t="s">
        <v>517</v>
      </c>
      <c r="H15" s="302"/>
      <c r="I15" s="353"/>
    </row>
    <row r="16" spans="1:21" ht="70.5" customHeight="1" thickBot="1" x14ac:dyDescent="0.3">
      <c r="A16" s="252">
        <v>1.8</v>
      </c>
      <c r="B16" s="253" t="s">
        <v>518</v>
      </c>
      <c r="C16" s="498" t="s">
        <v>519</v>
      </c>
      <c r="D16" s="496"/>
      <c r="E16" s="497" t="s">
        <v>520</v>
      </c>
      <c r="F16" s="497"/>
      <c r="G16" s="251" t="s">
        <v>521</v>
      </c>
      <c r="H16" s="302"/>
      <c r="I16" s="353"/>
    </row>
    <row r="17" spans="1:14" ht="69.75" customHeight="1" thickBot="1" x14ac:dyDescent="0.3">
      <c r="A17" s="255">
        <v>1.9</v>
      </c>
      <c r="B17" s="256" t="s">
        <v>522</v>
      </c>
      <c r="C17" s="478" t="s">
        <v>523</v>
      </c>
      <c r="D17" s="479"/>
      <c r="E17" s="480" t="s">
        <v>524</v>
      </c>
      <c r="F17" s="480"/>
      <c r="G17" s="261" t="s">
        <v>525</v>
      </c>
      <c r="H17" s="302"/>
      <c r="I17" s="353"/>
    </row>
    <row r="18" spans="1:14" ht="57" customHeight="1" thickBot="1" x14ac:dyDescent="0.3">
      <c r="A18" s="493" t="s">
        <v>526</v>
      </c>
      <c r="B18" s="494"/>
      <c r="C18" s="494"/>
      <c r="D18" s="494"/>
      <c r="E18" s="494"/>
      <c r="F18" s="494"/>
      <c r="G18" s="494"/>
      <c r="H18" s="494"/>
      <c r="I18" s="495"/>
    </row>
    <row r="19" spans="1:14" ht="109.5" customHeight="1" thickBot="1" x14ac:dyDescent="0.3">
      <c r="A19" s="226" t="s">
        <v>527</v>
      </c>
      <c r="B19" s="227" t="s">
        <v>672</v>
      </c>
      <c r="C19" s="266" t="s">
        <v>528</v>
      </c>
      <c r="D19" s="155" t="s">
        <v>529</v>
      </c>
      <c r="E19" s="477" t="s">
        <v>530</v>
      </c>
      <c r="F19" s="477"/>
      <c r="G19" s="262" t="s">
        <v>531</v>
      </c>
      <c r="H19" s="302"/>
      <c r="I19" s="198"/>
    </row>
    <row r="21" spans="1:14" ht="15.75" thickBot="1" x14ac:dyDescent="0.3"/>
    <row r="22" spans="1:14" ht="15.75" thickBot="1" x14ac:dyDescent="0.3">
      <c r="A22" s="499" t="s">
        <v>532</v>
      </c>
      <c r="B22" s="500"/>
      <c r="C22" s="500"/>
      <c r="D22" s="500"/>
      <c r="E22" s="500"/>
      <c r="F22" s="500"/>
      <c r="G22" s="500"/>
      <c r="H22" s="500"/>
      <c r="I22" s="501"/>
    </row>
    <row r="23" spans="1:14" ht="15.75" thickBot="1" x14ac:dyDescent="0.3">
      <c r="A23" s="278"/>
      <c r="B23" s="279"/>
      <c r="C23" s="268" t="s">
        <v>719</v>
      </c>
      <c r="D23" s="269" t="s">
        <v>720</v>
      </c>
      <c r="E23" s="270" t="s">
        <v>722</v>
      </c>
      <c r="F23" s="271" t="s">
        <v>723</v>
      </c>
      <c r="G23" s="272" t="s">
        <v>721</v>
      </c>
      <c r="H23" s="273"/>
      <c r="I23" s="352"/>
    </row>
    <row r="24" spans="1:14" ht="129.75" customHeight="1" thickBot="1" x14ac:dyDescent="0.3">
      <c r="A24" s="502" t="s">
        <v>533</v>
      </c>
      <c r="B24" s="503"/>
      <c r="C24" s="503"/>
      <c r="D24" s="503"/>
      <c r="E24" s="503"/>
      <c r="F24" s="503"/>
      <c r="G24" s="503"/>
      <c r="H24" s="503"/>
      <c r="I24" s="504"/>
    </row>
    <row r="25" spans="1:14" ht="64.5" customHeight="1" thickBot="1" x14ac:dyDescent="0.3">
      <c r="A25" s="252">
        <v>2.1</v>
      </c>
      <c r="B25" s="253" t="s">
        <v>534</v>
      </c>
      <c r="C25" s="465" t="s">
        <v>535</v>
      </c>
      <c r="D25" s="466"/>
      <c r="E25" s="156" t="s">
        <v>80</v>
      </c>
      <c r="F25" s="157" t="s">
        <v>536</v>
      </c>
      <c r="G25" s="158" t="s">
        <v>537</v>
      </c>
      <c r="H25" s="302"/>
      <c r="I25" s="353"/>
    </row>
    <row r="26" spans="1:14" ht="197.25" customHeight="1" thickBot="1" x14ac:dyDescent="0.3">
      <c r="A26" s="252">
        <v>2.2000000000000002</v>
      </c>
      <c r="B26" s="253" t="s">
        <v>538</v>
      </c>
      <c r="C26" s="160" t="s">
        <v>539</v>
      </c>
      <c r="D26" s="161" t="s">
        <v>540</v>
      </c>
      <c r="E26" s="156" t="s">
        <v>541</v>
      </c>
      <c r="F26" s="157" t="s">
        <v>542</v>
      </c>
      <c r="G26" s="158" t="s">
        <v>543</v>
      </c>
      <c r="H26" s="302"/>
      <c r="I26" s="353"/>
    </row>
    <row r="27" spans="1:14" ht="140.25" customHeight="1" thickBot="1" x14ac:dyDescent="0.3">
      <c r="A27" s="252">
        <v>2.2999999999999998</v>
      </c>
      <c r="B27" s="253" t="s">
        <v>544</v>
      </c>
      <c r="C27" s="160" t="s">
        <v>545</v>
      </c>
      <c r="D27" s="161" t="s">
        <v>546</v>
      </c>
      <c r="E27" s="156" t="s">
        <v>547</v>
      </c>
      <c r="F27" s="157" t="s">
        <v>548</v>
      </c>
      <c r="G27" s="158" t="s">
        <v>549</v>
      </c>
      <c r="H27" s="302"/>
      <c r="I27" s="353"/>
    </row>
    <row r="28" spans="1:14" ht="96.75" customHeight="1" thickBot="1" x14ac:dyDescent="0.3">
      <c r="A28" s="252">
        <v>2.4</v>
      </c>
      <c r="B28" s="253" t="s">
        <v>550</v>
      </c>
      <c r="C28" s="465" t="s">
        <v>95</v>
      </c>
      <c r="D28" s="466"/>
      <c r="E28" s="156" t="s">
        <v>551</v>
      </c>
      <c r="F28" s="157" t="s">
        <v>93</v>
      </c>
      <c r="G28" s="158" t="s">
        <v>552</v>
      </c>
      <c r="H28" s="302"/>
      <c r="I28" s="353"/>
    </row>
    <row r="29" spans="1:14" ht="129.75" customHeight="1" thickBot="1" x14ac:dyDescent="0.3">
      <c r="A29" s="252">
        <v>2.5</v>
      </c>
      <c r="B29" s="253" t="s">
        <v>553</v>
      </c>
      <c r="C29" s="465" t="s">
        <v>554</v>
      </c>
      <c r="D29" s="466"/>
      <c r="E29" s="156" t="s">
        <v>555</v>
      </c>
      <c r="F29" s="157" t="s">
        <v>556</v>
      </c>
      <c r="G29" s="158" t="s">
        <v>557</v>
      </c>
      <c r="H29" s="302"/>
      <c r="I29" s="353"/>
    </row>
    <row r="30" spans="1:14" ht="64.5" customHeight="1" thickBot="1" x14ac:dyDescent="0.3">
      <c r="A30" s="252">
        <v>2.6</v>
      </c>
      <c r="B30" s="253" t="s">
        <v>558</v>
      </c>
      <c r="C30" s="465" t="s">
        <v>559</v>
      </c>
      <c r="D30" s="466"/>
      <c r="E30" s="156"/>
      <c r="F30" s="157" t="s">
        <v>560</v>
      </c>
      <c r="G30" s="158" t="s">
        <v>561</v>
      </c>
      <c r="H30" s="302"/>
      <c r="I30" s="353"/>
    </row>
    <row r="31" spans="1:14" ht="111" customHeight="1" thickBot="1" x14ac:dyDescent="0.3">
      <c r="A31" s="252">
        <v>2.7</v>
      </c>
      <c r="B31" s="253" t="s">
        <v>562</v>
      </c>
      <c r="C31" s="465" t="s">
        <v>563</v>
      </c>
      <c r="D31" s="466"/>
      <c r="E31" s="156" t="s">
        <v>564</v>
      </c>
      <c r="F31" s="157" t="s">
        <v>565</v>
      </c>
      <c r="G31" s="158" t="s">
        <v>566</v>
      </c>
      <c r="H31" s="302"/>
      <c r="I31" s="353"/>
    </row>
    <row r="32" spans="1:14" ht="102.75" thickBot="1" x14ac:dyDescent="0.3">
      <c r="A32" s="252">
        <v>2.8</v>
      </c>
      <c r="B32" s="253" t="s">
        <v>567</v>
      </c>
      <c r="C32" s="465" t="s">
        <v>568</v>
      </c>
      <c r="D32" s="466"/>
      <c r="E32" s="156" t="s">
        <v>569</v>
      </c>
      <c r="F32" s="157" t="s">
        <v>570</v>
      </c>
      <c r="G32" s="158" t="s">
        <v>571</v>
      </c>
      <c r="H32" s="302"/>
      <c r="I32" s="353"/>
      <c r="L32" s="381"/>
      <c r="M32" s="381"/>
      <c r="N32" s="381"/>
    </row>
    <row r="33" spans="1:13" ht="90" customHeight="1" thickBot="1" x14ac:dyDescent="0.3">
      <c r="A33" s="252">
        <v>2.9</v>
      </c>
      <c r="B33" s="253" t="s">
        <v>572</v>
      </c>
      <c r="C33" s="465" t="s">
        <v>573</v>
      </c>
      <c r="D33" s="466"/>
      <c r="E33" s="156" t="s">
        <v>574</v>
      </c>
      <c r="F33" s="157" t="s">
        <v>575</v>
      </c>
      <c r="G33" s="158" t="s">
        <v>576</v>
      </c>
      <c r="H33" s="302"/>
      <c r="I33" s="353"/>
    </row>
    <row r="34" spans="1:13" ht="68.25" customHeight="1" thickBot="1" x14ac:dyDescent="0.3">
      <c r="A34" s="254" t="s">
        <v>577</v>
      </c>
      <c r="B34" s="253" t="s">
        <v>578</v>
      </c>
      <c r="C34" s="465" t="s">
        <v>579</v>
      </c>
      <c r="D34" s="466"/>
      <c r="E34" s="156" t="s">
        <v>775</v>
      </c>
      <c r="F34" s="157"/>
      <c r="G34" s="158" t="s">
        <v>580</v>
      </c>
      <c r="H34" s="302"/>
      <c r="I34" s="353"/>
      <c r="K34" s="381"/>
      <c r="L34" s="381"/>
      <c r="M34" s="381"/>
    </row>
    <row r="35" spans="1:13" ht="90" customHeight="1" thickBot="1" x14ac:dyDescent="0.3">
      <c r="A35" s="252">
        <v>2.11</v>
      </c>
      <c r="B35" s="253" t="s">
        <v>581</v>
      </c>
      <c r="C35" s="465" t="s">
        <v>582</v>
      </c>
      <c r="D35" s="466"/>
      <c r="E35" s="156"/>
      <c r="F35" s="157" t="s">
        <v>583</v>
      </c>
      <c r="G35" s="158" t="s">
        <v>584</v>
      </c>
      <c r="H35" s="302"/>
      <c r="I35" s="353"/>
      <c r="K35" s="381"/>
      <c r="L35" s="381"/>
      <c r="M35" s="381"/>
    </row>
    <row r="36" spans="1:13" ht="93.75" customHeight="1" thickBot="1" x14ac:dyDescent="0.3">
      <c r="A36" s="252">
        <v>2.12</v>
      </c>
      <c r="B36" s="253" t="s">
        <v>678</v>
      </c>
      <c r="C36" s="465" t="s">
        <v>585</v>
      </c>
      <c r="D36" s="466"/>
      <c r="E36" s="156"/>
      <c r="F36" s="157" t="s">
        <v>586</v>
      </c>
      <c r="G36" s="158" t="s">
        <v>587</v>
      </c>
      <c r="H36" s="302"/>
      <c r="I36" s="353"/>
      <c r="K36" s="381"/>
      <c r="L36" s="381"/>
      <c r="M36" s="381"/>
    </row>
    <row r="37" spans="1:13" ht="71.25" customHeight="1" thickBot="1" x14ac:dyDescent="0.3">
      <c r="A37" s="252">
        <v>2.13</v>
      </c>
      <c r="B37" s="253" t="s">
        <v>588</v>
      </c>
      <c r="C37" s="465" t="s">
        <v>589</v>
      </c>
      <c r="D37" s="466"/>
      <c r="E37" s="156" t="s">
        <v>590</v>
      </c>
      <c r="F37" s="157" t="s">
        <v>591</v>
      </c>
      <c r="G37" s="158" t="s">
        <v>592</v>
      </c>
      <c r="H37" s="302"/>
      <c r="I37" s="353"/>
      <c r="K37" s="381"/>
      <c r="L37" s="381"/>
      <c r="M37" s="381"/>
    </row>
    <row r="38" spans="1:13" ht="100.5" customHeight="1" thickBot="1" x14ac:dyDescent="0.3">
      <c r="A38" s="252">
        <v>2.14</v>
      </c>
      <c r="B38" s="253" t="s">
        <v>593</v>
      </c>
      <c r="C38" s="465" t="s">
        <v>594</v>
      </c>
      <c r="D38" s="466"/>
      <c r="E38" s="156"/>
      <c r="F38" s="525" t="s">
        <v>595</v>
      </c>
      <c r="G38" s="526"/>
      <c r="H38" s="302"/>
      <c r="I38" s="353"/>
      <c r="K38" s="381"/>
      <c r="L38" s="381"/>
    </row>
    <row r="39" spans="1:13" ht="105.75" customHeight="1" thickBot="1" x14ac:dyDescent="0.3">
      <c r="A39" s="252">
        <v>2.15</v>
      </c>
      <c r="B39" s="253" t="s">
        <v>596</v>
      </c>
      <c r="C39" s="465" t="s">
        <v>597</v>
      </c>
      <c r="D39" s="466"/>
      <c r="E39" s="525" t="s">
        <v>598</v>
      </c>
      <c r="F39" s="525"/>
      <c r="G39" s="158" t="s">
        <v>599</v>
      </c>
      <c r="H39" s="302"/>
      <c r="I39" s="353"/>
      <c r="K39" s="381"/>
      <c r="L39" s="381"/>
      <c r="M39" s="381"/>
    </row>
    <row r="40" spans="1:13" ht="115.5" customHeight="1" thickBot="1" x14ac:dyDescent="0.3">
      <c r="A40" s="252">
        <v>2.16</v>
      </c>
      <c r="B40" s="253" t="s">
        <v>600</v>
      </c>
      <c r="C40" s="465" t="s">
        <v>601</v>
      </c>
      <c r="D40" s="466"/>
      <c r="E40" s="525" t="s">
        <v>602</v>
      </c>
      <c r="F40" s="525"/>
      <c r="G40" s="158" t="s">
        <v>603</v>
      </c>
      <c r="H40" s="302"/>
      <c r="I40" s="353"/>
      <c r="K40" s="381"/>
      <c r="L40" s="381"/>
      <c r="M40" s="381"/>
    </row>
    <row r="41" spans="1:13" ht="74.25" customHeight="1" thickBot="1" x14ac:dyDescent="0.3">
      <c r="A41" s="252">
        <v>2.17</v>
      </c>
      <c r="B41" s="253" t="s">
        <v>604</v>
      </c>
      <c r="C41" s="465" t="s">
        <v>605</v>
      </c>
      <c r="D41" s="466"/>
      <c r="E41" s="525" t="s">
        <v>606</v>
      </c>
      <c r="F41" s="525"/>
      <c r="G41" s="158" t="s">
        <v>607</v>
      </c>
      <c r="H41" s="302"/>
      <c r="I41" s="198"/>
      <c r="K41" s="381"/>
      <c r="L41" s="381"/>
      <c r="M41" s="381"/>
    </row>
    <row r="42" spans="1:13" ht="15.75" thickBot="1" x14ac:dyDescent="0.3"/>
    <row r="43" spans="1:13" ht="15.75" thickBot="1" x14ac:dyDescent="0.3">
      <c r="A43" s="509" t="s">
        <v>608</v>
      </c>
      <c r="B43" s="510"/>
      <c r="C43" s="510"/>
      <c r="D43" s="510"/>
      <c r="E43" s="510"/>
      <c r="F43" s="510"/>
      <c r="G43" s="510"/>
      <c r="H43" s="510"/>
      <c r="I43" s="511"/>
    </row>
    <row r="44" spans="1:13" ht="15.75" thickBot="1" x14ac:dyDescent="0.3">
      <c r="A44" s="278"/>
      <c r="B44" s="279"/>
      <c r="C44" s="248" t="s">
        <v>719</v>
      </c>
      <c r="D44" s="249" t="s">
        <v>723</v>
      </c>
      <c r="E44" s="249" t="s">
        <v>722</v>
      </c>
      <c r="F44" s="250" t="s">
        <v>723</v>
      </c>
      <c r="G44" s="280" t="s">
        <v>721</v>
      </c>
      <c r="H44" s="281"/>
      <c r="I44" s="281"/>
    </row>
    <row r="45" spans="1:13" ht="31.5" customHeight="1" thickBot="1" x14ac:dyDescent="0.3">
      <c r="A45" s="512" t="s">
        <v>609</v>
      </c>
      <c r="B45" s="513"/>
      <c r="C45" s="513"/>
      <c r="D45" s="513"/>
      <c r="E45" s="513"/>
      <c r="F45" s="513"/>
      <c r="G45" s="513"/>
      <c r="H45" s="513"/>
      <c r="I45" s="514"/>
    </row>
    <row r="46" spans="1:13" ht="52.5" customHeight="1" thickBot="1" x14ac:dyDescent="0.3">
      <c r="A46" s="255">
        <v>3.1</v>
      </c>
      <c r="B46" s="256" t="s">
        <v>610</v>
      </c>
      <c r="C46" s="515" t="s">
        <v>611</v>
      </c>
      <c r="D46" s="516"/>
      <c r="E46" s="257" t="s">
        <v>612</v>
      </c>
      <c r="F46" s="258" t="s">
        <v>613</v>
      </c>
      <c r="G46" s="259" t="s">
        <v>614</v>
      </c>
      <c r="H46" s="302"/>
      <c r="I46" s="353"/>
      <c r="K46" s="381"/>
      <c r="L46" s="381"/>
      <c r="M46" s="381"/>
    </row>
    <row r="47" spans="1:13" ht="73.5" customHeight="1" thickBot="1" x14ac:dyDescent="0.3">
      <c r="A47" s="517" t="s">
        <v>615</v>
      </c>
      <c r="B47" s="518"/>
      <c r="C47" s="518"/>
      <c r="D47" s="518"/>
      <c r="E47" s="518"/>
      <c r="F47" s="518"/>
      <c r="G47" s="518"/>
      <c r="H47" s="518"/>
      <c r="I47" s="519"/>
    </row>
    <row r="48" spans="1:13" ht="65.25" customHeight="1" thickBot="1" x14ac:dyDescent="0.3">
      <c r="A48" s="252">
        <v>3.2</v>
      </c>
      <c r="B48" s="253" t="s">
        <v>616</v>
      </c>
      <c r="C48" s="520" t="s">
        <v>617</v>
      </c>
      <c r="D48" s="521"/>
      <c r="E48" s="169" t="s">
        <v>618</v>
      </c>
      <c r="F48" s="168"/>
      <c r="G48" s="165" t="s">
        <v>619</v>
      </c>
      <c r="H48" s="302"/>
      <c r="I48" s="353"/>
      <c r="K48" s="381"/>
      <c r="L48" s="381"/>
      <c r="M48" s="381"/>
    </row>
    <row r="49" spans="1:14" ht="103.5" thickBot="1" x14ac:dyDescent="0.3">
      <c r="A49" s="252">
        <v>3.3</v>
      </c>
      <c r="B49" s="253" t="s">
        <v>620</v>
      </c>
      <c r="C49" s="167" t="s">
        <v>621</v>
      </c>
      <c r="D49" s="169" t="s">
        <v>622</v>
      </c>
      <c r="E49" s="169"/>
      <c r="F49" s="168"/>
      <c r="G49" s="165" t="s">
        <v>623</v>
      </c>
      <c r="H49" s="302"/>
      <c r="I49" s="353"/>
      <c r="K49" s="381"/>
      <c r="L49" s="381"/>
      <c r="M49" s="381"/>
    </row>
    <row r="50" spans="1:14" ht="52.5" customHeight="1" thickBot="1" x14ac:dyDescent="0.3">
      <c r="A50" s="255">
        <v>3.4</v>
      </c>
      <c r="B50" s="256" t="s">
        <v>624</v>
      </c>
      <c r="C50" s="515" t="s">
        <v>625</v>
      </c>
      <c r="D50" s="516"/>
      <c r="E50" s="257" t="s">
        <v>626</v>
      </c>
      <c r="F50" s="523" t="s">
        <v>627</v>
      </c>
      <c r="G50" s="524"/>
      <c r="H50" s="302"/>
      <c r="I50" s="353"/>
      <c r="K50" s="381"/>
      <c r="L50" s="381"/>
      <c r="M50" s="381"/>
    </row>
    <row r="51" spans="1:14" ht="39.75" customHeight="1" thickBot="1" x14ac:dyDescent="0.3">
      <c r="A51" s="517" t="s">
        <v>628</v>
      </c>
      <c r="B51" s="518"/>
      <c r="C51" s="518"/>
      <c r="D51" s="518"/>
      <c r="E51" s="518"/>
      <c r="F51" s="518"/>
      <c r="G51" s="518"/>
      <c r="H51" s="518"/>
      <c r="I51" s="519"/>
    </row>
    <row r="52" spans="1:14" ht="39.75" thickBot="1" x14ac:dyDescent="0.3">
      <c r="A52" s="252">
        <v>3.5</v>
      </c>
      <c r="B52" s="253" t="s">
        <v>629</v>
      </c>
      <c r="C52" s="167" t="s">
        <v>630</v>
      </c>
      <c r="D52" s="169" t="s">
        <v>631</v>
      </c>
      <c r="E52" s="508" t="s">
        <v>632</v>
      </c>
      <c r="F52" s="508"/>
      <c r="G52" s="165" t="s">
        <v>633</v>
      </c>
      <c r="H52" s="302"/>
      <c r="I52" s="353"/>
      <c r="K52" s="381"/>
      <c r="L52" s="381"/>
      <c r="M52" s="381"/>
    </row>
    <row r="53" spans="1:14" ht="65.25" thickBot="1" x14ac:dyDescent="0.3">
      <c r="A53" s="255">
        <v>3.6</v>
      </c>
      <c r="B53" s="256" t="s">
        <v>634</v>
      </c>
      <c r="C53" s="166" t="s">
        <v>635</v>
      </c>
      <c r="D53" s="522" t="s">
        <v>636</v>
      </c>
      <c r="E53" s="522"/>
      <c r="F53" s="163"/>
      <c r="G53" s="164" t="s">
        <v>637</v>
      </c>
      <c r="H53" s="302"/>
      <c r="I53" s="353"/>
      <c r="K53" s="381"/>
      <c r="L53" s="381"/>
      <c r="M53" s="381"/>
    </row>
    <row r="54" spans="1:14" ht="56.25" customHeight="1" thickBot="1" x14ac:dyDescent="0.3">
      <c r="A54" s="517" t="s">
        <v>638</v>
      </c>
      <c r="B54" s="518"/>
      <c r="C54" s="518"/>
      <c r="D54" s="518"/>
      <c r="E54" s="518"/>
      <c r="F54" s="518"/>
      <c r="G54" s="518"/>
      <c r="H54" s="518"/>
      <c r="I54" s="519"/>
    </row>
    <row r="55" spans="1:14" ht="103.5" thickBot="1" x14ac:dyDescent="0.3">
      <c r="A55" s="255">
        <v>3.7</v>
      </c>
      <c r="B55" s="256" t="s">
        <v>639</v>
      </c>
      <c r="C55" s="260" t="s">
        <v>640</v>
      </c>
      <c r="D55" s="257" t="s">
        <v>641</v>
      </c>
      <c r="E55" s="257" t="s">
        <v>642</v>
      </c>
      <c r="F55" s="258" t="s">
        <v>643</v>
      </c>
      <c r="G55" s="259" t="s">
        <v>644</v>
      </c>
      <c r="H55" s="302"/>
      <c r="I55" s="353"/>
      <c r="K55" s="381"/>
      <c r="L55" s="381"/>
      <c r="M55" s="381"/>
      <c r="N55" s="381"/>
    </row>
    <row r="56" spans="1:14" ht="15" customHeight="1" thickBot="1" x14ac:dyDescent="0.3">
      <c r="A56" s="505" t="s">
        <v>645</v>
      </c>
      <c r="B56" s="506"/>
      <c r="C56" s="506"/>
      <c r="D56" s="506"/>
      <c r="E56" s="506"/>
      <c r="F56" s="506"/>
      <c r="G56" s="506"/>
      <c r="H56" s="506"/>
      <c r="I56" s="507"/>
    </row>
    <row r="57" spans="1:14" ht="90.75" customHeight="1" thickBot="1" x14ac:dyDescent="0.3">
      <c r="A57" s="228">
        <v>3.8</v>
      </c>
      <c r="B57" s="227" t="s">
        <v>646</v>
      </c>
      <c r="C57" s="167" t="s">
        <v>647</v>
      </c>
      <c r="D57" s="169"/>
      <c r="E57" s="508" t="s">
        <v>648</v>
      </c>
      <c r="F57" s="508"/>
      <c r="G57" s="165" t="s">
        <v>649</v>
      </c>
      <c r="H57" s="302"/>
      <c r="I57" s="198"/>
      <c r="L57" s="381"/>
      <c r="M57" s="381"/>
    </row>
    <row r="59" spans="1:14" ht="15.75" thickBot="1" x14ac:dyDescent="0.3"/>
    <row r="60" spans="1:14" ht="15.75" thickBot="1" x14ac:dyDescent="0.3">
      <c r="A60" s="451" t="s">
        <v>739</v>
      </c>
      <c r="B60" s="452"/>
      <c r="C60" s="452"/>
      <c r="D60" s="452"/>
      <c r="E60" s="452"/>
      <c r="F60" s="452"/>
      <c r="G60" s="452"/>
      <c r="H60" s="452"/>
      <c r="I60" s="453"/>
    </row>
    <row r="61" spans="1:14" ht="15.75" thickBot="1" x14ac:dyDescent="0.3">
      <c r="A61" s="244"/>
      <c r="B61" s="274"/>
      <c r="C61" s="292" t="s">
        <v>719</v>
      </c>
      <c r="D61" s="295" t="s">
        <v>720</v>
      </c>
      <c r="E61" s="293" t="s">
        <v>722</v>
      </c>
      <c r="F61" s="294" t="s">
        <v>723</v>
      </c>
      <c r="G61" s="290" t="s">
        <v>721</v>
      </c>
      <c r="H61" s="291"/>
      <c r="I61" s="379"/>
    </row>
    <row r="62" spans="1:14" ht="39" customHeight="1" thickBot="1" x14ac:dyDescent="0.3">
      <c r="A62" s="467" t="s">
        <v>486</v>
      </c>
      <c r="B62" s="468"/>
      <c r="C62" s="468"/>
      <c r="D62" s="468"/>
      <c r="E62" s="468"/>
      <c r="F62" s="468"/>
      <c r="G62" s="468"/>
      <c r="H62" s="468"/>
      <c r="I62" s="469"/>
    </row>
    <row r="63" spans="1:14" ht="132.75" customHeight="1" thickBot="1" x14ac:dyDescent="0.3">
      <c r="A63" s="285">
        <v>1.1100000000000001</v>
      </c>
      <c r="B63" s="284" t="s">
        <v>673</v>
      </c>
      <c r="C63" s="473" t="s">
        <v>728</v>
      </c>
      <c r="D63" s="474"/>
      <c r="E63" s="475" t="s">
        <v>729</v>
      </c>
      <c r="F63" s="475"/>
      <c r="G63" s="282" t="s">
        <v>730</v>
      </c>
      <c r="H63" s="302"/>
      <c r="I63" s="353"/>
    </row>
    <row r="64" spans="1:14" ht="159.75" customHeight="1" thickBot="1" x14ac:dyDescent="0.3">
      <c r="A64" s="285">
        <v>1.1200000000000001</v>
      </c>
      <c r="B64" s="284" t="s">
        <v>674</v>
      </c>
      <c r="C64" s="473" t="s">
        <v>731</v>
      </c>
      <c r="D64" s="474"/>
      <c r="E64" s="475" t="s">
        <v>732</v>
      </c>
      <c r="F64" s="475"/>
      <c r="G64" s="282" t="s">
        <v>733</v>
      </c>
      <c r="H64" s="302"/>
      <c r="I64" s="353"/>
    </row>
    <row r="65" spans="1:9" ht="143.25" customHeight="1" thickBot="1" x14ac:dyDescent="0.3">
      <c r="A65" s="286">
        <v>1.1299999999999999</v>
      </c>
      <c r="B65" s="287" t="s">
        <v>675</v>
      </c>
      <c r="C65" s="473" t="s">
        <v>734</v>
      </c>
      <c r="D65" s="474"/>
      <c r="E65" s="475" t="s">
        <v>735</v>
      </c>
      <c r="F65" s="475"/>
      <c r="G65" s="282" t="s">
        <v>736</v>
      </c>
      <c r="H65" s="302"/>
      <c r="I65" s="353"/>
    </row>
    <row r="66" spans="1:9" ht="75" customHeight="1" thickBot="1" x14ac:dyDescent="0.3">
      <c r="A66" s="283">
        <v>1.1399999999999999</v>
      </c>
      <c r="B66" s="284" t="s">
        <v>676</v>
      </c>
      <c r="C66" s="473" t="s">
        <v>737</v>
      </c>
      <c r="D66" s="474"/>
      <c r="E66" s="475" t="s">
        <v>738</v>
      </c>
      <c r="F66" s="475"/>
      <c r="G66" s="282" t="s">
        <v>733</v>
      </c>
      <c r="H66" s="302"/>
      <c r="I66" s="353"/>
    </row>
    <row r="67" spans="1:9" ht="78.75" customHeight="1" thickBot="1" x14ac:dyDescent="0.3">
      <c r="A67" s="283">
        <v>1.1499999999999999</v>
      </c>
      <c r="B67" s="284" t="s">
        <v>677</v>
      </c>
      <c r="C67" s="473" t="s">
        <v>523</v>
      </c>
      <c r="D67" s="474"/>
      <c r="E67" s="475" t="s">
        <v>524</v>
      </c>
      <c r="F67" s="475"/>
      <c r="G67" s="282" t="s">
        <v>525</v>
      </c>
      <c r="H67" s="302"/>
      <c r="I67" s="198"/>
    </row>
    <row r="68" spans="1:9" ht="86.25" customHeight="1" thickBot="1" x14ac:dyDescent="0.3">
      <c r="A68" s="470" t="s">
        <v>533</v>
      </c>
      <c r="B68" s="471"/>
      <c r="C68" s="471"/>
      <c r="D68" s="471"/>
      <c r="E68" s="471"/>
      <c r="F68" s="471"/>
      <c r="G68" s="471"/>
      <c r="H68" s="471"/>
      <c r="I68" s="472"/>
    </row>
    <row r="69" spans="1:9" ht="15.75" thickBot="1" x14ac:dyDescent="0.3">
      <c r="A69" s="278"/>
      <c r="B69" s="279"/>
      <c r="C69" s="268" t="s">
        <v>719</v>
      </c>
      <c r="D69" s="269" t="s">
        <v>720</v>
      </c>
      <c r="E69" s="270" t="s">
        <v>722</v>
      </c>
      <c r="F69" s="271" t="s">
        <v>723</v>
      </c>
      <c r="G69" s="272" t="s">
        <v>721</v>
      </c>
      <c r="H69" s="273"/>
      <c r="I69" s="352"/>
    </row>
    <row r="70" spans="1:9" ht="90" thickBot="1" x14ac:dyDescent="0.3">
      <c r="A70" s="288">
        <v>2.1800000000000002</v>
      </c>
      <c r="B70" s="289" t="s">
        <v>679</v>
      </c>
      <c r="C70" s="465" t="s">
        <v>740</v>
      </c>
      <c r="D70" s="466"/>
      <c r="E70" s="156" t="s">
        <v>741</v>
      </c>
      <c r="F70" s="162" t="s">
        <v>742</v>
      </c>
      <c r="G70" s="158" t="s">
        <v>743</v>
      </c>
      <c r="H70" s="302"/>
      <c r="I70" s="198"/>
    </row>
  </sheetData>
  <mergeCells count="76">
    <mergeCell ref="C1:G1"/>
    <mergeCell ref="A1:B1"/>
    <mergeCell ref="D53:E53"/>
    <mergeCell ref="A54:I54"/>
    <mergeCell ref="C50:D50"/>
    <mergeCell ref="F50:G50"/>
    <mergeCell ref="A51:I51"/>
    <mergeCell ref="E52:F52"/>
    <mergeCell ref="C40:D40"/>
    <mergeCell ref="E40:F40"/>
    <mergeCell ref="C41:D41"/>
    <mergeCell ref="E41:F41"/>
    <mergeCell ref="C38:D38"/>
    <mergeCell ref="F38:G38"/>
    <mergeCell ref="C39:D39"/>
    <mergeCell ref="E39:F39"/>
    <mergeCell ref="C63:D63"/>
    <mergeCell ref="E63:F63"/>
    <mergeCell ref="A56:I56"/>
    <mergeCell ref="E57:F57"/>
    <mergeCell ref="A43:I43"/>
    <mergeCell ref="A45:I45"/>
    <mergeCell ref="C46:D46"/>
    <mergeCell ref="A47:I47"/>
    <mergeCell ref="C48:D48"/>
    <mergeCell ref="A60:I60"/>
    <mergeCell ref="C36:D36"/>
    <mergeCell ref="C37:D37"/>
    <mergeCell ref="C34:D34"/>
    <mergeCell ref="C35:D35"/>
    <mergeCell ref="C32:D32"/>
    <mergeCell ref="C33:D33"/>
    <mergeCell ref="C31:D31"/>
    <mergeCell ref="C28:D28"/>
    <mergeCell ref="C29:D29"/>
    <mergeCell ref="A24:I24"/>
    <mergeCell ref="C25:D25"/>
    <mergeCell ref="E19:F19"/>
    <mergeCell ref="A22:I22"/>
    <mergeCell ref="C17:D17"/>
    <mergeCell ref="E17:F17"/>
    <mergeCell ref="C30:D30"/>
    <mergeCell ref="A18:I18"/>
    <mergeCell ref="A9:I9"/>
    <mergeCell ref="C11:D11"/>
    <mergeCell ref="E11:F11"/>
    <mergeCell ref="C16:D16"/>
    <mergeCell ref="E16:F16"/>
    <mergeCell ref="C15:D15"/>
    <mergeCell ref="E15:F15"/>
    <mergeCell ref="A14:I14"/>
    <mergeCell ref="E13:F13"/>
    <mergeCell ref="C12:D12"/>
    <mergeCell ref="E12:F12"/>
    <mergeCell ref="E8:F8"/>
    <mergeCell ref="C7:D7"/>
    <mergeCell ref="A2:H2"/>
    <mergeCell ref="A3:G3"/>
    <mergeCell ref="A4:I4"/>
    <mergeCell ref="A6:I6"/>
    <mergeCell ref="N1:Q1"/>
    <mergeCell ref="R1:U1"/>
    <mergeCell ref="C70:D70"/>
    <mergeCell ref="A62:I62"/>
    <mergeCell ref="A68:I68"/>
    <mergeCell ref="C66:D66"/>
    <mergeCell ref="E66:F66"/>
    <mergeCell ref="C67:D67"/>
    <mergeCell ref="E67:F67"/>
    <mergeCell ref="C64:D64"/>
    <mergeCell ref="E64:F64"/>
    <mergeCell ref="C65:D65"/>
    <mergeCell ref="E65:F65"/>
    <mergeCell ref="C10:D10"/>
    <mergeCell ref="E10:F10"/>
    <mergeCell ref="C8:D8"/>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2" id="{3F21ADB4-D186-4F54-93B9-C2908850220A}">
            <xm:f>'Laboratory Procedures'!$E$4</xm:f>
            <x14:dxf>
              <font>
                <strike/>
                <color theme="1"/>
              </font>
              <fill>
                <patternFill>
                  <bgColor theme="1" tint="0.34998626667073579"/>
                </patternFill>
              </fill>
            </x14:dxf>
          </x14:cfRule>
          <xm:sqref>A60 A68:I69 A63:G67 A70:G70 I70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4CAF-A812-42EA-9C8C-42A6473D57AF}">
  <dimension ref="A1:AD50"/>
  <sheetViews>
    <sheetView zoomScale="73" zoomScaleNormal="73" workbookViewId="0">
      <selection activeCell="G45" sqref="G45:G50"/>
    </sheetView>
  </sheetViews>
  <sheetFormatPr defaultRowHeight="15" x14ac:dyDescent="0.25"/>
  <cols>
    <col min="1" max="2" width="39.85546875" style="345" customWidth="1"/>
    <col min="3" max="6" width="39.85546875" style="338" customWidth="1"/>
    <col min="7" max="7" width="19" style="6" customWidth="1"/>
    <col min="8" max="8" width="12.5703125" style="368" customWidth="1"/>
    <col min="9" max="9" width="14.85546875" style="368" customWidth="1"/>
    <col min="10" max="10" width="12.28515625" style="368" customWidth="1"/>
    <col min="11" max="11" width="9.140625" style="358" customWidth="1"/>
    <col min="12" max="30" width="9.140625" style="358"/>
  </cols>
  <sheetData>
    <row r="1" spans="1:23" ht="15.75" thickBot="1" x14ac:dyDescent="0.3">
      <c r="A1" s="347" t="s">
        <v>291</v>
      </c>
      <c r="B1" s="533" t="s">
        <v>323</v>
      </c>
      <c r="C1" s="533"/>
      <c r="D1" s="533"/>
      <c r="E1" s="533"/>
      <c r="F1" s="533"/>
      <c r="G1" s="79" t="s">
        <v>322</v>
      </c>
      <c r="H1" s="360" t="s">
        <v>372</v>
      </c>
      <c r="I1" s="368" t="s">
        <v>373</v>
      </c>
      <c r="J1" s="360" t="s">
        <v>372</v>
      </c>
      <c r="K1" s="358" t="s">
        <v>373</v>
      </c>
    </row>
    <row r="2" spans="1:23" ht="38.25" customHeight="1" x14ac:dyDescent="0.25">
      <c r="A2" s="348" t="s">
        <v>76</v>
      </c>
      <c r="B2" s="341" t="s">
        <v>429</v>
      </c>
      <c r="C2" s="349" t="s">
        <v>430</v>
      </c>
      <c r="D2" s="350" t="s">
        <v>431</v>
      </c>
      <c r="E2" s="351" t="s">
        <v>432</v>
      </c>
      <c r="F2" s="339" t="s">
        <v>433</v>
      </c>
      <c r="G2" s="130"/>
      <c r="H2" s="411" t="s">
        <v>4</v>
      </c>
      <c r="I2" s="362">
        <f>SUM(I4:I50)</f>
        <v>0</v>
      </c>
      <c r="J2" s="411" t="s">
        <v>5</v>
      </c>
      <c r="K2" s="362">
        <f>SUM(K4:K50)</f>
        <v>0</v>
      </c>
      <c r="Q2" s="527" t="s">
        <v>3</v>
      </c>
      <c r="R2" s="528" t="s">
        <v>784</v>
      </c>
      <c r="S2" s="528" t="s">
        <v>783</v>
      </c>
    </row>
    <row r="3" spans="1:23" ht="15.75" thickBot="1" x14ac:dyDescent="0.3">
      <c r="A3" s="534" t="s">
        <v>77</v>
      </c>
      <c r="B3" s="535"/>
      <c r="C3" s="535"/>
      <c r="D3" s="535"/>
      <c r="E3" s="535"/>
      <c r="F3" s="535"/>
      <c r="G3" s="535"/>
      <c r="H3" s="535"/>
      <c r="I3" s="535"/>
      <c r="J3" s="535"/>
      <c r="K3" s="368"/>
      <c r="Q3" s="527"/>
      <c r="R3" s="528"/>
      <c r="S3" s="528"/>
      <c r="V3" s="358" t="s">
        <v>780</v>
      </c>
      <c r="W3" s="358" t="s">
        <v>74</v>
      </c>
    </row>
    <row r="4" spans="1:23" ht="38.25" x14ac:dyDescent="0.25">
      <c r="A4" s="114" t="s">
        <v>385</v>
      </c>
      <c r="B4" s="342" t="s">
        <v>78</v>
      </c>
      <c r="C4" s="330" t="s">
        <v>79</v>
      </c>
      <c r="D4" s="331" t="s">
        <v>80</v>
      </c>
      <c r="E4" s="332"/>
      <c r="F4" s="340" t="s">
        <v>81</v>
      </c>
      <c r="G4" s="406"/>
      <c r="H4" s="412">
        <v>5.4000000000000006E-2</v>
      </c>
      <c r="I4" s="413">
        <f>G4*H4</f>
        <v>0</v>
      </c>
      <c r="J4" s="412">
        <v>4.3200000000000002E-2</v>
      </c>
      <c r="K4" s="413">
        <f>G4*J4</f>
        <v>0</v>
      </c>
      <c r="Q4" s="358" t="s">
        <v>779</v>
      </c>
      <c r="R4" s="414">
        <f>1.02-'Security System Calculations'!H53</f>
        <v>1.02</v>
      </c>
      <c r="S4" s="414">
        <f>1.02-'Security System Calculations'!I53</f>
        <v>1.02</v>
      </c>
      <c r="U4" s="358" t="s">
        <v>781</v>
      </c>
      <c r="V4" s="358">
        <f>'Biological Material Properties'!I14</f>
        <v>0</v>
      </c>
      <c r="W4" s="358">
        <f>'Biological Material Properties'!J14</f>
        <v>0</v>
      </c>
    </row>
    <row r="5" spans="1:23" ht="129.75" customHeight="1" x14ac:dyDescent="0.25">
      <c r="A5" s="114" t="s">
        <v>386</v>
      </c>
      <c r="B5" s="342" t="s">
        <v>82</v>
      </c>
      <c r="C5" s="330" t="s">
        <v>83</v>
      </c>
      <c r="D5" s="331" t="s">
        <v>84</v>
      </c>
      <c r="E5" s="332" t="s">
        <v>85</v>
      </c>
      <c r="F5" s="340" t="s">
        <v>86</v>
      </c>
      <c r="G5" s="407"/>
      <c r="H5" s="412">
        <v>7.8000000000000014E-2</v>
      </c>
      <c r="I5" s="413">
        <f>G5*H5</f>
        <v>0</v>
      </c>
      <c r="J5" s="412">
        <v>6.2400000000000004E-2</v>
      </c>
      <c r="K5" s="413">
        <f>G5*J5</f>
        <v>0</v>
      </c>
      <c r="U5" s="358" t="s">
        <v>782</v>
      </c>
      <c r="V5" s="358">
        <f>'Biological Material Properties'!I37</f>
        <v>0</v>
      </c>
      <c r="W5" s="358">
        <f>'Biological Material Properties'!K37</f>
        <v>0</v>
      </c>
    </row>
    <row r="6" spans="1:23" ht="38.25" x14ac:dyDescent="0.25">
      <c r="A6" s="114" t="s">
        <v>387</v>
      </c>
      <c r="B6" s="342" t="s">
        <v>87</v>
      </c>
      <c r="C6" s="330" t="s">
        <v>88</v>
      </c>
      <c r="D6" s="331" t="s">
        <v>89</v>
      </c>
      <c r="E6" s="332" t="s">
        <v>90</v>
      </c>
      <c r="F6" s="340" t="s">
        <v>91</v>
      </c>
      <c r="G6" s="407"/>
      <c r="H6" s="412">
        <v>2.0000000000000004E-2</v>
      </c>
      <c r="I6" s="413">
        <f>G6*H6</f>
        <v>0</v>
      </c>
      <c r="J6" s="412">
        <v>1.6E-2</v>
      </c>
      <c r="K6" s="413">
        <f>G6*J6</f>
        <v>0</v>
      </c>
      <c r="U6" s="358" t="s">
        <v>4</v>
      </c>
      <c r="V6" s="358">
        <f>V4*R4</f>
        <v>0</v>
      </c>
      <c r="W6" s="358">
        <f>W4*R4</f>
        <v>0</v>
      </c>
    </row>
    <row r="7" spans="1:23" ht="25.5" x14ac:dyDescent="0.25">
      <c r="A7" s="114" t="s">
        <v>388</v>
      </c>
      <c r="B7" s="342" t="s">
        <v>92</v>
      </c>
      <c r="C7" s="330"/>
      <c r="D7" s="331" t="s">
        <v>93</v>
      </c>
      <c r="E7" s="332" t="s">
        <v>94</v>
      </c>
      <c r="F7" s="340" t="s">
        <v>95</v>
      </c>
      <c r="G7" s="407"/>
      <c r="H7" s="412">
        <v>2.0000000000000004E-2</v>
      </c>
      <c r="I7" s="413">
        <f>G7*H7</f>
        <v>0</v>
      </c>
      <c r="J7" s="412">
        <v>1.6E-2</v>
      </c>
      <c r="K7" s="413">
        <f>G7*J7</f>
        <v>0</v>
      </c>
      <c r="U7" s="358" t="s">
        <v>285</v>
      </c>
      <c r="V7" s="358">
        <f>V4*S4</f>
        <v>0</v>
      </c>
      <c r="W7" s="358">
        <f>W4*S4</f>
        <v>0</v>
      </c>
    </row>
    <row r="8" spans="1:23" ht="119.25" customHeight="1" thickBot="1" x14ac:dyDescent="0.3">
      <c r="A8" s="114" t="s">
        <v>389</v>
      </c>
      <c r="B8" s="342" t="s">
        <v>96</v>
      </c>
      <c r="C8" s="330" t="s">
        <v>97</v>
      </c>
      <c r="D8" s="331"/>
      <c r="E8" s="332" t="s">
        <v>98</v>
      </c>
      <c r="F8" s="340" t="s">
        <v>99</v>
      </c>
      <c r="G8" s="408"/>
      <c r="H8" s="412">
        <v>2.8000000000000004E-2</v>
      </c>
      <c r="I8" s="413">
        <f>G8*H8</f>
        <v>0</v>
      </c>
      <c r="J8" s="412">
        <v>2.2400000000000003E-2</v>
      </c>
      <c r="K8" s="413">
        <f>G8*J8</f>
        <v>0</v>
      </c>
    </row>
    <row r="9" spans="1:23" ht="15.75" thickBot="1" x14ac:dyDescent="0.3">
      <c r="A9" s="536" t="s">
        <v>100</v>
      </c>
      <c r="B9" s="537"/>
      <c r="C9" s="537"/>
      <c r="D9" s="537"/>
      <c r="E9" s="537"/>
      <c r="F9" s="537"/>
      <c r="G9" s="531"/>
      <c r="H9" s="537"/>
      <c r="I9" s="537"/>
      <c r="J9" s="537"/>
      <c r="K9" s="538"/>
    </row>
    <row r="10" spans="1:23" ht="25.5" x14ac:dyDescent="0.25">
      <c r="A10" s="346" t="s">
        <v>390</v>
      </c>
      <c r="B10" s="343" t="s">
        <v>101</v>
      </c>
      <c r="C10" s="326" t="s">
        <v>102</v>
      </c>
      <c r="D10" s="327"/>
      <c r="E10" s="328" t="s">
        <v>103</v>
      </c>
      <c r="F10" s="329"/>
      <c r="G10" s="136"/>
      <c r="H10" s="412">
        <v>0</v>
      </c>
      <c r="I10" s="413">
        <f t="shared" ref="I10:I19" si="0">G10*H10</f>
        <v>0</v>
      </c>
      <c r="J10" s="412">
        <v>0.03</v>
      </c>
      <c r="K10" s="413">
        <f t="shared" ref="K10:K19" si="1">G10*J10</f>
        <v>0</v>
      </c>
    </row>
    <row r="11" spans="1:23" ht="38.25" x14ac:dyDescent="0.25">
      <c r="A11" s="114" t="s">
        <v>391</v>
      </c>
      <c r="B11" s="342" t="s">
        <v>104</v>
      </c>
      <c r="C11" s="330"/>
      <c r="D11" s="331"/>
      <c r="E11" s="332"/>
      <c r="F11" s="333" t="s">
        <v>105</v>
      </c>
      <c r="G11" s="409"/>
      <c r="H11" s="412">
        <v>0</v>
      </c>
      <c r="I11" s="413">
        <f t="shared" si="0"/>
        <v>0</v>
      </c>
      <c r="J11" s="412">
        <v>7.1999999999999995E-2</v>
      </c>
      <c r="K11" s="413">
        <f t="shared" si="1"/>
        <v>0</v>
      </c>
    </row>
    <row r="12" spans="1:23" ht="90.75" customHeight="1" x14ac:dyDescent="0.25">
      <c r="A12" s="114" t="s">
        <v>392</v>
      </c>
      <c r="B12" s="342" t="s">
        <v>106</v>
      </c>
      <c r="C12" s="330" t="s">
        <v>107</v>
      </c>
      <c r="D12" s="331" t="s">
        <v>108</v>
      </c>
      <c r="E12" s="332" t="s">
        <v>109</v>
      </c>
      <c r="F12" s="333" t="s">
        <v>110</v>
      </c>
      <c r="G12" s="409"/>
      <c r="H12" s="412">
        <v>0</v>
      </c>
      <c r="I12" s="413">
        <f t="shared" si="0"/>
        <v>0</v>
      </c>
      <c r="J12" s="412">
        <v>0.108</v>
      </c>
      <c r="K12" s="413">
        <f t="shared" si="1"/>
        <v>0</v>
      </c>
    </row>
    <row r="13" spans="1:23" ht="75" customHeight="1" x14ac:dyDescent="0.25">
      <c r="A13" s="114" t="s">
        <v>393</v>
      </c>
      <c r="B13" s="342" t="s">
        <v>111</v>
      </c>
      <c r="C13" s="330" t="s">
        <v>112</v>
      </c>
      <c r="D13" s="331" t="s">
        <v>113</v>
      </c>
      <c r="E13" s="332" t="s">
        <v>114</v>
      </c>
      <c r="F13" s="333" t="s">
        <v>115</v>
      </c>
      <c r="G13" s="409"/>
      <c r="H13" s="412">
        <v>0.03</v>
      </c>
      <c r="I13" s="413">
        <f t="shared" si="0"/>
        <v>0</v>
      </c>
      <c r="J13" s="412">
        <v>0.108</v>
      </c>
      <c r="K13" s="413">
        <f t="shared" si="1"/>
        <v>0</v>
      </c>
    </row>
    <row r="14" spans="1:23" ht="66" customHeight="1" x14ac:dyDescent="0.25">
      <c r="A14" s="114" t="s">
        <v>394</v>
      </c>
      <c r="B14" s="342" t="s">
        <v>116</v>
      </c>
      <c r="C14" s="330" t="s">
        <v>117</v>
      </c>
      <c r="D14" s="331" t="s">
        <v>118</v>
      </c>
      <c r="E14" s="332" t="s">
        <v>119</v>
      </c>
      <c r="F14" s="333" t="s">
        <v>120</v>
      </c>
      <c r="G14" s="409"/>
      <c r="H14" s="412">
        <v>1.6E-2</v>
      </c>
      <c r="I14" s="413">
        <f t="shared" si="0"/>
        <v>0</v>
      </c>
      <c r="J14" s="412">
        <v>0.06</v>
      </c>
      <c r="K14" s="413">
        <f t="shared" si="1"/>
        <v>0</v>
      </c>
    </row>
    <row r="15" spans="1:23" ht="51" x14ac:dyDescent="0.25">
      <c r="A15" s="114" t="s">
        <v>395</v>
      </c>
      <c r="B15" s="342" t="s">
        <v>121</v>
      </c>
      <c r="C15" s="330" t="s">
        <v>122</v>
      </c>
      <c r="D15" s="331" t="s">
        <v>123</v>
      </c>
      <c r="E15" s="332"/>
      <c r="F15" s="333" t="s">
        <v>124</v>
      </c>
      <c r="G15" s="409"/>
      <c r="H15" s="412">
        <v>1.2E-2</v>
      </c>
      <c r="I15" s="413">
        <f t="shared" si="0"/>
        <v>0</v>
      </c>
      <c r="J15" s="412">
        <v>4.2000000000000003E-2</v>
      </c>
      <c r="K15" s="413">
        <f t="shared" si="1"/>
        <v>0</v>
      </c>
    </row>
    <row r="16" spans="1:23" ht="38.25" x14ac:dyDescent="0.25">
      <c r="A16" s="114" t="s">
        <v>396</v>
      </c>
      <c r="B16" s="342" t="s">
        <v>125</v>
      </c>
      <c r="C16" s="330" t="s">
        <v>126</v>
      </c>
      <c r="D16" s="331" t="s">
        <v>127</v>
      </c>
      <c r="E16" s="332" t="s">
        <v>128</v>
      </c>
      <c r="F16" s="333" t="s">
        <v>129</v>
      </c>
      <c r="G16" s="409"/>
      <c r="H16" s="412">
        <v>1.4999999999999999E-2</v>
      </c>
      <c r="I16" s="413">
        <f t="shared" si="0"/>
        <v>0</v>
      </c>
      <c r="J16" s="412">
        <v>5.3999999999999999E-2</v>
      </c>
      <c r="K16" s="413">
        <f t="shared" si="1"/>
        <v>0</v>
      </c>
    </row>
    <row r="17" spans="1:11" ht="38.25" x14ac:dyDescent="0.25">
      <c r="A17" s="114" t="s">
        <v>397</v>
      </c>
      <c r="B17" s="342" t="s">
        <v>283</v>
      </c>
      <c r="C17" s="330"/>
      <c r="D17" s="331"/>
      <c r="E17" s="332" t="s">
        <v>130</v>
      </c>
      <c r="F17" s="333" t="s">
        <v>131</v>
      </c>
      <c r="G17" s="409"/>
      <c r="H17" s="412">
        <v>1.4999999999999999E-2</v>
      </c>
      <c r="I17" s="413">
        <f t="shared" si="0"/>
        <v>0</v>
      </c>
      <c r="J17" s="412">
        <v>5.3999999999999999E-2</v>
      </c>
      <c r="K17" s="413">
        <f t="shared" si="1"/>
        <v>0</v>
      </c>
    </row>
    <row r="18" spans="1:11" ht="25.5" x14ac:dyDescent="0.25">
      <c r="A18" s="114" t="s">
        <v>398</v>
      </c>
      <c r="B18" s="342" t="s">
        <v>132</v>
      </c>
      <c r="C18" s="330" t="s">
        <v>133</v>
      </c>
      <c r="D18" s="331" t="s">
        <v>134</v>
      </c>
      <c r="E18" s="332" t="s">
        <v>135</v>
      </c>
      <c r="F18" s="333" t="s">
        <v>136</v>
      </c>
      <c r="G18" s="409"/>
      <c r="H18" s="412">
        <v>6.0000000000000001E-3</v>
      </c>
      <c r="I18" s="413">
        <f t="shared" si="0"/>
        <v>0</v>
      </c>
      <c r="J18" s="412">
        <v>3.5999999999999997E-2</v>
      </c>
      <c r="K18" s="413">
        <f t="shared" si="1"/>
        <v>0</v>
      </c>
    </row>
    <row r="19" spans="1:11" ht="39" thickBot="1" x14ac:dyDescent="0.3">
      <c r="A19" s="114" t="s">
        <v>399</v>
      </c>
      <c r="B19" s="342" t="s">
        <v>137</v>
      </c>
      <c r="C19" s="330"/>
      <c r="D19" s="331" t="s">
        <v>138</v>
      </c>
      <c r="E19" s="332" t="s">
        <v>139</v>
      </c>
      <c r="F19" s="333" t="s">
        <v>140</v>
      </c>
      <c r="G19" s="410"/>
      <c r="H19" s="412">
        <v>6.0000000000000001E-3</v>
      </c>
      <c r="I19" s="413">
        <f t="shared" si="0"/>
        <v>0</v>
      </c>
      <c r="J19" s="412">
        <v>3.5999999999999997E-2</v>
      </c>
      <c r="K19" s="413">
        <f t="shared" si="1"/>
        <v>0</v>
      </c>
    </row>
    <row r="20" spans="1:11" ht="15.75" thickBot="1" x14ac:dyDescent="0.3">
      <c r="A20" s="529" t="s">
        <v>141</v>
      </c>
      <c r="B20" s="530"/>
      <c r="C20" s="530"/>
      <c r="D20" s="530"/>
      <c r="E20" s="530"/>
      <c r="F20" s="530"/>
      <c r="G20" s="531"/>
      <c r="H20" s="530"/>
      <c r="I20" s="530"/>
      <c r="J20" s="530"/>
      <c r="K20" s="532"/>
    </row>
    <row r="21" spans="1:11" ht="109.5" customHeight="1" x14ac:dyDescent="0.25">
      <c r="A21" s="114" t="s">
        <v>400</v>
      </c>
      <c r="B21" s="342" t="s">
        <v>142</v>
      </c>
      <c r="C21" s="330" t="s">
        <v>143</v>
      </c>
      <c r="D21" s="331" t="s">
        <v>144</v>
      </c>
      <c r="E21" s="332" t="s">
        <v>145</v>
      </c>
      <c r="F21" s="333" t="s">
        <v>146</v>
      </c>
      <c r="G21" s="136"/>
      <c r="H21" s="412">
        <v>0.13500000000000001</v>
      </c>
      <c r="I21" s="413">
        <f t="shared" ref="I21:I29" si="2">G21*H21</f>
        <v>0</v>
      </c>
      <c r="J21" s="412">
        <v>0</v>
      </c>
      <c r="K21" s="413">
        <f t="shared" ref="K21:K29" si="3">G21*J21</f>
        <v>0</v>
      </c>
    </row>
    <row r="22" spans="1:11" ht="100.5" customHeight="1" x14ac:dyDescent="0.25">
      <c r="A22" s="114" t="s">
        <v>401</v>
      </c>
      <c r="B22" s="342" t="s">
        <v>142</v>
      </c>
      <c r="C22" s="330" t="s">
        <v>143</v>
      </c>
      <c r="D22" s="331" t="s">
        <v>144</v>
      </c>
      <c r="E22" s="332" t="s">
        <v>145</v>
      </c>
      <c r="F22" s="333" t="s">
        <v>146</v>
      </c>
      <c r="G22" s="409"/>
      <c r="H22" s="412">
        <v>4.5000000000000005E-2</v>
      </c>
      <c r="I22" s="413">
        <f t="shared" si="2"/>
        <v>0</v>
      </c>
      <c r="J22" s="412">
        <v>0</v>
      </c>
      <c r="K22" s="413">
        <f t="shared" si="3"/>
        <v>0</v>
      </c>
    </row>
    <row r="23" spans="1:11" ht="67.5" customHeight="1" x14ac:dyDescent="0.25">
      <c r="A23" s="114" t="s">
        <v>402</v>
      </c>
      <c r="B23" s="342" t="s">
        <v>147</v>
      </c>
      <c r="C23" s="330" t="s">
        <v>148</v>
      </c>
      <c r="D23" s="331" t="s">
        <v>149</v>
      </c>
      <c r="E23" s="332" t="s">
        <v>150</v>
      </c>
      <c r="F23" s="333" t="s">
        <v>151</v>
      </c>
      <c r="G23" s="409"/>
      <c r="H23" s="412">
        <v>6.7500000000000004E-2</v>
      </c>
      <c r="I23" s="413">
        <f t="shared" si="2"/>
        <v>0</v>
      </c>
      <c r="J23" s="412">
        <v>0</v>
      </c>
      <c r="K23" s="413">
        <f t="shared" si="3"/>
        <v>0</v>
      </c>
    </row>
    <row r="24" spans="1:11" ht="40.5" customHeight="1" x14ac:dyDescent="0.25">
      <c r="A24" s="114" t="s">
        <v>403</v>
      </c>
      <c r="B24" s="342" t="s">
        <v>426</v>
      </c>
      <c r="C24" s="330"/>
      <c r="D24" s="331"/>
      <c r="E24" s="332"/>
      <c r="F24" s="333" t="s">
        <v>427</v>
      </c>
      <c r="G24" s="409"/>
      <c r="H24" s="412">
        <v>2.2500000000000003E-2</v>
      </c>
      <c r="I24" s="413">
        <f t="shared" si="2"/>
        <v>0</v>
      </c>
      <c r="J24" s="412">
        <v>0.08</v>
      </c>
      <c r="K24" s="413">
        <f t="shared" si="3"/>
        <v>0</v>
      </c>
    </row>
    <row r="25" spans="1:11" ht="38.25" x14ac:dyDescent="0.25">
      <c r="A25" s="114" t="s">
        <v>404</v>
      </c>
      <c r="B25" s="342" t="s">
        <v>152</v>
      </c>
      <c r="C25" s="330" t="s">
        <v>1</v>
      </c>
      <c r="D25" s="331"/>
      <c r="E25" s="332"/>
      <c r="F25" s="333" t="s">
        <v>153</v>
      </c>
      <c r="G25" s="409"/>
      <c r="H25" s="412">
        <v>2.2500000000000003E-2</v>
      </c>
      <c r="I25" s="413">
        <f t="shared" si="2"/>
        <v>0</v>
      </c>
      <c r="J25" s="412">
        <v>0</v>
      </c>
      <c r="K25" s="413">
        <f t="shared" si="3"/>
        <v>0</v>
      </c>
    </row>
    <row r="26" spans="1:11" ht="38.25" x14ac:dyDescent="0.25">
      <c r="A26" s="114" t="s">
        <v>405</v>
      </c>
      <c r="B26" s="342" t="s">
        <v>154</v>
      </c>
      <c r="C26" s="330" t="s">
        <v>155</v>
      </c>
      <c r="D26" s="331" t="s">
        <v>156</v>
      </c>
      <c r="E26" s="332" t="s">
        <v>157</v>
      </c>
      <c r="F26" s="333" t="s">
        <v>158</v>
      </c>
      <c r="G26" s="409"/>
      <c r="H26" s="412">
        <v>3.6000000000000004E-2</v>
      </c>
      <c r="I26" s="413">
        <f t="shared" si="2"/>
        <v>0</v>
      </c>
      <c r="J26" s="412">
        <v>0</v>
      </c>
      <c r="K26" s="413">
        <f t="shared" si="3"/>
        <v>0</v>
      </c>
    </row>
    <row r="27" spans="1:11" ht="66.75" customHeight="1" x14ac:dyDescent="0.25">
      <c r="A27" s="114" t="s">
        <v>406</v>
      </c>
      <c r="B27" s="342" t="s">
        <v>230</v>
      </c>
      <c r="C27" s="330"/>
      <c r="D27" s="331"/>
      <c r="E27" s="332"/>
      <c r="F27" s="333" t="s">
        <v>159</v>
      </c>
      <c r="G27" s="409"/>
      <c r="H27" s="412">
        <v>3.6000000000000004E-2</v>
      </c>
      <c r="I27" s="413">
        <f t="shared" si="2"/>
        <v>0</v>
      </c>
      <c r="J27" s="412">
        <v>0</v>
      </c>
      <c r="K27" s="413">
        <f t="shared" si="3"/>
        <v>0</v>
      </c>
    </row>
    <row r="28" spans="1:11" ht="74.25" customHeight="1" x14ac:dyDescent="0.25">
      <c r="A28" s="114" t="s">
        <v>407</v>
      </c>
      <c r="B28" s="342" t="s">
        <v>160</v>
      </c>
      <c r="C28" s="330"/>
      <c r="D28" s="331" t="s">
        <v>161</v>
      </c>
      <c r="E28" s="332" t="s">
        <v>162</v>
      </c>
      <c r="F28" s="333" t="s">
        <v>163</v>
      </c>
      <c r="G28" s="409"/>
      <c r="H28" s="412">
        <v>6.7500000000000004E-2</v>
      </c>
      <c r="I28" s="413">
        <f t="shared" si="2"/>
        <v>0</v>
      </c>
      <c r="J28" s="412">
        <v>0</v>
      </c>
      <c r="K28" s="413">
        <f t="shared" si="3"/>
        <v>0</v>
      </c>
    </row>
    <row r="29" spans="1:11" ht="114.75" customHeight="1" thickBot="1" x14ac:dyDescent="0.3">
      <c r="A29" s="114" t="s">
        <v>408</v>
      </c>
      <c r="B29" s="342" t="s">
        <v>164</v>
      </c>
      <c r="C29" s="330" t="s">
        <v>165</v>
      </c>
      <c r="D29" s="331" t="s">
        <v>166</v>
      </c>
      <c r="E29" s="332" t="s">
        <v>167</v>
      </c>
      <c r="F29" s="333" t="s">
        <v>168</v>
      </c>
      <c r="G29" s="410"/>
      <c r="H29" s="412">
        <v>1.8000000000000002E-2</v>
      </c>
      <c r="I29" s="413">
        <f t="shared" si="2"/>
        <v>0</v>
      </c>
      <c r="J29" s="412">
        <v>0</v>
      </c>
      <c r="K29" s="413">
        <f t="shared" si="3"/>
        <v>0</v>
      </c>
    </row>
    <row r="30" spans="1:11" ht="15.75" thickBot="1" x14ac:dyDescent="0.3">
      <c r="A30" s="529" t="s">
        <v>169</v>
      </c>
      <c r="B30" s="530"/>
      <c r="C30" s="530"/>
      <c r="D30" s="530"/>
      <c r="E30" s="530"/>
      <c r="F30" s="530"/>
      <c r="G30" s="531"/>
      <c r="H30" s="530"/>
      <c r="I30" s="530"/>
      <c r="J30" s="530"/>
      <c r="K30" s="532"/>
    </row>
    <row r="31" spans="1:11" ht="87.75" customHeight="1" x14ac:dyDescent="0.25">
      <c r="A31" s="114" t="s">
        <v>409</v>
      </c>
      <c r="B31" s="342" t="s">
        <v>170</v>
      </c>
      <c r="C31" s="330" t="s">
        <v>171</v>
      </c>
      <c r="D31" s="331"/>
      <c r="E31" s="332" t="s">
        <v>172</v>
      </c>
      <c r="F31" s="333" t="s">
        <v>173</v>
      </c>
      <c r="G31" s="136"/>
      <c r="H31" s="412">
        <v>1.4999999999999999E-2</v>
      </c>
      <c r="I31" s="413">
        <f t="shared" ref="I31:I37" si="4">G31*H31</f>
        <v>0</v>
      </c>
      <c r="J31" s="412">
        <v>0</v>
      </c>
      <c r="K31" s="413">
        <f t="shared" ref="K31:K37" si="5">G31*J31</f>
        <v>0</v>
      </c>
    </row>
    <row r="32" spans="1:11" ht="90.75" customHeight="1" x14ac:dyDescent="0.25">
      <c r="A32" s="114" t="s">
        <v>410</v>
      </c>
      <c r="B32" s="342" t="s">
        <v>174</v>
      </c>
      <c r="C32" s="330"/>
      <c r="D32" s="331" t="s">
        <v>175</v>
      </c>
      <c r="E32" s="332"/>
      <c r="F32" s="333" t="s">
        <v>176</v>
      </c>
      <c r="G32" s="409"/>
      <c r="H32" s="412">
        <v>2.0000000000000004E-2</v>
      </c>
      <c r="I32" s="413">
        <f t="shared" si="4"/>
        <v>0</v>
      </c>
      <c r="J32" s="412">
        <v>0</v>
      </c>
      <c r="K32" s="413">
        <f t="shared" si="5"/>
        <v>0</v>
      </c>
    </row>
    <row r="33" spans="1:11" ht="76.5" customHeight="1" x14ac:dyDescent="0.25">
      <c r="A33" s="114" t="s">
        <v>411</v>
      </c>
      <c r="B33" s="342" t="s">
        <v>177</v>
      </c>
      <c r="C33" s="330"/>
      <c r="D33" s="331" t="s">
        <v>178</v>
      </c>
      <c r="E33" s="332"/>
      <c r="F33" s="333" t="s">
        <v>179</v>
      </c>
      <c r="G33" s="409"/>
      <c r="H33" s="412">
        <v>7.000000000000001E-3</v>
      </c>
      <c r="I33" s="413">
        <f t="shared" si="4"/>
        <v>0</v>
      </c>
      <c r="J33" s="412">
        <v>0</v>
      </c>
      <c r="K33" s="413">
        <f t="shared" si="5"/>
        <v>0</v>
      </c>
    </row>
    <row r="34" spans="1:11" ht="102" customHeight="1" x14ac:dyDescent="0.25">
      <c r="A34" s="114" t="s">
        <v>412</v>
      </c>
      <c r="B34" s="342" t="s">
        <v>180</v>
      </c>
      <c r="C34" s="330" t="s">
        <v>181</v>
      </c>
      <c r="D34" s="331"/>
      <c r="E34" s="332" t="s">
        <v>182</v>
      </c>
      <c r="F34" s="333" t="s">
        <v>183</v>
      </c>
      <c r="G34" s="409"/>
      <c r="H34" s="412">
        <v>1.4000000000000002E-2</v>
      </c>
      <c r="I34" s="413">
        <f t="shared" si="4"/>
        <v>0</v>
      </c>
      <c r="J34" s="412">
        <v>2.5000000000000001E-2</v>
      </c>
      <c r="K34" s="413">
        <f t="shared" si="5"/>
        <v>0</v>
      </c>
    </row>
    <row r="35" spans="1:11" ht="84.75" customHeight="1" x14ac:dyDescent="0.25">
      <c r="A35" s="114" t="s">
        <v>413</v>
      </c>
      <c r="B35" s="342" t="s">
        <v>184</v>
      </c>
      <c r="C35" s="330"/>
      <c r="D35" s="331" t="s">
        <v>185</v>
      </c>
      <c r="E35" s="332" t="s">
        <v>186</v>
      </c>
      <c r="F35" s="333" t="s">
        <v>187</v>
      </c>
      <c r="G35" s="409"/>
      <c r="H35" s="412">
        <v>1.6E-2</v>
      </c>
      <c r="I35" s="413">
        <f t="shared" si="4"/>
        <v>0</v>
      </c>
      <c r="J35" s="412">
        <v>2.8000000000000004E-2</v>
      </c>
      <c r="K35" s="413">
        <f t="shared" si="5"/>
        <v>0</v>
      </c>
    </row>
    <row r="36" spans="1:11" ht="73.5" customHeight="1" x14ac:dyDescent="0.25">
      <c r="A36" s="114" t="s">
        <v>414</v>
      </c>
      <c r="B36" s="342" t="s">
        <v>188</v>
      </c>
      <c r="C36" s="330"/>
      <c r="D36" s="331"/>
      <c r="E36" s="332"/>
      <c r="F36" s="333" t="s">
        <v>189</v>
      </c>
      <c r="G36" s="409"/>
      <c r="H36" s="412">
        <v>1.2E-2</v>
      </c>
      <c r="I36" s="413">
        <f t="shared" si="4"/>
        <v>0</v>
      </c>
      <c r="J36" s="412">
        <v>2.1000000000000001E-2</v>
      </c>
      <c r="K36" s="413">
        <f t="shared" si="5"/>
        <v>0</v>
      </c>
    </row>
    <row r="37" spans="1:11" ht="126.75" customHeight="1" thickBot="1" x14ac:dyDescent="0.3">
      <c r="A37" s="114" t="s">
        <v>415</v>
      </c>
      <c r="B37" s="342" t="s">
        <v>190</v>
      </c>
      <c r="C37" s="330"/>
      <c r="D37" s="331" t="s">
        <v>191</v>
      </c>
      <c r="E37" s="332"/>
      <c r="F37" s="333" t="s">
        <v>192</v>
      </c>
      <c r="G37" s="410"/>
      <c r="H37" s="412">
        <v>1.4999999999999999E-2</v>
      </c>
      <c r="I37" s="413">
        <f t="shared" si="4"/>
        <v>0</v>
      </c>
      <c r="J37" s="412">
        <v>2.6000000000000002E-2</v>
      </c>
      <c r="K37" s="413">
        <f t="shared" si="5"/>
        <v>0</v>
      </c>
    </row>
    <row r="38" spans="1:11" ht="15.75" thickBot="1" x14ac:dyDescent="0.3">
      <c r="A38" s="529" t="s">
        <v>193</v>
      </c>
      <c r="B38" s="530"/>
      <c r="C38" s="530"/>
      <c r="D38" s="530"/>
      <c r="E38" s="530"/>
      <c r="F38" s="530"/>
      <c r="G38" s="531"/>
      <c r="H38" s="530"/>
      <c r="I38" s="530"/>
      <c r="J38" s="530"/>
      <c r="K38" s="532"/>
    </row>
    <row r="39" spans="1:11" ht="134.25" customHeight="1" x14ac:dyDescent="0.25">
      <c r="A39" s="114" t="s">
        <v>416</v>
      </c>
      <c r="B39" s="342" t="s">
        <v>194</v>
      </c>
      <c r="C39" s="330" t="s">
        <v>195</v>
      </c>
      <c r="D39" s="331" t="s">
        <v>196</v>
      </c>
      <c r="E39" s="332" t="s">
        <v>197</v>
      </c>
      <c r="F39" s="333" t="s">
        <v>198</v>
      </c>
      <c r="G39" s="136"/>
      <c r="H39" s="412">
        <v>2.0000000000000004E-2</v>
      </c>
      <c r="I39" s="413">
        <f>G39*H39</f>
        <v>0</v>
      </c>
      <c r="J39" s="412">
        <v>8.0000000000000002E-3</v>
      </c>
      <c r="K39" s="413">
        <f>G39*J39</f>
        <v>0</v>
      </c>
    </row>
    <row r="40" spans="1:11" ht="120.75" customHeight="1" x14ac:dyDescent="0.25">
      <c r="A40" s="114" t="s">
        <v>417</v>
      </c>
      <c r="B40" s="342" t="s">
        <v>199</v>
      </c>
      <c r="C40" s="330" t="s">
        <v>200</v>
      </c>
      <c r="D40" s="331" t="s">
        <v>201</v>
      </c>
      <c r="E40" s="332" t="s">
        <v>202</v>
      </c>
      <c r="F40" s="333" t="s">
        <v>203</v>
      </c>
      <c r="G40" s="409"/>
      <c r="H40" s="412">
        <v>1.4999999999999999E-2</v>
      </c>
      <c r="I40" s="413">
        <f>G40*H40</f>
        <v>0</v>
      </c>
      <c r="J40" s="412">
        <v>6.0000000000000001E-3</v>
      </c>
      <c r="K40" s="413">
        <f>G40*J40</f>
        <v>0</v>
      </c>
    </row>
    <row r="41" spans="1:11" ht="139.5" customHeight="1" x14ac:dyDescent="0.25">
      <c r="A41" s="114" t="s">
        <v>418</v>
      </c>
      <c r="B41" s="342" t="s">
        <v>204</v>
      </c>
      <c r="C41" s="330"/>
      <c r="D41" s="331" t="s">
        <v>205</v>
      </c>
      <c r="E41" s="332"/>
      <c r="F41" s="333" t="s">
        <v>206</v>
      </c>
      <c r="G41" s="409"/>
      <c r="H41" s="412">
        <v>3.4999999999999996E-2</v>
      </c>
      <c r="I41" s="413">
        <f>G41*H41</f>
        <v>0</v>
      </c>
      <c r="J41" s="412">
        <v>1.3999999999999999E-2</v>
      </c>
      <c r="K41" s="413">
        <f>G41*J41</f>
        <v>0</v>
      </c>
    </row>
    <row r="42" spans="1:11" ht="103.5" customHeight="1" x14ac:dyDescent="0.25">
      <c r="A42" s="114" t="s">
        <v>419</v>
      </c>
      <c r="B42" s="342" t="s">
        <v>207</v>
      </c>
      <c r="C42" s="330"/>
      <c r="D42" s="331" t="s">
        <v>208</v>
      </c>
      <c r="E42" s="332" t="s">
        <v>209</v>
      </c>
      <c r="F42" s="333" t="s">
        <v>210</v>
      </c>
      <c r="G42" s="409"/>
      <c r="H42" s="412">
        <v>1.0000000000000002E-2</v>
      </c>
      <c r="I42" s="413">
        <f>G42*H42</f>
        <v>0</v>
      </c>
      <c r="J42" s="412">
        <v>4.0000000000000001E-3</v>
      </c>
      <c r="K42" s="413">
        <f>G42*J42</f>
        <v>0</v>
      </c>
    </row>
    <row r="43" spans="1:11" ht="122.25" customHeight="1" thickBot="1" x14ac:dyDescent="0.3">
      <c r="A43" s="114" t="s">
        <v>420</v>
      </c>
      <c r="B43" s="342" t="s">
        <v>211</v>
      </c>
      <c r="C43" s="330"/>
      <c r="D43" s="331" t="s">
        <v>212</v>
      </c>
      <c r="E43" s="332"/>
      <c r="F43" s="333" t="s">
        <v>213</v>
      </c>
      <c r="G43" s="410"/>
      <c r="H43" s="412">
        <v>2.0000000000000004E-2</v>
      </c>
      <c r="I43" s="413">
        <f>G43*H43</f>
        <v>0</v>
      </c>
      <c r="J43" s="412">
        <v>8.0000000000000002E-3</v>
      </c>
      <c r="K43" s="413">
        <f>G43*J43</f>
        <v>0</v>
      </c>
    </row>
    <row r="44" spans="1:11" ht="15.75" thickBot="1" x14ac:dyDescent="0.3">
      <c r="A44" s="529" t="s">
        <v>214</v>
      </c>
      <c r="B44" s="530"/>
      <c r="C44" s="530"/>
      <c r="D44" s="530"/>
      <c r="E44" s="530"/>
      <c r="F44" s="530"/>
      <c r="G44" s="531"/>
      <c r="H44" s="530"/>
      <c r="I44" s="530"/>
      <c r="J44" s="530"/>
      <c r="K44" s="532"/>
    </row>
    <row r="45" spans="1:11" ht="137.25" customHeight="1" x14ac:dyDescent="0.25">
      <c r="A45" s="114" t="s">
        <v>421</v>
      </c>
      <c r="B45" s="342" t="s">
        <v>215</v>
      </c>
      <c r="C45" s="330" t="s">
        <v>216</v>
      </c>
      <c r="D45" s="331"/>
      <c r="E45" s="332"/>
      <c r="F45" s="333" t="s">
        <v>217</v>
      </c>
      <c r="G45" s="136"/>
      <c r="H45" s="412">
        <v>8.5000000000000006E-3</v>
      </c>
      <c r="I45" s="413">
        <f t="shared" ref="I45:I50" si="6">G45*H45</f>
        <v>0</v>
      </c>
      <c r="J45" s="412">
        <v>3.4000000000000002E-3</v>
      </c>
      <c r="K45" s="413">
        <f t="shared" ref="K45:K50" si="7">G45*J45</f>
        <v>0</v>
      </c>
    </row>
    <row r="46" spans="1:11" ht="195" customHeight="1" x14ac:dyDescent="0.25">
      <c r="A46" s="114" t="s">
        <v>422</v>
      </c>
      <c r="B46" s="342" t="s">
        <v>218</v>
      </c>
      <c r="C46" s="330"/>
      <c r="D46" s="331" t="s">
        <v>219</v>
      </c>
      <c r="E46" s="332"/>
      <c r="F46" s="333" t="s">
        <v>220</v>
      </c>
      <c r="G46" s="409"/>
      <c r="H46" s="412">
        <v>1.4000000000000002E-2</v>
      </c>
      <c r="I46" s="413">
        <f t="shared" si="6"/>
        <v>0</v>
      </c>
      <c r="J46" s="412">
        <v>5.4000000000000003E-3</v>
      </c>
      <c r="K46" s="413">
        <f t="shared" si="7"/>
        <v>0</v>
      </c>
    </row>
    <row r="47" spans="1:11" ht="107.25" customHeight="1" x14ac:dyDescent="0.25">
      <c r="A47" s="114" t="s">
        <v>423</v>
      </c>
      <c r="B47" s="342" t="s">
        <v>221</v>
      </c>
      <c r="C47" s="330"/>
      <c r="D47" s="331" t="s">
        <v>222</v>
      </c>
      <c r="E47" s="332"/>
      <c r="F47" s="333" t="s">
        <v>223</v>
      </c>
      <c r="G47" s="409"/>
      <c r="H47" s="412">
        <v>5.000000000000001E-3</v>
      </c>
      <c r="I47" s="413">
        <f t="shared" si="6"/>
        <v>0</v>
      </c>
      <c r="J47" s="412">
        <v>2E-3</v>
      </c>
      <c r="K47" s="413">
        <f t="shared" si="7"/>
        <v>0</v>
      </c>
    </row>
    <row r="48" spans="1:11" ht="119.25" customHeight="1" x14ac:dyDescent="0.25">
      <c r="A48" s="114" t="s">
        <v>424</v>
      </c>
      <c r="B48" s="342" t="s">
        <v>224</v>
      </c>
      <c r="C48" s="330"/>
      <c r="D48" s="331" t="s">
        <v>225</v>
      </c>
      <c r="E48" s="332"/>
      <c r="F48" s="333" t="s">
        <v>226</v>
      </c>
      <c r="G48" s="409"/>
      <c r="H48" s="412">
        <v>1.0500000000000001E-2</v>
      </c>
      <c r="I48" s="413">
        <f t="shared" si="6"/>
        <v>0</v>
      </c>
      <c r="J48" s="412">
        <v>4.0000000000000001E-3</v>
      </c>
      <c r="K48" s="413">
        <f t="shared" si="7"/>
        <v>0</v>
      </c>
    </row>
    <row r="49" spans="1:11" ht="112.5" customHeight="1" x14ac:dyDescent="0.25">
      <c r="A49" s="114" t="s">
        <v>425</v>
      </c>
      <c r="B49" s="342" t="s">
        <v>227</v>
      </c>
      <c r="C49" s="330"/>
      <c r="D49" s="331" t="s">
        <v>228</v>
      </c>
      <c r="E49" s="332"/>
      <c r="F49" s="333" t="s">
        <v>229</v>
      </c>
      <c r="G49" s="409"/>
      <c r="H49" s="412">
        <v>8.0000000000000002E-3</v>
      </c>
      <c r="I49" s="413">
        <f t="shared" si="6"/>
        <v>0</v>
      </c>
      <c r="J49" s="412">
        <v>3.2000000000000002E-3</v>
      </c>
      <c r="K49" s="413">
        <f t="shared" si="7"/>
        <v>0</v>
      </c>
    </row>
    <row r="50" spans="1:11" ht="86.25" customHeight="1" thickBot="1" x14ac:dyDescent="0.3">
      <c r="A50" s="115" t="s">
        <v>278</v>
      </c>
      <c r="B50" s="344" t="s">
        <v>274</v>
      </c>
      <c r="C50" s="334" t="s">
        <v>275</v>
      </c>
      <c r="D50" s="335"/>
      <c r="E50" s="336"/>
      <c r="F50" s="337" t="s">
        <v>276</v>
      </c>
      <c r="G50" s="410"/>
      <c r="H50" s="412">
        <v>5.000000000000001E-3</v>
      </c>
      <c r="I50" s="413">
        <f t="shared" si="6"/>
        <v>0</v>
      </c>
      <c r="J50" s="412">
        <v>2E-3</v>
      </c>
      <c r="K50" s="413">
        <f t="shared" si="7"/>
        <v>0</v>
      </c>
    </row>
  </sheetData>
  <mergeCells count="10">
    <mergeCell ref="Q2:Q3"/>
    <mergeCell ref="R2:R3"/>
    <mergeCell ref="S2:S3"/>
    <mergeCell ref="A44:K44"/>
    <mergeCell ref="B1:F1"/>
    <mergeCell ref="A3:J3"/>
    <mergeCell ref="A9:K9"/>
    <mergeCell ref="A20:K20"/>
    <mergeCell ref="A30:K30"/>
    <mergeCell ref="A38:K3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4"/>
  <sheetViews>
    <sheetView workbookViewId="0">
      <selection activeCell="Y36" sqref="Y36"/>
    </sheetView>
  </sheetViews>
  <sheetFormatPr defaultRowHeight="15" x14ac:dyDescent="0.25"/>
  <cols>
    <col min="1" max="1" width="18.7109375" style="372" customWidth="1"/>
    <col min="2" max="3" width="10.42578125" style="372" bestFit="1" customWidth="1"/>
    <col min="4" max="4" width="9.140625" style="357"/>
    <col min="5" max="19" width="9.140625" style="376"/>
    <col min="20" max="21" width="9.140625" style="358"/>
    <col min="22" max="22" width="11.42578125" style="369" bestFit="1" customWidth="1"/>
    <col min="23" max="23" width="20.28515625" style="369" bestFit="1" customWidth="1"/>
    <col min="24" max="26" width="11.42578125" style="369" bestFit="1" customWidth="1"/>
    <col min="27" max="27" width="21.140625" style="369" bestFit="1" customWidth="1"/>
    <col min="28" max="29" width="11.42578125" style="369" bestFit="1" customWidth="1"/>
    <col min="30" max="31" width="9.140625" style="358"/>
  </cols>
  <sheetData>
    <row r="1" spans="1:29" ht="15.75" thickBot="1" x14ac:dyDescent="0.3">
      <c r="A1" s="372" t="s">
        <v>434</v>
      </c>
      <c r="E1" s="548">
        <f>Intro!B3</f>
        <v>0</v>
      </c>
      <c r="F1" s="549"/>
      <c r="G1" s="549"/>
      <c r="H1" s="549"/>
      <c r="I1" s="549"/>
      <c r="J1" s="549"/>
      <c r="K1" s="549"/>
      <c r="L1" s="549"/>
      <c r="M1" s="549"/>
      <c r="N1" s="549"/>
      <c r="O1" s="549"/>
      <c r="P1" s="549"/>
      <c r="Q1" s="549"/>
      <c r="R1" s="549"/>
      <c r="S1" s="550"/>
      <c r="V1" s="551" t="s">
        <v>744</v>
      </c>
      <c r="W1" s="551"/>
      <c r="X1" s="551"/>
      <c r="Y1" s="551"/>
      <c r="Z1" s="551"/>
      <c r="AA1" s="551"/>
      <c r="AB1" s="551"/>
      <c r="AC1" s="551"/>
    </row>
    <row r="2" spans="1:29" ht="15.75" thickBot="1" x14ac:dyDescent="0.3">
      <c r="A2" s="386" t="str">
        <f>Intro!B2 &amp; " " &amp; Intro!B3</f>
        <v xml:space="preserve"> </v>
      </c>
      <c r="B2" s="386"/>
      <c r="C2" s="386"/>
      <c r="D2" s="385"/>
      <c r="E2" s="389"/>
      <c r="F2" s="390"/>
      <c r="G2" s="390"/>
      <c r="H2" s="390"/>
      <c r="I2" s="390"/>
      <c r="J2" s="390"/>
      <c r="K2" s="390"/>
      <c r="L2" s="390"/>
      <c r="M2" s="390"/>
      <c r="N2" s="390"/>
      <c r="O2" s="390"/>
      <c r="P2" s="390"/>
      <c r="Q2" s="390"/>
      <c r="R2" s="390"/>
      <c r="S2" s="398"/>
      <c r="V2" s="551" t="s">
        <v>655</v>
      </c>
      <c r="W2" s="551"/>
      <c r="X2" s="551"/>
      <c r="Y2" s="551"/>
      <c r="Z2" s="551" t="s">
        <v>656</v>
      </c>
      <c r="AA2" s="551"/>
      <c r="AB2" s="551"/>
      <c r="AC2" s="551"/>
    </row>
    <row r="3" spans="1:29" ht="16.5" thickBot="1" x14ac:dyDescent="0.3">
      <c r="A3" s="386"/>
      <c r="B3" s="386"/>
      <c r="C3" s="386"/>
      <c r="D3" s="385"/>
      <c r="E3" s="391"/>
      <c r="F3" s="539" t="s">
        <v>724</v>
      </c>
      <c r="G3" s="540"/>
      <c r="H3" s="540"/>
      <c r="I3" s="540"/>
      <c r="J3" s="541"/>
      <c r="K3" s="392"/>
      <c r="L3" s="392"/>
      <c r="M3" s="392"/>
      <c r="N3" s="539" t="s">
        <v>725</v>
      </c>
      <c r="O3" s="540"/>
      <c r="P3" s="540"/>
      <c r="Q3" s="540"/>
      <c r="R3" s="541"/>
      <c r="S3" s="399"/>
      <c r="V3" s="362" t="s">
        <v>446</v>
      </c>
      <c r="W3" s="362" t="s">
        <v>447</v>
      </c>
      <c r="X3" s="362" t="s">
        <v>448</v>
      </c>
      <c r="Y3" s="362" t="s">
        <v>449</v>
      </c>
      <c r="Z3" s="362" t="s">
        <v>446</v>
      </c>
      <c r="AA3" s="362" t="s">
        <v>447</v>
      </c>
      <c r="AB3" s="362" t="s">
        <v>448</v>
      </c>
      <c r="AC3" s="362" t="s">
        <v>449</v>
      </c>
    </row>
    <row r="4" spans="1:29" x14ac:dyDescent="0.25">
      <c r="A4" s="386"/>
      <c r="B4" s="386" t="s">
        <v>73</v>
      </c>
      <c r="C4" s="386" t="s">
        <v>74</v>
      </c>
      <c r="D4" s="385"/>
      <c r="E4" s="391"/>
      <c r="F4" s="392"/>
      <c r="G4" s="392"/>
      <c r="H4" s="392"/>
      <c r="I4" s="392"/>
      <c r="J4" s="392"/>
      <c r="K4" s="392"/>
      <c r="L4" s="392"/>
      <c r="M4" s="392"/>
      <c r="N4" s="392"/>
      <c r="O4" s="392"/>
      <c r="P4" s="392"/>
      <c r="Q4" s="392"/>
      <c r="R4" s="392"/>
      <c r="S4" s="399"/>
      <c r="V4" s="368">
        <f>'Biosafety Effectiveness Calc'!W48</f>
        <v>0</v>
      </c>
      <c r="W4" s="368">
        <f>'Biosafety Effectiveness Calc'!X48</f>
        <v>0</v>
      </c>
      <c r="X4" s="368">
        <f>'Biosafety Effectiveness Calc'!Y48</f>
        <v>0</v>
      </c>
      <c r="Y4" s="368">
        <f>'Biosafety Effectiveness Calc'!Z48</f>
        <v>0</v>
      </c>
      <c r="Z4" s="368">
        <f>'Biosafety Effectiveness Calc'!AA48</f>
        <v>0</v>
      </c>
      <c r="AA4" s="368">
        <f>'Biosafety Effectiveness Calc'!AB48</f>
        <v>0</v>
      </c>
      <c r="AB4" s="368">
        <f>'Biosafety Effectiveness Calc'!AC48</f>
        <v>0</v>
      </c>
      <c r="AC4" s="368">
        <f>'Biosafety Effectiveness Calc'!AD48</f>
        <v>0</v>
      </c>
    </row>
    <row r="5" spans="1:29" x14ac:dyDescent="0.25">
      <c r="A5" s="386" t="s">
        <v>75</v>
      </c>
      <c r="B5" s="387">
        <f>'Biological Material Properties'!$I$14</f>
        <v>0</v>
      </c>
      <c r="C5" s="387">
        <f>'Biological Material Properties'!$J$14</f>
        <v>0</v>
      </c>
      <c r="D5" s="385"/>
      <c r="E5" s="391"/>
      <c r="F5" s="392"/>
      <c r="G5" s="392"/>
      <c r="H5" s="392"/>
      <c r="I5" s="392"/>
      <c r="J5" s="392"/>
      <c r="K5" s="392"/>
      <c r="L5" s="392"/>
      <c r="M5" s="392"/>
      <c r="N5" s="392"/>
      <c r="O5" s="392"/>
      <c r="P5" s="392"/>
      <c r="Q5" s="392"/>
      <c r="R5" s="392"/>
      <c r="S5" s="399"/>
      <c r="V5" s="551" t="s">
        <v>745</v>
      </c>
      <c r="W5" s="551"/>
      <c r="X5" s="551"/>
      <c r="Y5" s="551"/>
      <c r="Z5" s="551"/>
      <c r="AA5" s="551"/>
      <c r="AB5" s="551"/>
      <c r="AC5" s="551"/>
    </row>
    <row r="6" spans="1:29" x14ac:dyDescent="0.25">
      <c r="A6" s="386" t="s">
        <v>71</v>
      </c>
      <c r="B6" s="387">
        <f>'Biological Material Properties'!$I$37</f>
        <v>0</v>
      </c>
      <c r="C6" s="387">
        <f>'Biological Material Properties'!$K$37</f>
        <v>0</v>
      </c>
      <c r="D6" s="385"/>
      <c r="E6" s="391"/>
      <c r="F6" s="392"/>
      <c r="G6" s="392"/>
      <c r="H6" s="392"/>
      <c r="I6" s="392"/>
      <c r="J6" s="392"/>
      <c r="K6" s="392"/>
      <c r="L6" s="392"/>
      <c r="M6" s="392"/>
      <c r="N6" s="392"/>
      <c r="O6" s="392"/>
      <c r="P6" s="392"/>
      <c r="Q6" s="392"/>
      <c r="R6" s="392"/>
      <c r="S6" s="399"/>
      <c r="V6" s="551" t="s">
        <v>655</v>
      </c>
      <c r="W6" s="551"/>
      <c r="X6" s="551"/>
      <c r="Y6" s="551"/>
      <c r="Z6" s="551" t="s">
        <v>656</v>
      </c>
      <c r="AA6" s="551"/>
      <c r="AB6" s="551"/>
      <c r="AC6" s="551"/>
    </row>
    <row r="7" spans="1:29" x14ac:dyDescent="0.25">
      <c r="A7" s="386"/>
      <c r="B7" s="387"/>
      <c r="C7" s="387"/>
      <c r="D7" s="385"/>
      <c r="E7" s="391"/>
      <c r="F7" s="392"/>
      <c r="G7" s="392"/>
      <c r="H7" s="392"/>
      <c r="I7" s="392"/>
      <c r="J7" s="392"/>
      <c r="K7" s="392"/>
      <c r="L7" s="392"/>
      <c r="M7" s="392"/>
      <c r="N7" s="392"/>
      <c r="O7" s="392"/>
      <c r="P7" s="392"/>
      <c r="Q7" s="392"/>
      <c r="R7" s="392"/>
      <c r="S7" s="399"/>
      <c r="V7" s="362" t="s">
        <v>446</v>
      </c>
      <c r="W7" s="362" t="s">
        <v>447</v>
      </c>
      <c r="X7" s="362" t="s">
        <v>448</v>
      </c>
      <c r="Y7" s="362" t="s">
        <v>449</v>
      </c>
      <c r="Z7" s="362" t="s">
        <v>446</v>
      </c>
      <c r="AA7" s="362" t="s">
        <v>447</v>
      </c>
      <c r="AB7" s="362" t="s">
        <v>448</v>
      </c>
      <c r="AC7" s="362" t="s">
        <v>449</v>
      </c>
    </row>
    <row r="8" spans="1:29" x14ac:dyDescent="0.25">
      <c r="A8" s="386"/>
      <c r="B8" s="387" t="s">
        <v>4</v>
      </c>
      <c r="C8" s="387" t="s">
        <v>285</v>
      </c>
      <c r="D8" s="385"/>
      <c r="E8" s="391"/>
      <c r="F8" s="392"/>
      <c r="G8" s="392"/>
      <c r="H8" s="392"/>
      <c r="I8" s="392"/>
      <c r="J8" s="392"/>
      <c r="K8" s="392"/>
      <c r="L8" s="392"/>
      <c r="M8" s="392"/>
      <c r="N8" s="392"/>
      <c r="O8" s="392"/>
      <c r="P8" s="392"/>
      <c r="Q8" s="392"/>
      <c r="R8" s="392"/>
      <c r="S8" s="399"/>
      <c r="V8" s="368">
        <f>'Potential for Exposure Calc'!W18</f>
        <v>0</v>
      </c>
      <c r="W8" s="368">
        <f>'Potential for Exposure Calc'!X18</f>
        <v>0</v>
      </c>
      <c r="X8" s="368">
        <f>'Potential for Exposure Calc'!Y18</f>
        <v>0</v>
      </c>
      <c r="Y8" s="368">
        <f>'Potential for Exposure Calc'!Z18</f>
        <v>0</v>
      </c>
      <c r="Z8" s="368">
        <f>'Potential for Exposure Calc'!AA18</f>
        <v>0</v>
      </c>
      <c r="AA8" s="368">
        <f>'Potential for Exposure Calc'!AB18</f>
        <v>0</v>
      </c>
      <c r="AB8" s="368">
        <f>'Potential for Exposure Calc'!AC18</f>
        <v>0</v>
      </c>
      <c r="AC8" s="368">
        <f>'Potential for Exposure Calc'!AD18</f>
        <v>0</v>
      </c>
    </row>
    <row r="9" spans="1:29" x14ac:dyDescent="0.25">
      <c r="A9" s="386" t="s">
        <v>286</v>
      </c>
      <c r="B9" s="387">
        <f>'Security System Calculations'!H53/100</f>
        <v>0</v>
      </c>
      <c r="C9" s="387">
        <f>'Security System Calculations'!I53/100</f>
        <v>0</v>
      </c>
      <c r="D9" s="385"/>
      <c r="E9" s="391"/>
      <c r="F9" s="392"/>
      <c r="G9" s="392"/>
      <c r="H9" s="392"/>
      <c r="I9" s="392"/>
      <c r="J9" s="392"/>
      <c r="K9" s="392"/>
      <c r="L9" s="392"/>
      <c r="M9" s="392"/>
      <c r="N9" s="392"/>
      <c r="O9" s="392"/>
      <c r="P9" s="392"/>
      <c r="Q9" s="392"/>
      <c r="R9" s="392"/>
      <c r="S9" s="399"/>
      <c r="V9" s="368"/>
      <c r="W9" s="368"/>
      <c r="X9" s="368"/>
      <c r="Y9" s="368"/>
      <c r="Z9" s="368"/>
      <c r="AA9" s="368"/>
      <c r="AB9" s="368"/>
      <c r="AC9" s="368"/>
    </row>
    <row r="10" spans="1:29" x14ac:dyDescent="0.25">
      <c r="A10" s="386"/>
      <c r="B10" s="387"/>
      <c r="C10" s="387"/>
      <c r="D10" s="385"/>
      <c r="E10" s="391"/>
      <c r="F10" s="392"/>
      <c r="G10" s="392"/>
      <c r="H10" s="392"/>
      <c r="I10" s="392"/>
      <c r="J10" s="392"/>
      <c r="K10" s="392"/>
      <c r="L10" s="392"/>
      <c r="M10" s="392"/>
      <c r="N10" s="392"/>
      <c r="O10" s="392"/>
      <c r="P10" s="392"/>
      <c r="Q10" s="392"/>
      <c r="R10" s="392"/>
      <c r="S10" s="399"/>
      <c r="V10" s="551" t="s">
        <v>754</v>
      </c>
      <c r="W10" s="551"/>
      <c r="X10" s="551"/>
      <c r="Y10" s="551"/>
      <c r="Z10" s="551" t="s">
        <v>755</v>
      </c>
      <c r="AA10" s="551"/>
      <c r="AB10" s="551"/>
      <c r="AC10" s="551"/>
    </row>
    <row r="11" spans="1:29" x14ac:dyDescent="0.25">
      <c r="A11" s="386"/>
      <c r="B11" s="387"/>
      <c r="C11" s="387"/>
      <c r="D11" s="385"/>
      <c r="E11" s="391"/>
      <c r="F11" s="392"/>
      <c r="G11" s="392"/>
      <c r="H11" s="392"/>
      <c r="I11" s="392"/>
      <c r="J11" s="392"/>
      <c r="K11" s="392"/>
      <c r="L11" s="392"/>
      <c r="M11" s="392"/>
      <c r="N11" s="392"/>
      <c r="O11" s="392"/>
      <c r="P11" s="392"/>
      <c r="Q11" s="392"/>
      <c r="R11" s="392"/>
      <c r="S11" s="399"/>
      <c r="V11" s="362" t="s">
        <v>446</v>
      </c>
      <c r="W11" s="362" t="s">
        <v>447</v>
      </c>
      <c r="X11" s="362" t="s">
        <v>448</v>
      </c>
      <c r="Y11" s="362" t="s">
        <v>449</v>
      </c>
      <c r="Z11" s="362" t="s">
        <v>446</v>
      </c>
      <c r="AA11" s="362" t="s">
        <v>447</v>
      </c>
      <c r="AB11" s="362" t="s">
        <v>448</v>
      </c>
      <c r="AC11" s="362" t="s">
        <v>449</v>
      </c>
    </row>
    <row r="12" spans="1:29" x14ac:dyDescent="0.25">
      <c r="A12" s="386"/>
      <c r="B12" s="387"/>
      <c r="C12" s="387"/>
      <c r="D12" s="385"/>
      <c r="E12" s="391"/>
      <c r="F12" s="392"/>
      <c r="G12" s="392"/>
      <c r="H12" s="392"/>
      <c r="I12" s="392"/>
      <c r="J12" s="392"/>
      <c r="K12" s="392"/>
      <c r="L12" s="392"/>
      <c r="M12" s="392"/>
      <c r="N12" s="392"/>
      <c r="O12" s="392"/>
      <c r="P12" s="392"/>
      <c r="Q12" s="392"/>
      <c r="R12" s="392"/>
      <c r="S12" s="399"/>
      <c r="V12" s="368">
        <f>'Biological Material Properties'!K2</f>
        <v>0</v>
      </c>
      <c r="W12" s="368">
        <f>'Biological Material Properties'!M2</f>
        <v>0</v>
      </c>
      <c r="X12" s="368">
        <f>'Biological Material Properties'!O2</f>
        <v>0</v>
      </c>
      <c r="Y12" s="368">
        <f>'Biological Material Properties'!Q2</f>
        <v>0</v>
      </c>
      <c r="Z12" s="368">
        <f>'Biological Material Properties'!J2</f>
        <v>0</v>
      </c>
      <c r="AA12" s="368">
        <f>'Biological Material Properties'!L2</f>
        <v>0</v>
      </c>
      <c r="AB12" s="368">
        <f>'Biological Material Properties'!N2</f>
        <v>0</v>
      </c>
      <c r="AC12" s="368">
        <f>'Biological Material Properties'!Q2</f>
        <v>0</v>
      </c>
    </row>
    <row r="13" spans="1:29" x14ac:dyDescent="0.25">
      <c r="A13" s="386"/>
      <c r="B13" s="387" t="s">
        <v>4</v>
      </c>
      <c r="C13" s="387" t="s">
        <v>5</v>
      </c>
      <c r="D13" s="385"/>
      <c r="E13" s="391"/>
      <c r="F13" s="392"/>
      <c r="G13" s="392"/>
      <c r="H13" s="392"/>
      <c r="I13" s="392"/>
      <c r="J13" s="392"/>
      <c r="K13" s="392"/>
      <c r="L13" s="392"/>
      <c r="M13" s="392"/>
      <c r="N13" s="392"/>
      <c r="O13" s="392"/>
      <c r="P13" s="392"/>
      <c r="Q13" s="392"/>
      <c r="R13" s="392"/>
      <c r="S13" s="399"/>
      <c r="V13" s="368"/>
      <c r="W13" s="368"/>
      <c r="X13" s="368"/>
      <c r="Y13" s="368"/>
      <c r="Z13" s="368"/>
      <c r="AA13" s="368"/>
      <c r="AB13" s="368"/>
      <c r="AC13" s="368"/>
    </row>
    <row r="14" spans="1:29" x14ac:dyDescent="0.25">
      <c r="A14" s="386" t="s">
        <v>287</v>
      </c>
      <c r="B14" s="387">
        <f>B5*(1.02-B9)</f>
        <v>0</v>
      </c>
      <c r="C14" s="387">
        <f>B5*(1.02-C9)</f>
        <v>0</v>
      </c>
      <c r="D14" s="385"/>
      <c r="E14" s="391"/>
      <c r="F14" s="392"/>
      <c r="G14" s="392"/>
      <c r="H14" s="392"/>
      <c r="I14" s="392"/>
      <c r="J14" s="392"/>
      <c r="K14" s="392"/>
      <c r="L14" s="392"/>
      <c r="M14" s="392"/>
      <c r="N14" s="392"/>
      <c r="O14" s="392"/>
      <c r="P14" s="392"/>
      <c r="Q14" s="392"/>
      <c r="R14" s="392"/>
      <c r="S14" s="399"/>
      <c r="V14" s="368"/>
      <c r="W14" s="368"/>
      <c r="X14" s="368"/>
      <c r="Y14" s="368"/>
      <c r="Z14" s="368"/>
      <c r="AA14" s="368"/>
      <c r="AB14" s="368"/>
      <c r="AC14" s="368"/>
    </row>
    <row r="15" spans="1:29" x14ac:dyDescent="0.25">
      <c r="A15" s="386" t="s">
        <v>288</v>
      </c>
      <c r="B15" s="387">
        <f>C5*(1.02-B9)</f>
        <v>0</v>
      </c>
      <c r="C15" s="387">
        <f>C5*(1.02-C9)</f>
        <v>0</v>
      </c>
      <c r="D15" s="385"/>
      <c r="E15" s="391"/>
      <c r="F15" s="392"/>
      <c r="G15" s="392"/>
      <c r="H15" s="392"/>
      <c r="I15" s="392"/>
      <c r="J15" s="392"/>
      <c r="K15" s="392"/>
      <c r="L15" s="392"/>
      <c r="M15" s="392"/>
      <c r="N15" s="392"/>
      <c r="O15" s="392"/>
      <c r="P15" s="392"/>
      <c r="Q15" s="392"/>
      <c r="R15" s="392"/>
      <c r="S15" s="399"/>
      <c r="V15" s="551" t="s">
        <v>757</v>
      </c>
      <c r="W15" s="551"/>
      <c r="X15" s="551"/>
      <c r="Y15" s="551"/>
      <c r="Z15" s="551"/>
      <c r="AA15" s="551"/>
      <c r="AB15" s="551"/>
      <c r="AC15" s="551"/>
    </row>
    <row r="16" spans="1:29" x14ac:dyDescent="0.25">
      <c r="A16" s="386"/>
      <c r="B16" s="386"/>
      <c r="C16" s="386"/>
      <c r="D16" s="385"/>
      <c r="E16" s="391"/>
      <c r="F16" s="392"/>
      <c r="G16" s="392"/>
      <c r="H16" s="392"/>
      <c r="I16" s="392"/>
      <c r="J16" s="392"/>
      <c r="K16" s="392"/>
      <c r="L16" s="392"/>
      <c r="M16" s="392"/>
      <c r="N16" s="392"/>
      <c r="O16" s="392"/>
      <c r="P16" s="392"/>
      <c r="Q16" s="392"/>
      <c r="R16" s="392"/>
      <c r="S16" s="399"/>
      <c r="V16" s="551" t="s">
        <v>655</v>
      </c>
      <c r="W16" s="551"/>
      <c r="X16" s="551"/>
      <c r="Y16" s="551"/>
      <c r="Z16" s="551" t="s">
        <v>756</v>
      </c>
      <c r="AA16" s="551"/>
      <c r="AB16" s="551"/>
      <c r="AC16" s="551"/>
    </row>
    <row r="17" spans="1:29" x14ac:dyDescent="0.25">
      <c r="A17" s="386"/>
      <c r="B17" s="386"/>
      <c r="C17" s="386"/>
      <c r="D17" s="385"/>
      <c r="E17" s="391"/>
      <c r="F17" s="392"/>
      <c r="G17" s="392"/>
      <c r="H17" s="392"/>
      <c r="I17" s="392"/>
      <c r="J17" s="392"/>
      <c r="K17" s="392"/>
      <c r="L17" s="392"/>
      <c r="M17" s="392"/>
      <c r="N17" s="392"/>
      <c r="O17" s="392"/>
      <c r="P17" s="392"/>
      <c r="Q17" s="392"/>
      <c r="R17" s="392"/>
      <c r="S17" s="399"/>
      <c r="V17" s="383" t="s">
        <v>746</v>
      </c>
      <c r="W17" s="383" t="s">
        <v>747</v>
      </c>
      <c r="X17" s="383" t="s">
        <v>748</v>
      </c>
      <c r="Y17" s="383" t="s">
        <v>749</v>
      </c>
      <c r="Z17" s="383" t="s">
        <v>750</v>
      </c>
      <c r="AA17" s="383" t="s">
        <v>751</v>
      </c>
      <c r="AB17" s="383" t="s">
        <v>752</v>
      </c>
      <c r="AC17" s="383" t="s">
        <v>753</v>
      </c>
    </row>
    <row r="18" spans="1:29" x14ac:dyDescent="0.25">
      <c r="A18" s="386"/>
      <c r="B18" s="386"/>
      <c r="C18" s="386"/>
      <c r="D18" s="385"/>
      <c r="E18" s="391"/>
      <c r="F18" s="392"/>
      <c r="G18" s="392"/>
      <c r="H18" s="392"/>
      <c r="I18" s="392"/>
      <c r="J18" s="392"/>
      <c r="K18" s="392"/>
      <c r="L18" s="392"/>
      <c r="M18" s="392"/>
      <c r="N18" s="392"/>
      <c r="O18" s="392"/>
      <c r="P18" s="392"/>
      <c r="Q18" s="392"/>
      <c r="R18" s="392"/>
      <c r="S18" s="399"/>
      <c r="V18" s="368" t="e">
        <f>GEOMEAN(V12,V8)*(1.02-V4)</f>
        <v>#NUM!</v>
      </c>
      <c r="W18" s="368" t="e">
        <f t="shared" ref="W18:Y18" si="0">GEOMEAN(W12,W8)*(1.02-W4)</f>
        <v>#NUM!</v>
      </c>
      <c r="X18" s="368" t="e">
        <f t="shared" si="0"/>
        <v>#NUM!</v>
      </c>
      <c r="Y18" s="368" t="e">
        <f t="shared" si="0"/>
        <v>#NUM!</v>
      </c>
      <c r="Z18" s="368" t="e">
        <f>GEOMEAN(V12,Z8)*(1.02-Z4)</f>
        <v>#NUM!</v>
      </c>
      <c r="AA18" s="368" t="e">
        <f t="shared" ref="AA18:AB18" si="1">GEOMEAN(W12,AA8)*(1.02-AA4)</f>
        <v>#NUM!</v>
      </c>
      <c r="AB18" s="368" t="e">
        <f t="shared" si="1"/>
        <v>#NUM!</v>
      </c>
      <c r="AC18" s="368" t="e">
        <f>GEOMEAN(Y12,AC8)*(1.02-AC4)</f>
        <v>#NUM!</v>
      </c>
    </row>
    <row r="19" spans="1:29" x14ac:dyDescent="0.25">
      <c r="E19" s="391"/>
      <c r="F19" s="392"/>
      <c r="G19" s="392"/>
      <c r="H19" s="392"/>
      <c r="I19" s="392"/>
      <c r="J19" s="392"/>
      <c r="K19" s="392"/>
      <c r="L19" s="392"/>
      <c r="M19" s="392"/>
      <c r="N19" s="392"/>
      <c r="O19" s="392"/>
      <c r="P19" s="392"/>
      <c r="Q19" s="392"/>
      <c r="R19" s="392"/>
      <c r="S19" s="399"/>
      <c r="V19" s="368"/>
      <c r="W19" s="368"/>
      <c r="X19" s="368"/>
      <c r="Y19" s="368"/>
      <c r="Z19" s="551" t="s">
        <v>758</v>
      </c>
      <c r="AA19" s="551"/>
      <c r="AB19" s="551"/>
      <c r="AC19" s="551"/>
    </row>
    <row r="20" spans="1:29" x14ac:dyDescent="0.25">
      <c r="A20" s="372" t="s">
        <v>759</v>
      </c>
      <c r="B20" s="372" t="b">
        <f>'Agent Calculations'!B12</f>
        <v>0</v>
      </c>
      <c r="E20" s="391"/>
      <c r="F20" s="392"/>
      <c r="G20" s="392"/>
      <c r="H20" s="392"/>
      <c r="I20" s="392"/>
      <c r="J20" s="392"/>
      <c r="K20" s="392"/>
      <c r="L20" s="392"/>
      <c r="M20" s="392"/>
      <c r="N20" s="392"/>
      <c r="O20" s="392"/>
      <c r="P20" s="392"/>
      <c r="Q20" s="392"/>
      <c r="R20" s="392"/>
      <c r="S20" s="399"/>
      <c r="V20" s="368"/>
      <c r="W20" s="368"/>
      <c r="X20" s="368"/>
      <c r="Y20" s="368"/>
      <c r="Z20" s="362" t="s">
        <v>446</v>
      </c>
      <c r="AA20" s="362" t="s">
        <v>447</v>
      </c>
      <c r="AB20" s="362" t="s">
        <v>448</v>
      </c>
      <c r="AC20" s="362" t="s">
        <v>449</v>
      </c>
    </row>
    <row r="21" spans="1:29" x14ac:dyDescent="0.25">
      <c r="A21" s="372" t="s">
        <v>760</v>
      </c>
      <c r="B21" s="372" t="b">
        <f>'Agent Calculations'!B13</f>
        <v>0</v>
      </c>
      <c r="C21" s="388"/>
      <c r="E21" s="391"/>
      <c r="F21" s="392"/>
      <c r="G21" s="392"/>
      <c r="H21" s="392"/>
      <c r="I21" s="392"/>
      <c r="J21" s="392"/>
      <c r="K21" s="392"/>
      <c r="L21" s="392"/>
      <c r="M21" s="392"/>
      <c r="N21" s="392"/>
      <c r="O21" s="392"/>
      <c r="P21" s="392"/>
      <c r="Q21" s="392"/>
      <c r="R21" s="392"/>
      <c r="S21" s="399"/>
      <c r="V21" s="368"/>
      <c r="W21" s="368"/>
      <c r="X21" s="368"/>
      <c r="Y21" s="368"/>
      <c r="Z21" s="368" t="e">
        <f>GEOMEAN(Z12,Z8)*(1.02-Z4)</f>
        <v>#NUM!</v>
      </c>
      <c r="AA21" s="368" t="e">
        <f t="shared" ref="AA21:AC21" si="2">GEOMEAN(AA12,AA8)*(1.02-AA4)</f>
        <v>#NUM!</v>
      </c>
      <c r="AB21" s="368" t="e">
        <f t="shared" si="2"/>
        <v>#NUM!</v>
      </c>
      <c r="AC21" s="368" t="e">
        <f t="shared" si="2"/>
        <v>#NUM!</v>
      </c>
    </row>
    <row r="22" spans="1:29" x14ac:dyDescent="0.25">
      <c r="A22" s="372" t="s">
        <v>761</v>
      </c>
      <c r="B22" s="372" t="b">
        <f>'Biosafety Effectiveness Calc'!B49</f>
        <v>0</v>
      </c>
      <c r="C22" s="388"/>
      <c r="E22" s="391"/>
      <c r="F22" s="392"/>
      <c r="G22" s="392"/>
      <c r="H22" s="392"/>
      <c r="I22" s="392"/>
      <c r="J22" s="392"/>
      <c r="K22" s="392"/>
      <c r="L22" s="392"/>
      <c r="M22" s="392"/>
      <c r="N22" s="392"/>
      <c r="O22" s="392"/>
      <c r="P22" s="392"/>
      <c r="Q22" s="392"/>
      <c r="R22" s="392"/>
      <c r="S22" s="399"/>
    </row>
    <row r="23" spans="1:29" x14ac:dyDescent="0.25">
      <c r="A23" s="388"/>
      <c r="B23" s="388"/>
      <c r="C23" s="388"/>
      <c r="E23" s="391"/>
      <c r="F23" s="392"/>
      <c r="G23" s="392"/>
      <c r="H23" s="392"/>
      <c r="I23" s="392"/>
      <c r="J23" s="392"/>
      <c r="K23" s="392"/>
      <c r="L23" s="392"/>
      <c r="M23" s="392"/>
      <c r="N23" s="392"/>
      <c r="O23" s="392"/>
      <c r="P23" s="392"/>
      <c r="Q23" s="392"/>
      <c r="R23" s="392"/>
      <c r="S23" s="399"/>
    </row>
    <row r="24" spans="1:29" x14ac:dyDescent="0.25">
      <c r="A24" s="388"/>
      <c r="B24" s="388"/>
      <c r="C24" s="388"/>
      <c r="E24" s="391"/>
      <c r="F24" s="392"/>
      <c r="G24" s="392"/>
      <c r="H24" s="392"/>
      <c r="I24" s="392"/>
      <c r="J24" s="392"/>
      <c r="K24" s="392"/>
      <c r="L24" s="392"/>
      <c r="M24" s="392"/>
      <c r="N24" s="392"/>
      <c r="O24" s="392"/>
      <c r="P24" s="392"/>
      <c r="Q24" s="392"/>
      <c r="R24" s="392"/>
      <c r="S24" s="399"/>
    </row>
    <row r="25" spans="1:29" x14ac:dyDescent="0.25">
      <c r="A25" s="388"/>
      <c r="B25" s="388"/>
      <c r="C25" s="388"/>
      <c r="E25" s="391"/>
      <c r="F25" s="392"/>
      <c r="G25" s="392"/>
      <c r="H25" s="392"/>
      <c r="I25" s="392"/>
      <c r="J25" s="392"/>
      <c r="K25" s="392"/>
      <c r="L25" s="392"/>
      <c r="M25" s="392"/>
      <c r="N25" s="392"/>
      <c r="O25" s="392"/>
      <c r="P25" s="392"/>
      <c r="Q25" s="392"/>
      <c r="R25" s="392"/>
      <c r="S25" s="399"/>
    </row>
    <row r="26" spans="1:29" x14ac:dyDescent="0.25">
      <c r="A26" s="388"/>
      <c r="B26" s="388"/>
      <c r="C26" s="388"/>
      <c r="E26" s="391"/>
      <c r="F26" s="392"/>
      <c r="G26" s="392"/>
      <c r="H26" s="392"/>
      <c r="I26" s="392"/>
      <c r="J26" s="392"/>
      <c r="K26" s="392"/>
      <c r="L26" s="392"/>
      <c r="M26" s="392"/>
      <c r="N26" s="392"/>
      <c r="O26" s="392"/>
      <c r="P26" s="392"/>
      <c r="Q26" s="392"/>
      <c r="R26" s="392"/>
      <c r="S26" s="399"/>
    </row>
    <row r="27" spans="1:29" x14ac:dyDescent="0.25">
      <c r="A27" s="388"/>
      <c r="B27" s="388"/>
      <c r="C27" s="388"/>
      <c r="E27" s="393"/>
      <c r="F27" s="394"/>
      <c r="G27" s="394"/>
      <c r="H27" s="392"/>
      <c r="I27" s="392"/>
      <c r="J27" s="392"/>
      <c r="K27" s="392"/>
      <c r="L27" s="392"/>
      <c r="M27" s="392"/>
      <c r="N27" s="392"/>
      <c r="O27" s="392"/>
      <c r="P27" s="392"/>
      <c r="Q27" s="392"/>
      <c r="R27" s="392"/>
      <c r="S27" s="399"/>
    </row>
    <row r="28" spans="1:29" ht="15.75" thickBot="1" x14ac:dyDescent="0.3">
      <c r="A28" s="388"/>
      <c r="B28" s="388"/>
      <c r="C28" s="388"/>
      <c r="E28" s="393"/>
      <c r="F28" s="394"/>
      <c r="G28" s="394"/>
      <c r="H28" s="392"/>
      <c r="I28" s="392"/>
      <c r="J28" s="392"/>
      <c r="K28" s="392"/>
      <c r="L28" s="392"/>
      <c r="M28" s="392"/>
      <c r="N28" s="392"/>
      <c r="O28" s="392"/>
      <c r="P28" s="392"/>
      <c r="Q28" s="392"/>
      <c r="R28" s="392"/>
      <c r="S28" s="399"/>
    </row>
    <row r="29" spans="1:29" ht="15.75" thickBot="1" x14ac:dyDescent="0.3">
      <c r="A29" s="388"/>
      <c r="B29" s="388"/>
      <c r="C29" s="388"/>
      <c r="E29" s="393"/>
      <c r="F29" s="394"/>
      <c r="G29" s="394"/>
      <c r="H29" s="392"/>
      <c r="I29" s="392"/>
      <c r="J29" s="392"/>
      <c r="K29" s="392"/>
      <c r="L29" s="392"/>
      <c r="M29" s="392"/>
      <c r="N29" s="542" t="s">
        <v>727</v>
      </c>
      <c r="O29" s="543"/>
      <c r="P29" s="543"/>
      <c r="Q29" s="543"/>
      <c r="R29" s="544"/>
      <c r="S29" s="399"/>
    </row>
    <row r="30" spans="1:29" ht="16.5" thickBot="1" x14ac:dyDescent="0.3">
      <c r="A30" s="388"/>
      <c r="B30" s="388"/>
      <c r="C30" s="388"/>
      <c r="E30" s="393"/>
      <c r="F30" s="539" t="s">
        <v>726</v>
      </c>
      <c r="G30" s="540"/>
      <c r="H30" s="540"/>
      <c r="I30" s="540"/>
      <c r="J30" s="541"/>
      <c r="K30" s="392"/>
      <c r="L30" s="392"/>
      <c r="M30" s="392"/>
      <c r="N30" s="545"/>
      <c r="O30" s="546"/>
      <c r="P30" s="546"/>
      <c r="Q30" s="546"/>
      <c r="R30" s="547"/>
      <c r="S30" s="399"/>
    </row>
    <row r="31" spans="1:29" x14ac:dyDescent="0.25">
      <c r="A31" s="388"/>
      <c r="B31" s="388"/>
      <c r="C31" s="388"/>
      <c r="E31" s="393"/>
      <c r="F31" s="394"/>
      <c r="G31" s="394"/>
      <c r="H31" s="392"/>
      <c r="I31" s="392"/>
      <c r="J31" s="392"/>
      <c r="K31" s="392"/>
      <c r="L31" s="392"/>
      <c r="M31" s="392"/>
      <c r="N31" s="392"/>
      <c r="O31" s="392"/>
      <c r="P31" s="392"/>
      <c r="Q31" s="392"/>
      <c r="R31" s="392"/>
      <c r="S31" s="399"/>
    </row>
    <row r="32" spans="1:29" x14ac:dyDescent="0.25">
      <c r="A32" s="388"/>
      <c r="B32" s="388"/>
      <c r="C32" s="388"/>
      <c r="E32" s="393"/>
      <c r="F32" s="394"/>
      <c r="G32" s="394"/>
      <c r="H32" s="392"/>
      <c r="I32" s="392"/>
      <c r="J32" s="392"/>
      <c r="K32" s="392"/>
      <c r="L32" s="392"/>
      <c r="M32" s="392"/>
      <c r="N32" s="392"/>
      <c r="O32" s="392"/>
      <c r="P32" s="392"/>
      <c r="Q32" s="392"/>
      <c r="R32" s="392"/>
      <c r="S32" s="399"/>
    </row>
    <row r="33" spans="1:19" x14ac:dyDescent="0.25">
      <c r="A33" s="388"/>
      <c r="B33" s="388"/>
      <c r="C33" s="388"/>
      <c r="E33" s="393"/>
      <c r="F33" s="394"/>
      <c r="G33" s="394"/>
      <c r="H33" s="392"/>
      <c r="I33" s="392"/>
      <c r="J33" s="392"/>
      <c r="K33" s="392"/>
      <c r="L33" s="392"/>
      <c r="M33" s="392"/>
      <c r="N33" s="392"/>
      <c r="O33" s="392"/>
      <c r="P33" s="392"/>
      <c r="Q33" s="392"/>
      <c r="R33" s="392"/>
      <c r="S33" s="399"/>
    </row>
    <row r="34" spans="1:19" x14ac:dyDescent="0.25">
      <c r="A34" s="388"/>
      <c r="B34" s="388"/>
      <c r="C34" s="388"/>
      <c r="E34" s="393"/>
      <c r="F34" s="394"/>
      <c r="G34" s="394"/>
      <c r="H34" s="392"/>
      <c r="I34" s="392"/>
      <c r="J34" s="392"/>
      <c r="K34" s="392"/>
      <c r="L34" s="392"/>
      <c r="M34" s="392"/>
      <c r="N34" s="392"/>
      <c r="O34" s="392"/>
      <c r="P34" s="392"/>
      <c r="Q34" s="392"/>
      <c r="R34" s="392"/>
      <c r="S34" s="399"/>
    </row>
    <row r="35" spans="1:19" x14ac:dyDescent="0.25">
      <c r="A35" s="388"/>
      <c r="B35" s="388"/>
      <c r="C35" s="388"/>
      <c r="E35" s="393"/>
      <c r="F35" s="394"/>
      <c r="G35" s="394"/>
      <c r="H35" s="392"/>
      <c r="I35" s="392"/>
      <c r="J35" s="392"/>
      <c r="K35" s="392"/>
      <c r="L35" s="392"/>
      <c r="M35" s="392"/>
      <c r="N35" s="392"/>
      <c r="O35" s="392"/>
      <c r="P35" s="392"/>
      <c r="Q35" s="392"/>
      <c r="R35" s="392"/>
      <c r="S35" s="399"/>
    </row>
    <row r="36" spans="1:19" x14ac:dyDescent="0.25">
      <c r="A36" s="388"/>
      <c r="B36" s="388"/>
      <c r="C36" s="388"/>
      <c r="E36" s="393"/>
      <c r="F36" s="394"/>
      <c r="G36" s="394"/>
      <c r="H36" s="392"/>
      <c r="I36" s="392"/>
      <c r="J36" s="392"/>
      <c r="K36" s="392"/>
      <c r="L36" s="392"/>
      <c r="M36" s="392"/>
      <c r="N36" s="392"/>
      <c r="O36" s="392"/>
      <c r="P36" s="392"/>
      <c r="Q36" s="392"/>
      <c r="R36" s="392"/>
      <c r="S36" s="399"/>
    </row>
    <row r="37" spans="1:19" x14ac:dyDescent="0.25">
      <c r="A37" s="388"/>
      <c r="B37" s="388"/>
      <c r="C37" s="388"/>
      <c r="E37" s="393"/>
      <c r="F37" s="394"/>
      <c r="G37" s="394"/>
      <c r="H37" s="392"/>
      <c r="I37" s="392"/>
      <c r="J37" s="392"/>
      <c r="K37" s="392"/>
      <c r="L37" s="392"/>
      <c r="M37" s="392"/>
      <c r="N37" s="392"/>
      <c r="O37" s="392"/>
      <c r="P37" s="392"/>
      <c r="Q37" s="392"/>
      <c r="R37" s="392"/>
      <c r="S37" s="399"/>
    </row>
    <row r="38" spans="1:19" x14ac:dyDescent="0.25">
      <c r="A38" s="388"/>
      <c r="B38" s="388"/>
      <c r="C38" s="388"/>
      <c r="E38" s="393"/>
      <c r="F38" s="394"/>
      <c r="G38" s="394"/>
      <c r="H38" s="392"/>
      <c r="I38" s="392"/>
      <c r="J38" s="392"/>
      <c r="K38" s="392"/>
      <c r="L38" s="392"/>
      <c r="M38" s="392"/>
      <c r="N38" s="392"/>
      <c r="O38" s="392"/>
      <c r="P38" s="392"/>
      <c r="Q38" s="392"/>
      <c r="R38" s="392"/>
      <c r="S38" s="399"/>
    </row>
    <row r="39" spans="1:19" x14ac:dyDescent="0.25">
      <c r="A39" s="388"/>
      <c r="B39" s="388"/>
      <c r="C39" s="388"/>
      <c r="E39" s="393"/>
      <c r="F39" s="394"/>
      <c r="G39" s="394"/>
      <c r="H39" s="392"/>
      <c r="I39" s="392"/>
      <c r="J39" s="392"/>
      <c r="K39" s="392"/>
      <c r="L39" s="392"/>
      <c r="M39" s="392"/>
      <c r="N39" s="392"/>
      <c r="O39" s="392"/>
      <c r="P39" s="392"/>
      <c r="Q39" s="392"/>
      <c r="R39" s="392"/>
      <c r="S39" s="399"/>
    </row>
    <row r="40" spans="1:19" x14ac:dyDescent="0.25">
      <c r="A40" s="388"/>
      <c r="B40" s="388"/>
      <c r="C40" s="388"/>
      <c r="E40" s="393"/>
      <c r="F40" s="394"/>
      <c r="G40" s="394"/>
      <c r="H40" s="392"/>
      <c r="I40" s="392"/>
      <c r="J40" s="392"/>
      <c r="K40" s="392"/>
      <c r="L40" s="392"/>
      <c r="M40" s="392"/>
      <c r="N40" s="392"/>
      <c r="O40" s="392"/>
      <c r="P40" s="392"/>
      <c r="Q40" s="392"/>
      <c r="R40" s="392"/>
      <c r="S40" s="399"/>
    </row>
    <row r="41" spans="1:19" x14ac:dyDescent="0.25">
      <c r="A41" s="388"/>
      <c r="B41" s="388"/>
      <c r="C41" s="388"/>
      <c r="E41" s="393"/>
      <c r="F41" s="394"/>
      <c r="G41" s="394"/>
      <c r="H41" s="392"/>
      <c r="I41" s="392"/>
      <c r="J41" s="392"/>
      <c r="K41" s="392"/>
      <c r="L41" s="392"/>
      <c r="M41" s="392"/>
      <c r="N41" s="392"/>
      <c r="O41" s="392"/>
      <c r="P41" s="392"/>
      <c r="Q41" s="392"/>
      <c r="R41" s="392"/>
      <c r="S41" s="399"/>
    </row>
    <row r="42" spans="1:19" x14ac:dyDescent="0.25">
      <c r="A42" s="388"/>
      <c r="B42" s="388"/>
      <c r="C42" s="388"/>
      <c r="E42" s="393"/>
      <c r="F42" s="394"/>
      <c r="G42" s="394"/>
      <c r="H42" s="392"/>
      <c r="I42" s="392"/>
      <c r="J42" s="392"/>
      <c r="K42" s="392"/>
      <c r="L42" s="392"/>
      <c r="M42" s="392"/>
      <c r="N42" s="392"/>
      <c r="O42" s="392"/>
      <c r="P42" s="392"/>
      <c r="Q42" s="392"/>
      <c r="R42" s="392"/>
      <c r="S42" s="399"/>
    </row>
    <row r="43" spans="1:19" x14ac:dyDescent="0.25">
      <c r="A43" s="388"/>
      <c r="B43" s="388"/>
      <c r="C43" s="388"/>
      <c r="E43" s="393"/>
      <c r="F43" s="394"/>
      <c r="G43" s="394"/>
      <c r="H43" s="392"/>
      <c r="I43" s="392"/>
      <c r="J43" s="392"/>
      <c r="K43" s="392"/>
      <c r="L43" s="392"/>
      <c r="M43" s="392"/>
      <c r="N43" s="392"/>
      <c r="O43" s="392"/>
      <c r="P43" s="392"/>
      <c r="Q43" s="392"/>
      <c r="R43" s="392"/>
      <c r="S43" s="399"/>
    </row>
    <row r="44" spans="1:19" x14ac:dyDescent="0.25">
      <c r="A44" s="388"/>
      <c r="B44" s="388"/>
      <c r="C44" s="388"/>
      <c r="E44" s="393"/>
      <c r="F44" s="394"/>
      <c r="G44" s="394"/>
      <c r="H44" s="392"/>
      <c r="I44" s="392"/>
      <c r="J44" s="392"/>
      <c r="K44" s="392"/>
      <c r="L44" s="392"/>
      <c r="M44" s="392"/>
      <c r="N44" s="392"/>
      <c r="O44" s="392"/>
      <c r="P44" s="392"/>
      <c r="Q44" s="392"/>
      <c r="R44" s="392"/>
      <c r="S44" s="399"/>
    </row>
    <row r="45" spans="1:19" x14ac:dyDescent="0.25">
      <c r="A45" s="388"/>
      <c r="B45" s="388"/>
      <c r="C45" s="388"/>
      <c r="E45" s="393"/>
      <c r="F45" s="394"/>
      <c r="G45" s="394"/>
      <c r="H45" s="392"/>
      <c r="I45" s="392"/>
      <c r="J45" s="392"/>
      <c r="K45" s="392"/>
      <c r="L45" s="392"/>
      <c r="M45" s="392"/>
      <c r="N45" s="392"/>
      <c r="O45" s="392"/>
      <c r="P45" s="392"/>
      <c r="Q45" s="392"/>
      <c r="R45" s="392"/>
      <c r="S45" s="399"/>
    </row>
    <row r="46" spans="1:19" x14ac:dyDescent="0.25">
      <c r="A46" s="388"/>
      <c r="B46" s="388"/>
      <c r="C46" s="388"/>
      <c r="E46" s="393"/>
      <c r="F46" s="394"/>
      <c r="G46" s="394"/>
      <c r="H46" s="392"/>
      <c r="I46" s="392"/>
      <c r="J46" s="392"/>
      <c r="K46" s="392"/>
      <c r="L46" s="392"/>
      <c r="M46" s="392"/>
      <c r="N46" s="392"/>
      <c r="O46" s="392"/>
      <c r="P46" s="392"/>
      <c r="Q46" s="392"/>
      <c r="R46" s="392"/>
      <c r="S46" s="399"/>
    </row>
    <row r="47" spans="1:19" x14ac:dyDescent="0.25">
      <c r="A47" s="388"/>
      <c r="B47" s="388"/>
      <c r="C47" s="388"/>
      <c r="E47" s="393"/>
      <c r="F47" s="394"/>
      <c r="G47" s="394"/>
      <c r="H47" s="392"/>
      <c r="I47" s="392"/>
      <c r="J47" s="392"/>
      <c r="K47" s="392"/>
      <c r="L47" s="392"/>
      <c r="M47" s="392"/>
      <c r="N47" s="392"/>
      <c r="O47" s="392"/>
      <c r="P47" s="392"/>
      <c r="Q47" s="392"/>
      <c r="R47" s="392"/>
      <c r="S47" s="399"/>
    </row>
    <row r="48" spans="1:19" x14ac:dyDescent="0.25">
      <c r="A48" s="388"/>
      <c r="B48" s="388"/>
      <c r="C48" s="388"/>
      <c r="E48" s="393"/>
      <c r="F48" s="394"/>
      <c r="G48" s="394"/>
      <c r="H48" s="392"/>
      <c r="I48" s="392"/>
      <c r="J48" s="392"/>
      <c r="K48" s="392"/>
      <c r="L48" s="392"/>
      <c r="M48" s="392"/>
      <c r="N48" s="392"/>
      <c r="O48" s="392"/>
      <c r="P48" s="392"/>
      <c r="Q48" s="392"/>
      <c r="R48" s="392"/>
      <c r="S48" s="399"/>
    </row>
    <row r="49" spans="5:19" x14ac:dyDescent="0.25">
      <c r="E49" s="393"/>
      <c r="F49" s="394"/>
      <c r="G49" s="394"/>
      <c r="H49" s="392"/>
      <c r="I49" s="392"/>
      <c r="J49" s="392"/>
      <c r="K49" s="392"/>
      <c r="L49" s="392"/>
      <c r="M49" s="392"/>
      <c r="N49" s="392"/>
      <c r="O49" s="392"/>
      <c r="P49" s="392"/>
      <c r="Q49" s="392"/>
      <c r="R49" s="392"/>
      <c r="S49" s="399"/>
    </row>
    <row r="50" spans="5:19" x14ac:dyDescent="0.25">
      <c r="E50" s="393"/>
      <c r="F50" s="394"/>
      <c r="G50" s="394"/>
      <c r="H50" s="392"/>
      <c r="I50" s="392"/>
      <c r="J50" s="392"/>
      <c r="K50" s="392"/>
      <c r="L50" s="392"/>
      <c r="M50" s="392"/>
      <c r="N50" s="392"/>
      <c r="O50" s="392"/>
      <c r="P50" s="392"/>
      <c r="Q50" s="392"/>
      <c r="R50" s="392"/>
      <c r="S50" s="399"/>
    </row>
    <row r="51" spans="5:19" x14ac:dyDescent="0.25">
      <c r="E51" s="393"/>
      <c r="F51" s="394"/>
      <c r="G51" s="394"/>
      <c r="H51" s="392"/>
      <c r="I51" s="392"/>
      <c r="J51" s="392"/>
      <c r="K51" s="392"/>
      <c r="L51" s="392"/>
      <c r="M51" s="392"/>
      <c r="N51" s="392"/>
      <c r="O51" s="392"/>
      <c r="P51" s="392"/>
      <c r="Q51" s="392"/>
      <c r="R51" s="392"/>
      <c r="S51" s="399"/>
    </row>
    <row r="52" spans="5:19" x14ac:dyDescent="0.25">
      <c r="E52" s="393"/>
      <c r="F52" s="394"/>
      <c r="G52" s="394"/>
      <c r="H52" s="392"/>
      <c r="I52" s="392"/>
      <c r="J52" s="392"/>
      <c r="K52" s="392"/>
      <c r="L52" s="392"/>
      <c r="M52" s="392"/>
      <c r="N52" s="392"/>
      <c r="O52" s="392"/>
      <c r="P52" s="392"/>
      <c r="Q52" s="392"/>
      <c r="R52" s="392"/>
      <c r="S52" s="399"/>
    </row>
    <row r="53" spans="5:19" ht="15.75" thickBot="1" x14ac:dyDescent="0.3">
      <c r="E53" s="395"/>
      <c r="F53" s="396"/>
      <c r="G53" s="396"/>
      <c r="H53" s="397"/>
      <c r="I53" s="397"/>
      <c r="J53" s="397"/>
      <c r="K53" s="397"/>
      <c r="L53" s="397"/>
      <c r="M53" s="397"/>
      <c r="N53" s="397"/>
      <c r="O53" s="397"/>
      <c r="P53" s="397"/>
      <c r="Q53" s="397"/>
      <c r="R53" s="397"/>
      <c r="S53" s="400"/>
    </row>
    <row r="54" spans="5:19" x14ac:dyDescent="0.25">
      <c r="E54" s="384"/>
      <c r="F54" s="384"/>
      <c r="G54" s="384"/>
    </row>
  </sheetData>
  <sheetProtection selectLockedCells="1"/>
  <mergeCells count="17">
    <mergeCell ref="F3:J3"/>
    <mergeCell ref="N3:R3"/>
    <mergeCell ref="F30:J30"/>
    <mergeCell ref="N29:R30"/>
    <mergeCell ref="E1:S1"/>
    <mergeCell ref="Z19:AC19"/>
    <mergeCell ref="V10:Y10"/>
    <mergeCell ref="V15:AC15"/>
    <mergeCell ref="V16:Y16"/>
    <mergeCell ref="Z16:AC16"/>
    <mergeCell ref="Z10:AC10"/>
    <mergeCell ref="V2:Y2"/>
    <mergeCell ref="Z2:AC2"/>
    <mergeCell ref="V1:AC1"/>
    <mergeCell ref="V6:Y6"/>
    <mergeCell ref="Z6:AC6"/>
    <mergeCell ref="V5:AC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40"/>
  <sheetViews>
    <sheetView workbookViewId="0">
      <selection activeCell="O11" sqref="O11"/>
    </sheetView>
  </sheetViews>
  <sheetFormatPr defaultRowHeight="15" x14ac:dyDescent="0.25"/>
  <cols>
    <col min="2" max="2" width="46.7109375" style="3" customWidth="1"/>
    <col min="3" max="3" width="9.140625" style="3"/>
    <col min="4" max="4" width="9.7109375" bestFit="1" customWidth="1"/>
    <col min="5" max="8" width="9.140625" style="3"/>
    <col min="9" max="9" width="9.5703125" style="17" customWidth="1"/>
    <col min="10" max="10" width="8.140625" style="17" customWidth="1"/>
  </cols>
  <sheetData>
    <row r="1" spans="1:18" ht="51.75" x14ac:dyDescent="0.25">
      <c r="B1"/>
      <c r="C1"/>
      <c r="E1"/>
      <c r="F1"/>
      <c r="G1"/>
      <c r="H1"/>
      <c r="I1" s="131" t="s">
        <v>446</v>
      </c>
      <c r="J1" s="132" t="s">
        <v>447</v>
      </c>
      <c r="K1" s="133" t="s">
        <v>448</v>
      </c>
      <c r="L1" s="134" t="s">
        <v>449</v>
      </c>
      <c r="N1" s="143" t="s">
        <v>3</v>
      </c>
      <c r="O1" s="131" t="s">
        <v>457</v>
      </c>
      <c r="P1" s="132" t="s">
        <v>458</v>
      </c>
      <c r="Q1" s="133" t="s">
        <v>459</v>
      </c>
      <c r="R1" s="134" t="s">
        <v>460</v>
      </c>
    </row>
    <row r="2" spans="1:18" ht="18.75" x14ac:dyDescent="0.3">
      <c r="A2" s="552" t="s">
        <v>461</v>
      </c>
      <c r="B2" s="552"/>
      <c r="C2" s="552"/>
      <c r="D2" s="552"/>
      <c r="E2" s="552"/>
      <c r="F2" s="552"/>
      <c r="G2" s="552"/>
      <c r="H2" s="552"/>
      <c r="I2" s="552"/>
      <c r="J2" s="552"/>
      <c r="K2" s="552"/>
      <c r="N2" s="135"/>
      <c r="O2" s="4"/>
      <c r="P2" s="4"/>
      <c r="Q2" s="4"/>
      <c r="R2" s="4"/>
    </row>
    <row r="3" spans="1:18" x14ac:dyDescent="0.25">
      <c r="A3" s="9" t="s">
        <v>462</v>
      </c>
      <c r="B3"/>
      <c r="C3"/>
      <c r="E3"/>
      <c r="F3"/>
      <c r="G3"/>
      <c r="H3"/>
      <c r="I3" s="144">
        <v>1</v>
      </c>
      <c r="J3" s="145"/>
      <c r="K3" s="146"/>
      <c r="L3" s="147"/>
      <c r="N3" s="135">
        <f>'Biological Material Properties'!G5</f>
        <v>0</v>
      </c>
      <c r="O3" s="4">
        <f>N3*I3</f>
        <v>0</v>
      </c>
      <c r="P3" s="4"/>
      <c r="Q3" s="4"/>
      <c r="R3" s="4"/>
    </row>
    <row r="4" spans="1:18" x14ac:dyDescent="0.25">
      <c r="A4" s="9" t="s">
        <v>463</v>
      </c>
      <c r="B4"/>
      <c r="C4"/>
      <c r="E4"/>
      <c r="F4"/>
      <c r="G4"/>
      <c r="H4"/>
      <c r="I4" s="144">
        <v>0.98</v>
      </c>
      <c r="J4" s="145"/>
      <c r="K4" s="146"/>
      <c r="L4" s="147"/>
      <c r="N4" s="135">
        <f>'Biological Material Properties'!G6</f>
        <v>0</v>
      </c>
      <c r="O4" s="4">
        <f>N4*I4</f>
        <v>0</v>
      </c>
      <c r="P4" s="4"/>
      <c r="Q4" s="4"/>
      <c r="R4" s="4"/>
    </row>
    <row r="5" spans="1:18" x14ac:dyDescent="0.25">
      <c r="A5" s="9" t="s">
        <v>464</v>
      </c>
      <c r="B5"/>
      <c r="C5"/>
      <c r="E5"/>
      <c r="F5"/>
      <c r="G5"/>
      <c r="H5"/>
      <c r="I5" s="144"/>
      <c r="J5" s="145">
        <v>1</v>
      </c>
      <c r="K5" s="146"/>
      <c r="L5" s="147"/>
      <c r="N5" s="135">
        <f>'Biological Material Properties'!G7</f>
        <v>0</v>
      </c>
      <c r="O5" s="4"/>
      <c r="P5" s="4">
        <f>N5*J5</f>
        <v>0</v>
      </c>
      <c r="Q5" s="4"/>
      <c r="R5" s="4"/>
    </row>
    <row r="6" spans="1:18" x14ac:dyDescent="0.25">
      <c r="A6" s="9" t="s">
        <v>463</v>
      </c>
      <c r="B6"/>
      <c r="C6"/>
      <c r="E6"/>
      <c r="F6"/>
      <c r="G6"/>
      <c r="H6"/>
      <c r="I6" s="144"/>
      <c r="J6" s="145">
        <v>0.98</v>
      </c>
      <c r="K6" s="146"/>
      <c r="L6" s="147"/>
      <c r="N6" s="135">
        <f>'Biological Material Properties'!G8</f>
        <v>0</v>
      </c>
      <c r="O6" s="4"/>
      <c r="P6" s="4">
        <f>N6*J6</f>
        <v>0</v>
      </c>
      <c r="Q6" s="4"/>
      <c r="R6" s="4"/>
    </row>
    <row r="7" spans="1:18" x14ac:dyDescent="0.25">
      <c r="A7" s="9" t="s">
        <v>465</v>
      </c>
      <c r="B7"/>
      <c r="C7"/>
      <c r="E7"/>
      <c r="F7"/>
      <c r="G7"/>
      <c r="H7"/>
      <c r="I7" s="144"/>
      <c r="J7" s="145"/>
      <c r="K7" s="146">
        <v>1</v>
      </c>
      <c r="L7" s="147"/>
      <c r="N7" s="135">
        <f>'Biological Material Properties'!G9</f>
        <v>0</v>
      </c>
      <c r="O7" s="4"/>
      <c r="P7" s="4"/>
      <c r="Q7" s="4">
        <f>N7*K7</f>
        <v>0</v>
      </c>
      <c r="R7" s="4"/>
    </row>
    <row r="8" spans="1:18" x14ac:dyDescent="0.25">
      <c r="A8" s="9" t="s">
        <v>463</v>
      </c>
      <c r="B8"/>
      <c r="C8"/>
      <c r="E8"/>
      <c r="F8"/>
      <c r="G8"/>
      <c r="H8"/>
      <c r="I8" s="144"/>
      <c r="J8" s="145"/>
      <c r="K8" s="146">
        <v>0.98</v>
      </c>
      <c r="L8" s="147"/>
      <c r="N8" s="135">
        <f>'Biological Material Properties'!G10</f>
        <v>0</v>
      </c>
      <c r="O8" s="4"/>
      <c r="P8" s="4"/>
      <c r="Q8" s="4">
        <f>N8*K8</f>
        <v>0</v>
      </c>
      <c r="R8" s="4"/>
    </row>
    <row r="9" spans="1:18" x14ac:dyDescent="0.25">
      <c r="A9" s="9" t="s">
        <v>466</v>
      </c>
      <c r="B9"/>
      <c r="C9"/>
      <c r="E9"/>
      <c r="F9"/>
      <c r="G9"/>
      <c r="H9"/>
      <c r="I9" s="144"/>
      <c r="J9" s="145"/>
      <c r="K9" s="146"/>
      <c r="L9" s="147">
        <v>1</v>
      </c>
      <c r="N9" s="135">
        <f>'Biological Material Properties'!G11</f>
        <v>0</v>
      </c>
      <c r="O9" s="4"/>
      <c r="P9" s="4"/>
      <c r="Q9" s="4"/>
      <c r="R9" s="4">
        <f>N9*L9</f>
        <v>0</v>
      </c>
    </row>
    <row r="10" spans="1:18" x14ac:dyDescent="0.25">
      <c r="A10" s="9" t="s">
        <v>463</v>
      </c>
      <c r="B10"/>
      <c r="C10"/>
      <c r="E10"/>
      <c r="F10"/>
      <c r="G10"/>
      <c r="H10"/>
      <c r="I10" s="144"/>
      <c r="J10" s="145"/>
      <c r="K10" s="146"/>
      <c r="L10" s="147">
        <v>0.98</v>
      </c>
      <c r="N10" s="135">
        <f>'Biological Material Properties'!G12</f>
        <v>0</v>
      </c>
      <c r="O10" s="4"/>
      <c r="P10" s="4"/>
      <c r="Q10" s="4"/>
      <c r="R10" s="4">
        <f>N10*L10</f>
        <v>0</v>
      </c>
    </row>
    <row r="11" spans="1:18" x14ac:dyDescent="0.25">
      <c r="A11" s="148" t="s">
        <v>467</v>
      </c>
      <c r="B11" s="149"/>
      <c r="C11" s="149"/>
      <c r="D11" s="149"/>
      <c r="E11" s="149"/>
      <c r="F11" s="149"/>
      <c r="G11" s="149"/>
      <c r="H11" s="149"/>
      <c r="I11" s="149"/>
      <c r="J11" s="149"/>
      <c r="K11" s="149"/>
      <c r="L11" s="149"/>
      <c r="M11" s="149"/>
      <c r="N11" s="150"/>
      <c r="O11" s="150" t="e">
        <f>GEOMEAN(O2:O10)</f>
        <v>#NUM!</v>
      </c>
      <c r="P11" s="150" t="e">
        <f t="shared" ref="P11:R11" si="0">GEOMEAN(P2:P10)</f>
        <v>#NUM!</v>
      </c>
      <c r="Q11" s="150" t="e">
        <f t="shared" si="0"/>
        <v>#NUM!</v>
      </c>
      <c r="R11" s="150" t="e">
        <f t="shared" si="0"/>
        <v>#NUM!</v>
      </c>
    </row>
    <row r="12" spans="1:18" x14ac:dyDescent="0.25">
      <c r="A12" s="9" t="s">
        <v>468</v>
      </c>
      <c r="B12" s="4" t="b">
        <f>'Biological Material Properties'!$B$3</f>
        <v>0</v>
      </c>
      <c r="C12"/>
      <c r="E12"/>
      <c r="F12"/>
      <c r="G12"/>
      <c r="H12"/>
      <c r="I12"/>
      <c r="J12"/>
      <c r="O12">
        <f>IF($B$12,O11,0)</f>
        <v>0</v>
      </c>
      <c r="P12">
        <f t="shared" ref="P12:R12" si="1">IF($B$12,P11,0)</f>
        <v>0</v>
      </c>
      <c r="Q12">
        <f t="shared" si="1"/>
        <v>0</v>
      </c>
      <c r="R12">
        <f t="shared" si="1"/>
        <v>0</v>
      </c>
    </row>
    <row r="13" spans="1:18" x14ac:dyDescent="0.25">
      <c r="A13" s="9" t="s">
        <v>469</v>
      </c>
      <c r="B13" s="4" t="b">
        <f>'Biological Material Properties'!$F$3</f>
        <v>0</v>
      </c>
      <c r="C13"/>
      <c r="E13"/>
      <c r="F13"/>
      <c r="G13"/>
      <c r="H13"/>
      <c r="I13"/>
      <c r="J13"/>
      <c r="O13">
        <f>IF($B$13,O11,0)</f>
        <v>0</v>
      </c>
      <c r="P13">
        <f t="shared" ref="P13:R13" si="2">IF($B$13,P11,0)</f>
        <v>0</v>
      </c>
      <c r="Q13">
        <f t="shared" si="2"/>
        <v>0</v>
      </c>
      <c r="R13">
        <f t="shared" si="2"/>
        <v>0</v>
      </c>
    </row>
    <row r="14" spans="1:18" x14ac:dyDescent="0.25">
      <c r="A14" s="76"/>
      <c r="B14" s="76"/>
      <c r="C14" s="1"/>
      <c r="D14" s="1"/>
      <c r="E14" s="1"/>
      <c r="F14" s="1"/>
      <c r="G14" s="1"/>
      <c r="I14" s="47"/>
      <c r="J14" s="48"/>
      <c r="K14" s="48"/>
    </row>
    <row r="15" spans="1:18" x14ac:dyDescent="0.25">
      <c r="A15" s="76"/>
      <c r="B15" s="76"/>
      <c r="C15" s="1"/>
      <c r="D15" s="1"/>
      <c r="E15" s="1"/>
      <c r="F15" s="1"/>
      <c r="G15" s="1"/>
      <c r="I15" s="47"/>
      <c r="J15" s="48"/>
      <c r="K15" s="48"/>
    </row>
    <row r="16" spans="1:18" x14ac:dyDescent="0.25">
      <c r="A16" s="76"/>
      <c r="B16" s="76"/>
      <c r="C16" s="1"/>
      <c r="D16" s="1"/>
      <c r="E16" s="1"/>
      <c r="F16" s="1"/>
      <c r="G16" s="1"/>
      <c r="I16" s="47"/>
      <c r="J16" s="48"/>
      <c r="K16" s="48"/>
    </row>
    <row r="17" spans="1:11" x14ac:dyDescent="0.25">
      <c r="A17" s="76"/>
      <c r="B17" s="76"/>
      <c r="C17" s="1"/>
      <c r="D17" s="1"/>
      <c r="E17" s="1"/>
      <c r="F17" s="1"/>
      <c r="G17" s="1"/>
      <c r="I17" s="47"/>
      <c r="J17" s="48"/>
      <c r="K17" s="48"/>
    </row>
    <row r="18" spans="1:11" x14ac:dyDescent="0.25">
      <c r="A18" s="76"/>
      <c r="B18" s="76"/>
      <c r="C18" s="1"/>
      <c r="D18" s="1"/>
      <c r="E18" s="1"/>
      <c r="F18" s="1"/>
      <c r="G18" s="1"/>
      <c r="I18" s="47"/>
      <c r="J18" s="48"/>
      <c r="K18" s="48"/>
    </row>
    <row r="19" spans="1:11" x14ac:dyDescent="0.25">
      <c r="A19" s="76"/>
      <c r="B19" s="76"/>
      <c r="C19" s="1"/>
      <c r="D19" s="1"/>
      <c r="E19" s="1"/>
      <c r="F19" s="1"/>
      <c r="G19" s="1"/>
      <c r="I19" s="47"/>
      <c r="J19" s="48"/>
      <c r="K19" s="48"/>
    </row>
    <row r="20" spans="1:11" x14ac:dyDescent="0.25">
      <c r="A20" s="76"/>
      <c r="B20" s="76"/>
      <c r="C20" s="1"/>
      <c r="D20" s="1"/>
      <c r="E20" s="1"/>
      <c r="F20" s="1"/>
      <c r="G20" s="1"/>
      <c r="I20" s="47"/>
      <c r="J20" s="48"/>
      <c r="K20" s="48"/>
    </row>
    <row r="21" spans="1:11" ht="38.25" x14ac:dyDescent="0.25">
      <c r="A21" s="553"/>
      <c r="B21" s="553"/>
      <c r="C21" s="1" t="s">
        <v>9</v>
      </c>
      <c r="D21" s="1" t="s">
        <v>10</v>
      </c>
      <c r="E21" s="1" t="s">
        <v>11</v>
      </c>
      <c r="F21" s="1" t="s">
        <v>12</v>
      </c>
      <c r="G21" s="1"/>
      <c r="I21" s="47" t="s">
        <v>3</v>
      </c>
      <c r="J21" s="48" t="s">
        <v>435</v>
      </c>
      <c r="K21" s="48"/>
    </row>
    <row r="22" spans="1:11" x14ac:dyDescent="0.25">
      <c r="A22" s="76"/>
      <c r="B22" s="76"/>
      <c r="C22" s="1"/>
      <c r="D22" s="1"/>
      <c r="E22" s="1"/>
      <c r="F22" s="1"/>
      <c r="G22" s="1"/>
      <c r="I22" s="47"/>
      <c r="J22" s="48"/>
      <c r="K22" s="48"/>
    </row>
    <row r="23" spans="1:11" x14ac:dyDescent="0.25">
      <c r="A23" s="76"/>
      <c r="B23" s="76"/>
      <c r="C23" s="1"/>
      <c r="D23" s="1"/>
      <c r="E23" s="1"/>
      <c r="F23" s="1"/>
      <c r="G23" s="1"/>
      <c r="I23" s="47"/>
      <c r="J23" s="48"/>
      <c r="K23" s="48"/>
    </row>
    <row r="24" spans="1:11" ht="34.5" customHeight="1" x14ac:dyDescent="0.25">
      <c r="A24" s="555" t="s">
        <v>0</v>
      </c>
      <c r="B24" s="555"/>
      <c r="C24" s="555"/>
      <c r="D24" s="555"/>
      <c r="E24" s="555"/>
      <c r="F24" s="555"/>
      <c r="G24" s="555"/>
      <c r="H24" s="555"/>
      <c r="K24" s="52"/>
    </row>
    <row r="25" spans="1:11" x14ac:dyDescent="0.25">
      <c r="B25" s="5"/>
      <c r="I25" s="50"/>
      <c r="J25" s="51"/>
      <c r="K25" s="51"/>
    </row>
    <row r="26" spans="1:11" ht="15.75" x14ac:dyDescent="0.25">
      <c r="A26" s="4"/>
      <c r="B26" s="77" t="s">
        <v>375</v>
      </c>
      <c r="C26" s="8">
        <v>0.2</v>
      </c>
      <c r="D26" s="90"/>
      <c r="E26" s="8">
        <v>0.2</v>
      </c>
      <c r="F26" s="8"/>
      <c r="I26" s="50"/>
      <c r="J26" s="51"/>
      <c r="K26" s="51"/>
    </row>
    <row r="27" spans="1:11" x14ac:dyDescent="0.25">
      <c r="A27" s="4"/>
      <c r="B27" s="74" t="s">
        <v>290</v>
      </c>
      <c r="C27" s="73">
        <v>0.4</v>
      </c>
      <c r="D27" s="91">
        <f>C27*C26</f>
        <v>8.0000000000000016E-2</v>
      </c>
      <c r="E27" s="73">
        <v>0.4</v>
      </c>
      <c r="F27" s="69">
        <f>E27*E26</f>
        <v>8.0000000000000016E-2</v>
      </c>
      <c r="I27" s="50">
        <f>'Biological Material Properties'!G16</f>
        <v>0</v>
      </c>
      <c r="J27" s="80">
        <f>I27*D27</f>
        <v>0</v>
      </c>
      <c r="K27" s="51"/>
    </row>
    <row r="28" spans="1:11" x14ac:dyDescent="0.25">
      <c r="A28" s="4"/>
      <c r="B28" s="9" t="s">
        <v>13</v>
      </c>
      <c r="C28" s="10">
        <v>0.5</v>
      </c>
      <c r="D28" s="70">
        <f>C28*C26</f>
        <v>0.1</v>
      </c>
      <c r="E28" s="10">
        <v>0.5</v>
      </c>
      <c r="F28" s="69">
        <f>E28*E26</f>
        <v>0.1</v>
      </c>
      <c r="I28" s="50">
        <f>'Biological Material Properties'!G17</f>
        <v>0</v>
      </c>
      <c r="J28" s="80">
        <f>I28*D28</f>
        <v>0</v>
      </c>
      <c r="K28" s="51"/>
    </row>
    <row r="29" spans="1:11" x14ac:dyDescent="0.25">
      <c r="A29" s="4"/>
      <c r="B29" s="9" t="s">
        <v>14</v>
      </c>
      <c r="C29" s="10">
        <v>0.3</v>
      </c>
      <c r="D29" s="70">
        <f>C29*C26</f>
        <v>0.06</v>
      </c>
      <c r="E29" s="10">
        <v>0.3</v>
      </c>
      <c r="F29" s="69">
        <f>E29*E26</f>
        <v>0.06</v>
      </c>
      <c r="I29" s="50">
        <f>'Biological Material Properties'!G18</f>
        <v>0</v>
      </c>
      <c r="J29" s="80">
        <f>I29*D29</f>
        <v>0</v>
      </c>
      <c r="K29" s="51"/>
    </row>
    <row r="30" spans="1:11" x14ac:dyDescent="0.25">
      <c r="A30" s="4"/>
      <c r="B30" s="7" t="s">
        <v>8</v>
      </c>
      <c r="C30" s="8">
        <v>0.2</v>
      </c>
      <c r="D30" s="90"/>
      <c r="E30" s="8">
        <v>0.2</v>
      </c>
      <c r="F30" s="8"/>
      <c r="I30" s="50">
        <f>'Biological Material Properties'!G19</f>
        <v>0</v>
      </c>
      <c r="J30" s="80"/>
      <c r="K30" s="51"/>
    </row>
    <row r="31" spans="1:11" x14ac:dyDescent="0.25">
      <c r="A31" s="4"/>
      <c r="B31" s="9" t="s">
        <v>15</v>
      </c>
      <c r="C31" s="10">
        <v>0.5</v>
      </c>
      <c r="D31" s="70">
        <f>C31*C30</f>
        <v>0.1</v>
      </c>
      <c r="E31" s="10">
        <v>0.5</v>
      </c>
      <c r="F31" s="69">
        <f>E31*E30</f>
        <v>0.1</v>
      </c>
      <c r="I31" s="50">
        <f>'Biological Material Properties'!G20</f>
        <v>0</v>
      </c>
      <c r="J31" s="80">
        <f>I31*D31</f>
        <v>0</v>
      </c>
      <c r="K31" s="51"/>
    </row>
    <row r="32" spans="1:11" x14ac:dyDescent="0.25">
      <c r="A32" s="4"/>
      <c r="B32" s="9" t="s">
        <v>16</v>
      </c>
      <c r="C32" s="10">
        <v>0.25</v>
      </c>
      <c r="D32" s="70">
        <f>C32*C30</f>
        <v>0.05</v>
      </c>
      <c r="E32" s="10">
        <v>0.25</v>
      </c>
      <c r="F32" s="70">
        <f>E32*E30</f>
        <v>0.05</v>
      </c>
      <c r="I32" s="50">
        <f>'Biological Material Properties'!G21</f>
        <v>0</v>
      </c>
      <c r="J32" s="80">
        <f t="shared" ref="J32:J33" si="3">I32*D32</f>
        <v>0</v>
      </c>
      <c r="K32" s="51"/>
    </row>
    <row r="33" spans="1:11" x14ac:dyDescent="0.25">
      <c r="A33" s="4"/>
      <c r="B33" s="9" t="s">
        <v>17</v>
      </c>
      <c r="C33" s="10">
        <v>0.25</v>
      </c>
      <c r="D33" s="70">
        <f>C30*C33</f>
        <v>0.05</v>
      </c>
      <c r="E33" s="10">
        <v>0.25</v>
      </c>
      <c r="F33" s="70">
        <f>E30*E33</f>
        <v>0.05</v>
      </c>
      <c r="I33" s="50">
        <f>'Biological Material Properties'!G22</f>
        <v>0</v>
      </c>
      <c r="J33" s="80">
        <f t="shared" si="3"/>
        <v>0</v>
      </c>
      <c r="K33" s="51"/>
    </row>
    <row r="34" spans="1:11" x14ac:dyDescent="0.25">
      <c r="A34" s="4"/>
      <c r="B34" s="7" t="s">
        <v>7</v>
      </c>
      <c r="C34" s="8">
        <v>0.6</v>
      </c>
      <c r="D34" s="90"/>
      <c r="E34" s="8">
        <v>0.6</v>
      </c>
      <c r="F34" s="8"/>
      <c r="I34" s="50">
        <f>'Biological Material Properties'!G23</f>
        <v>0</v>
      </c>
      <c r="J34" s="80"/>
      <c r="K34" s="51"/>
    </row>
    <row r="35" spans="1:11" x14ac:dyDescent="0.25">
      <c r="A35" s="4"/>
      <c r="B35" s="9" t="s">
        <v>18</v>
      </c>
      <c r="C35" s="10">
        <v>0.18</v>
      </c>
      <c r="D35" s="70">
        <f>C35*C$34</f>
        <v>0.108</v>
      </c>
      <c r="E35" s="10">
        <v>0.13</v>
      </c>
      <c r="F35" s="72">
        <f>E35*E$34</f>
        <v>7.8E-2</v>
      </c>
      <c r="I35" s="50">
        <f>'Biological Material Properties'!G24</f>
        <v>0</v>
      </c>
      <c r="J35" s="80">
        <f>I35*D35</f>
        <v>0</v>
      </c>
      <c r="K35" s="51"/>
    </row>
    <row r="36" spans="1:11" x14ac:dyDescent="0.25">
      <c r="A36" s="4"/>
      <c r="B36" s="9" t="s">
        <v>19</v>
      </c>
      <c r="C36" s="10">
        <v>0.05</v>
      </c>
      <c r="D36" s="70">
        <f t="shared" ref="D36:F46" si="4">C36*C$34</f>
        <v>0.03</v>
      </c>
      <c r="E36" s="10">
        <v>0.05</v>
      </c>
      <c r="F36" s="72">
        <f t="shared" si="4"/>
        <v>0.03</v>
      </c>
      <c r="I36" s="50">
        <f>'Biological Material Properties'!G25</f>
        <v>0</v>
      </c>
      <c r="J36" s="80">
        <f t="shared" ref="J36:J46" si="5">I36*D36</f>
        <v>0</v>
      </c>
      <c r="K36" s="51"/>
    </row>
    <row r="37" spans="1:11" x14ac:dyDescent="0.25">
      <c r="A37" s="4"/>
      <c r="B37" s="9" t="s">
        <v>20</v>
      </c>
      <c r="C37" s="10">
        <v>0.03</v>
      </c>
      <c r="D37" s="70">
        <f t="shared" si="4"/>
        <v>1.7999999999999999E-2</v>
      </c>
      <c r="E37" s="10">
        <v>0.03</v>
      </c>
      <c r="F37" s="72">
        <f t="shared" si="4"/>
        <v>1.7999999999999999E-2</v>
      </c>
      <c r="I37" s="50">
        <f>'Biological Material Properties'!G26</f>
        <v>0</v>
      </c>
      <c r="J37" s="80">
        <f t="shared" si="5"/>
        <v>0</v>
      </c>
      <c r="K37" s="51"/>
    </row>
    <row r="38" spans="1:11" x14ac:dyDescent="0.25">
      <c r="A38" s="4"/>
      <c r="B38" s="9" t="s">
        <v>21</v>
      </c>
      <c r="C38" s="10">
        <v>0.05</v>
      </c>
      <c r="D38" s="70">
        <f t="shared" si="4"/>
        <v>0.03</v>
      </c>
      <c r="E38" s="10">
        <v>0.05</v>
      </c>
      <c r="F38" s="72">
        <f t="shared" si="4"/>
        <v>0.03</v>
      </c>
      <c r="I38" s="50">
        <f>'Biological Material Properties'!G27</f>
        <v>0</v>
      </c>
      <c r="J38" s="80">
        <f t="shared" si="5"/>
        <v>0</v>
      </c>
      <c r="K38" s="51"/>
    </row>
    <row r="39" spans="1:11" x14ac:dyDescent="0.25">
      <c r="A39" s="4"/>
      <c r="B39" s="9" t="s">
        <v>22</v>
      </c>
      <c r="C39" s="10">
        <v>0.17</v>
      </c>
      <c r="D39" s="70">
        <f t="shared" si="4"/>
        <v>0.10200000000000001</v>
      </c>
      <c r="E39" s="10">
        <v>0.15</v>
      </c>
      <c r="F39" s="72">
        <f t="shared" si="4"/>
        <v>0.09</v>
      </c>
      <c r="I39" s="50">
        <f>'Biological Material Properties'!G28</f>
        <v>0</v>
      </c>
      <c r="J39" s="80">
        <f t="shared" si="5"/>
        <v>0</v>
      </c>
      <c r="K39" s="51"/>
    </row>
    <row r="40" spans="1:11" x14ac:dyDescent="0.25">
      <c r="A40" s="4"/>
      <c r="B40" s="9" t="s">
        <v>23</v>
      </c>
      <c r="C40" s="10">
        <v>0.05</v>
      </c>
      <c r="D40" s="70">
        <f t="shared" si="4"/>
        <v>0.03</v>
      </c>
      <c r="E40" s="10">
        <v>0.05</v>
      </c>
      <c r="F40" s="72">
        <f t="shared" si="4"/>
        <v>0.03</v>
      </c>
      <c r="I40" s="50">
        <f>'Biological Material Properties'!G29</f>
        <v>0</v>
      </c>
      <c r="J40" s="80">
        <f t="shared" si="5"/>
        <v>0</v>
      </c>
      <c r="K40" s="51"/>
    </row>
    <row r="41" spans="1:11" x14ac:dyDescent="0.25">
      <c r="A41" s="4"/>
      <c r="B41" s="9" t="s">
        <v>24</v>
      </c>
      <c r="C41" s="10">
        <v>0.12</v>
      </c>
      <c r="D41" s="70">
        <f t="shared" si="4"/>
        <v>7.1999999999999995E-2</v>
      </c>
      <c r="E41" s="10">
        <v>0.12</v>
      </c>
      <c r="F41" s="72">
        <f t="shared" si="4"/>
        <v>7.1999999999999995E-2</v>
      </c>
      <c r="I41" s="50">
        <f>'Biological Material Properties'!G30</f>
        <v>0</v>
      </c>
      <c r="J41" s="80">
        <f t="shared" si="5"/>
        <v>0</v>
      </c>
      <c r="K41" s="51"/>
    </row>
    <row r="42" spans="1:11" x14ac:dyDescent="0.25">
      <c r="A42" s="4"/>
      <c r="B42" s="9" t="s">
        <v>25</v>
      </c>
      <c r="C42" s="10">
        <v>0.05</v>
      </c>
      <c r="D42" s="70">
        <f t="shared" si="4"/>
        <v>0.03</v>
      </c>
      <c r="E42" s="10">
        <v>0.05</v>
      </c>
      <c r="F42" s="72">
        <f t="shared" si="4"/>
        <v>0.03</v>
      </c>
      <c r="I42" s="50">
        <f>'Biological Material Properties'!G31</f>
        <v>0</v>
      </c>
      <c r="J42" s="80">
        <f t="shared" si="5"/>
        <v>0</v>
      </c>
      <c r="K42" s="51"/>
    </row>
    <row r="43" spans="1:11" x14ac:dyDescent="0.25">
      <c r="A43" s="4"/>
      <c r="B43" s="9" t="s">
        <v>26</v>
      </c>
      <c r="C43" s="10">
        <v>7.0000000000000007E-2</v>
      </c>
      <c r="D43" s="70">
        <f t="shared" si="4"/>
        <v>4.2000000000000003E-2</v>
      </c>
      <c r="E43" s="10">
        <v>7.0000000000000007E-2</v>
      </c>
      <c r="F43" s="72">
        <f t="shared" si="4"/>
        <v>4.2000000000000003E-2</v>
      </c>
      <c r="I43" s="50">
        <f>'Biological Material Properties'!G32</f>
        <v>0</v>
      </c>
      <c r="J43" s="80">
        <f t="shared" si="5"/>
        <v>0</v>
      </c>
      <c r="K43" s="51"/>
    </row>
    <row r="44" spans="1:11" x14ac:dyDescent="0.25">
      <c r="A44" s="4"/>
      <c r="B44" s="9" t="s">
        <v>27</v>
      </c>
      <c r="C44" s="10">
        <v>0.05</v>
      </c>
      <c r="D44" s="70">
        <f t="shared" si="4"/>
        <v>0.03</v>
      </c>
      <c r="E44" s="10">
        <v>0.05</v>
      </c>
      <c r="F44" s="72">
        <f t="shared" si="4"/>
        <v>0.03</v>
      </c>
      <c r="I44" s="50">
        <f>'Biological Material Properties'!G33</f>
        <v>0</v>
      </c>
      <c r="J44" s="80">
        <f t="shared" si="5"/>
        <v>0</v>
      </c>
      <c r="K44" s="51"/>
    </row>
    <row r="45" spans="1:11" x14ac:dyDescent="0.25">
      <c r="A45" s="4"/>
      <c r="B45" s="9" t="s">
        <v>28</v>
      </c>
      <c r="C45" s="10">
        <v>0.08</v>
      </c>
      <c r="D45" s="70">
        <f t="shared" si="4"/>
        <v>4.8000000000000001E-2</v>
      </c>
      <c r="E45" s="10">
        <v>0.08</v>
      </c>
      <c r="F45" s="72">
        <f t="shared" si="4"/>
        <v>4.8000000000000001E-2</v>
      </c>
      <c r="I45" s="50">
        <f>'Biological Material Properties'!G34</f>
        <v>0</v>
      </c>
      <c r="J45" s="80">
        <f t="shared" si="5"/>
        <v>0</v>
      </c>
      <c r="K45" s="51"/>
    </row>
    <row r="46" spans="1:11" x14ac:dyDescent="0.25">
      <c r="A46" s="4"/>
      <c r="B46" s="9" t="s">
        <v>29</v>
      </c>
      <c r="C46" s="10">
        <v>0.1</v>
      </c>
      <c r="D46" s="70">
        <f t="shared" si="4"/>
        <v>0.06</v>
      </c>
      <c r="E46" s="10">
        <v>0.17</v>
      </c>
      <c r="F46" s="72">
        <f t="shared" si="4"/>
        <v>0.10200000000000001</v>
      </c>
      <c r="I46" s="50">
        <f>'Biological Material Properties'!G35</f>
        <v>0</v>
      </c>
      <c r="J46" s="80">
        <f t="shared" si="5"/>
        <v>0</v>
      </c>
      <c r="K46" s="51"/>
    </row>
    <row r="47" spans="1:11" x14ac:dyDescent="0.25">
      <c r="A47" s="554" t="s">
        <v>72</v>
      </c>
      <c r="B47" s="554"/>
      <c r="C47" s="554"/>
      <c r="D47" s="554"/>
      <c r="E47" s="554"/>
      <c r="F47" s="554"/>
      <c r="G47" s="554"/>
      <c r="H47" s="554"/>
      <c r="I47" s="50"/>
      <c r="J47" s="53">
        <f>SUM(J27:J46)</f>
        <v>0</v>
      </c>
      <c r="K47" s="53"/>
    </row>
    <row r="48" spans="1:11" x14ac:dyDescent="0.25">
      <c r="I48" s="50"/>
      <c r="J48" s="51"/>
    </row>
    <row r="49" spans="1:11" x14ac:dyDescent="0.25">
      <c r="I49" s="50"/>
      <c r="J49" s="51"/>
    </row>
    <row r="50" spans="1:11" x14ac:dyDescent="0.25">
      <c r="I50" s="50"/>
      <c r="J50" s="51"/>
    </row>
    <row r="51" spans="1:11" x14ac:dyDescent="0.25">
      <c r="B51" s="5"/>
      <c r="I51" s="50"/>
      <c r="J51" s="51"/>
    </row>
    <row r="52" spans="1:11" x14ac:dyDescent="0.25">
      <c r="I52" s="50"/>
      <c r="J52" s="51"/>
    </row>
    <row r="53" spans="1:11" x14ac:dyDescent="0.25">
      <c r="I53" s="50"/>
      <c r="J53" s="51"/>
    </row>
    <row r="54" spans="1:11" ht="38.25" x14ac:dyDescent="0.25">
      <c r="A54" s="556" t="s">
        <v>2</v>
      </c>
      <c r="B54" s="556"/>
      <c r="C54" s="556"/>
      <c r="D54" s="556"/>
      <c r="E54" s="556"/>
      <c r="F54" s="556"/>
      <c r="G54" s="556"/>
      <c r="H54" s="556"/>
      <c r="I54" s="47" t="s">
        <v>3</v>
      </c>
      <c r="J54" s="48" t="s">
        <v>69</v>
      </c>
      <c r="K54" s="48" t="s">
        <v>70</v>
      </c>
    </row>
    <row r="55" spans="1:11" x14ac:dyDescent="0.25">
      <c r="B55" s="15" t="s">
        <v>30</v>
      </c>
      <c r="C55" s="29">
        <v>0.45</v>
      </c>
      <c r="D55" s="30">
        <f>SUM(D57:D93)</f>
        <v>1.0012000000000001</v>
      </c>
      <c r="E55" s="29"/>
      <c r="F55" s="30">
        <f>SUM(F57:F93)</f>
        <v>1.0034000000000003</v>
      </c>
      <c r="I55" s="50"/>
      <c r="J55" s="51"/>
      <c r="K55" s="51"/>
    </row>
    <row r="56" spans="1:11" x14ac:dyDescent="0.25">
      <c r="B56" s="16" t="s">
        <v>31</v>
      </c>
      <c r="C56" s="31">
        <v>0.25</v>
      </c>
      <c r="D56" s="32"/>
      <c r="E56" s="31"/>
      <c r="F56" s="32"/>
      <c r="I56" s="50"/>
      <c r="J56" s="51"/>
      <c r="K56" s="51"/>
    </row>
    <row r="57" spans="1:11" x14ac:dyDescent="0.25">
      <c r="B57" s="9" t="s">
        <v>39</v>
      </c>
      <c r="C57" s="10">
        <v>0.23</v>
      </c>
      <c r="D57" s="71">
        <f>C57*$C$56*$C$55</f>
        <v>2.5875000000000002E-2</v>
      </c>
      <c r="E57" s="10"/>
      <c r="F57" s="33">
        <f>E57*$C$56*$C$55</f>
        <v>0</v>
      </c>
      <c r="I57" s="50">
        <f>'Biological Material Properties'!G40</f>
        <v>0</v>
      </c>
      <c r="J57" s="80">
        <f>I57*D57</f>
        <v>0</v>
      </c>
      <c r="K57" s="80">
        <f>I57*F57</f>
        <v>0</v>
      </c>
    </row>
    <row r="58" spans="1:11" x14ac:dyDescent="0.25">
      <c r="B58" s="9" t="s">
        <v>40</v>
      </c>
      <c r="C58" s="10">
        <v>0.43</v>
      </c>
      <c r="D58" s="33">
        <f t="shared" ref="D58:F60" si="6">C58*$C$56*$C$55</f>
        <v>4.8375000000000001E-2</v>
      </c>
      <c r="E58" s="10"/>
      <c r="F58" s="33">
        <f t="shared" si="6"/>
        <v>0</v>
      </c>
      <c r="I58" s="50">
        <f>'Biological Material Properties'!G41</f>
        <v>0</v>
      </c>
      <c r="J58" s="80">
        <f>I58*D58</f>
        <v>0</v>
      </c>
      <c r="K58" s="80">
        <f>I58*F58</f>
        <v>0</v>
      </c>
    </row>
    <row r="59" spans="1:11" x14ac:dyDescent="0.25">
      <c r="B59" s="9" t="s">
        <v>41</v>
      </c>
      <c r="C59" s="10">
        <v>0.1</v>
      </c>
      <c r="D59" s="33">
        <f t="shared" si="6"/>
        <v>1.1250000000000001E-2</v>
      </c>
      <c r="E59" s="10"/>
      <c r="F59" s="33">
        <f t="shared" si="6"/>
        <v>0</v>
      </c>
      <c r="I59" s="50">
        <f>'Biological Material Properties'!G42</f>
        <v>0</v>
      </c>
      <c r="J59" s="80">
        <f>I59*D59</f>
        <v>0</v>
      </c>
      <c r="K59" s="80">
        <f>I59*F59</f>
        <v>0</v>
      </c>
    </row>
    <row r="60" spans="1:11" x14ac:dyDescent="0.25">
      <c r="B60" s="9" t="s">
        <v>42</v>
      </c>
      <c r="C60" s="10">
        <v>0.24</v>
      </c>
      <c r="D60" s="33">
        <f t="shared" si="6"/>
        <v>2.7E-2</v>
      </c>
      <c r="E60" s="10"/>
      <c r="F60" s="33">
        <f t="shared" si="6"/>
        <v>0</v>
      </c>
      <c r="I60" s="50">
        <f>'Biological Material Properties'!G43</f>
        <v>0</v>
      </c>
      <c r="J60" s="80">
        <f>I60*D60</f>
        <v>0</v>
      </c>
      <c r="K60" s="80">
        <f>I60*F60</f>
        <v>0</v>
      </c>
    </row>
    <row r="61" spans="1:11" x14ac:dyDescent="0.25">
      <c r="B61" s="18" t="s">
        <v>32</v>
      </c>
      <c r="C61" s="31">
        <v>0.75</v>
      </c>
      <c r="D61" s="32"/>
      <c r="E61" s="31"/>
      <c r="F61" s="32"/>
      <c r="I61" s="50">
        <f>'Biological Material Properties'!G44</f>
        <v>0</v>
      </c>
      <c r="J61" s="80"/>
      <c r="K61" s="80"/>
    </row>
    <row r="62" spans="1:11" x14ac:dyDescent="0.25">
      <c r="B62" s="9" t="s">
        <v>43</v>
      </c>
      <c r="C62" s="10">
        <v>1</v>
      </c>
      <c r="D62" s="33">
        <f>C62*C61*C55</f>
        <v>0.33750000000000002</v>
      </c>
      <c r="E62" s="10"/>
      <c r="F62" s="33">
        <f>E62*E61*E55</f>
        <v>0</v>
      </c>
      <c r="I62" s="50">
        <f>'Biological Material Properties'!G45</f>
        <v>0</v>
      </c>
      <c r="J62" s="80">
        <f>I62*D62</f>
        <v>0</v>
      </c>
      <c r="K62" s="80">
        <f>I62*F62</f>
        <v>0</v>
      </c>
    </row>
    <row r="63" spans="1:11" x14ac:dyDescent="0.25">
      <c r="B63" s="19" t="s">
        <v>33</v>
      </c>
      <c r="C63" s="29"/>
      <c r="D63" s="30"/>
      <c r="E63" s="29">
        <v>0.45</v>
      </c>
      <c r="F63" s="30"/>
      <c r="I63" s="50">
        <f>'Biological Material Properties'!G46</f>
        <v>0</v>
      </c>
      <c r="J63" s="80"/>
      <c r="K63" s="80"/>
    </row>
    <row r="64" spans="1:11" x14ac:dyDescent="0.25">
      <c r="B64" s="20" t="s">
        <v>44</v>
      </c>
      <c r="C64" s="10"/>
      <c r="D64" s="33"/>
      <c r="E64" s="10">
        <v>0.25</v>
      </c>
      <c r="F64" s="45">
        <f>E64*$E$63</f>
        <v>0.1125</v>
      </c>
      <c r="I64" s="50">
        <f>'Biological Material Properties'!G47</f>
        <v>0</v>
      </c>
      <c r="J64" s="80">
        <f>I64*D64</f>
        <v>0</v>
      </c>
      <c r="K64" s="80">
        <f>I64*F64</f>
        <v>0</v>
      </c>
    </row>
    <row r="65" spans="2:11" x14ac:dyDescent="0.25">
      <c r="B65" s="20" t="s">
        <v>45</v>
      </c>
      <c r="C65" s="10"/>
      <c r="D65" s="33"/>
      <c r="E65" s="10">
        <v>0.54</v>
      </c>
      <c r="F65" s="45">
        <f t="shared" ref="F65:F66" si="7">E65*$E$63</f>
        <v>0.24300000000000002</v>
      </c>
      <c r="I65" s="50">
        <f>'Biological Material Properties'!G48</f>
        <v>0</v>
      </c>
      <c r="J65" s="80">
        <f>I65*D65</f>
        <v>0</v>
      </c>
      <c r="K65" s="80">
        <f>I65*F65</f>
        <v>0</v>
      </c>
    </row>
    <row r="66" spans="2:11" x14ac:dyDescent="0.25">
      <c r="B66" s="20" t="s">
        <v>46</v>
      </c>
      <c r="C66" s="10"/>
      <c r="D66" s="33"/>
      <c r="E66" s="10">
        <v>0.25</v>
      </c>
      <c r="F66" s="45">
        <f t="shared" si="7"/>
        <v>0.1125</v>
      </c>
      <c r="I66" s="50">
        <f>'Biological Material Properties'!G49</f>
        <v>0</v>
      </c>
      <c r="J66" s="80">
        <f>I66*D66</f>
        <v>0</v>
      </c>
      <c r="K66" s="80">
        <f>I66*F66</f>
        <v>0</v>
      </c>
    </row>
    <row r="67" spans="2:11" x14ac:dyDescent="0.25">
      <c r="B67" s="21" t="s">
        <v>34</v>
      </c>
      <c r="C67" s="31">
        <v>0.2</v>
      </c>
      <c r="D67" s="32"/>
      <c r="E67" s="31">
        <v>0.2</v>
      </c>
      <c r="F67" s="32"/>
      <c r="I67" s="50">
        <f>'Biological Material Properties'!G50</f>
        <v>0</v>
      </c>
      <c r="J67" s="80"/>
      <c r="K67" s="80"/>
    </row>
    <row r="68" spans="2:11" x14ac:dyDescent="0.25">
      <c r="B68" s="9" t="s">
        <v>68</v>
      </c>
      <c r="C68" s="10">
        <v>0.4</v>
      </c>
      <c r="D68" s="33">
        <f>C68*$C$67</f>
        <v>8.0000000000000016E-2</v>
      </c>
      <c r="E68" s="10">
        <v>0.32</v>
      </c>
      <c r="F68" s="45">
        <f>E68*$E$67</f>
        <v>6.4000000000000001E-2</v>
      </c>
      <c r="I68" s="50">
        <f>'Biological Material Properties'!G51</f>
        <v>0</v>
      </c>
      <c r="J68" s="80">
        <f>I68*D68</f>
        <v>0</v>
      </c>
      <c r="K68" s="80">
        <f>I68*F68</f>
        <v>0</v>
      </c>
    </row>
    <row r="69" spans="2:11" x14ac:dyDescent="0.25">
      <c r="B69" s="9" t="s">
        <v>47</v>
      </c>
      <c r="C69" s="10">
        <v>0.2</v>
      </c>
      <c r="D69" s="33">
        <f t="shared" ref="D69:D71" si="8">C69*$C$67</f>
        <v>4.0000000000000008E-2</v>
      </c>
      <c r="E69" s="10">
        <v>0.2</v>
      </c>
      <c r="F69" s="45">
        <f t="shared" ref="F69:F71" si="9">E69*$E$67</f>
        <v>4.0000000000000008E-2</v>
      </c>
      <c r="I69" s="50">
        <f>'Biological Material Properties'!G52</f>
        <v>0</v>
      </c>
      <c r="J69" s="80">
        <f>I69*D69</f>
        <v>0</v>
      </c>
      <c r="K69" s="80">
        <f>I69*F69</f>
        <v>0</v>
      </c>
    </row>
    <row r="70" spans="2:11" x14ac:dyDescent="0.25">
      <c r="B70" s="9" t="s">
        <v>48</v>
      </c>
      <c r="C70" s="10">
        <v>0.1</v>
      </c>
      <c r="D70" s="33">
        <f t="shared" si="8"/>
        <v>2.0000000000000004E-2</v>
      </c>
      <c r="E70" s="10">
        <v>0.1</v>
      </c>
      <c r="F70" s="45">
        <f t="shared" si="9"/>
        <v>2.0000000000000004E-2</v>
      </c>
      <c r="I70" s="50">
        <f>'Biological Material Properties'!G53</f>
        <v>0</v>
      </c>
      <c r="J70" s="80">
        <f>I70*D70</f>
        <v>0</v>
      </c>
      <c r="K70" s="80">
        <f>I70*F70</f>
        <v>0</v>
      </c>
    </row>
    <row r="71" spans="2:11" x14ac:dyDescent="0.25">
      <c r="B71" s="9" t="s">
        <v>49</v>
      </c>
      <c r="C71" s="10">
        <v>0.3</v>
      </c>
      <c r="D71" s="33">
        <f t="shared" si="8"/>
        <v>0.06</v>
      </c>
      <c r="E71" s="10">
        <v>0.307</v>
      </c>
      <c r="F71" s="45">
        <f t="shared" si="9"/>
        <v>6.1400000000000003E-2</v>
      </c>
      <c r="I71" s="50">
        <f>'Biological Material Properties'!G54</f>
        <v>0</v>
      </c>
      <c r="J71" s="80">
        <f>I71*D71</f>
        <v>0</v>
      </c>
      <c r="K71" s="80">
        <f>I71*F71</f>
        <v>0</v>
      </c>
    </row>
    <row r="72" spans="2:11" x14ac:dyDescent="0.25">
      <c r="B72" s="22" t="s">
        <v>35</v>
      </c>
      <c r="C72" s="34">
        <v>0.2</v>
      </c>
      <c r="D72" s="35"/>
      <c r="E72" s="34">
        <v>0.2</v>
      </c>
      <c r="F72" s="35"/>
      <c r="I72" s="50">
        <f>'Biological Material Properties'!G55</f>
        <v>0</v>
      </c>
      <c r="J72" s="80"/>
      <c r="K72" s="80"/>
    </row>
    <row r="73" spans="2:11" x14ac:dyDescent="0.25">
      <c r="B73" s="23" t="s">
        <v>50</v>
      </c>
      <c r="C73" s="36">
        <v>0.27</v>
      </c>
      <c r="D73" s="37">
        <f>C73*$C$72</f>
        <v>5.4000000000000006E-2</v>
      </c>
      <c r="E73" s="36"/>
      <c r="F73" s="37">
        <f>E73*$C$72</f>
        <v>0</v>
      </c>
      <c r="I73" s="50">
        <f>'Biological Material Properties'!G56</f>
        <v>0</v>
      </c>
      <c r="J73" s="80">
        <f t="shared" ref="J73:J79" si="10">I73*D73</f>
        <v>0</v>
      </c>
      <c r="K73" s="80">
        <f t="shared" ref="K73:K79" si="11">I73*F73</f>
        <v>0</v>
      </c>
    </row>
    <row r="74" spans="2:11" x14ac:dyDescent="0.25">
      <c r="B74" s="23" t="s">
        <v>51</v>
      </c>
      <c r="C74" s="36">
        <v>0.46</v>
      </c>
      <c r="D74" s="37">
        <f t="shared" ref="D74:F79" si="12">C74*$C$72</f>
        <v>9.2000000000000012E-2</v>
      </c>
      <c r="E74" s="36"/>
      <c r="F74" s="37">
        <f t="shared" si="12"/>
        <v>0</v>
      </c>
      <c r="I74" s="50">
        <f>'Biological Material Properties'!G57</f>
        <v>0</v>
      </c>
      <c r="J74" s="80">
        <f t="shared" si="10"/>
        <v>0</v>
      </c>
      <c r="K74" s="80">
        <f t="shared" si="11"/>
        <v>0</v>
      </c>
    </row>
    <row r="75" spans="2:11" x14ac:dyDescent="0.25">
      <c r="B75" s="23" t="s">
        <v>52</v>
      </c>
      <c r="C75" s="36">
        <v>0.27</v>
      </c>
      <c r="D75" s="37">
        <f t="shared" si="12"/>
        <v>5.4000000000000006E-2</v>
      </c>
      <c r="E75" s="36"/>
      <c r="F75" s="37">
        <f t="shared" si="12"/>
        <v>0</v>
      </c>
      <c r="I75" s="50">
        <f>'Biological Material Properties'!G58</f>
        <v>0</v>
      </c>
      <c r="J75" s="80">
        <f t="shared" si="10"/>
        <v>0</v>
      </c>
      <c r="K75" s="80">
        <f t="shared" si="11"/>
        <v>0</v>
      </c>
    </row>
    <row r="76" spans="2:11" x14ac:dyDescent="0.25">
      <c r="B76" s="24" t="s">
        <v>53</v>
      </c>
      <c r="C76" s="36"/>
      <c r="D76" s="37">
        <f t="shared" si="12"/>
        <v>0</v>
      </c>
      <c r="E76" s="36">
        <v>0.26</v>
      </c>
      <c r="F76" s="46">
        <f>E76*$E$72</f>
        <v>5.2000000000000005E-2</v>
      </c>
      <c r="I76" s="50">
        <f>'Biological Material Properties'!G59</f>
        <v>0</v>
      </c>
      <c r="J76" s="80">
        <f t="shared" si="10"/>
        <v>0</v>
      </c>
      <c r="K76" s="80">
        <f t="shared" si="11"/>
        <v>0</v>
      </c>
    </row>
    <row r="77" spans="2:11" x14ac:dyDescent="0.25">
      <c r="B77" s="24" t="s">
        <v>54</v>
      </c>
      <c r="C77" s="36"/>
      <c r="D77" s="37">
        <f t="shared" si="12"/>
        <v>0</v>
      </c>
      <c r="E77" s="36">
        <v>0.45</v>
      </c>
      <c r="F77" s="46">
        <f t="shared" ref="F77:F79" si="13">E77*$E$72</f>
        <v>9.0000000000000011E-2</v>
      </c>
      <c r="I77" s="50">
        <f>'Biological Material Properties'!G60</f>
        <v>0</v>
      </c>
      <c r="J77" s="80">
        <f t="shared" si="10"/>
        <v>0</v>
      </c>
      <c r="K77" s="80">
        <f t="shared" si="11"/>
        <v>0</v>
      </c>
    </row>
    <row r="78" spans="2:11" x14ac:dyDescent="0.25">
      <c r="B78" s="24" t="s">
        <v>55</v>
      </c>
      <c r="C78" s="36"/>
      <c r="D78" s="37">
        <f t="shared" si="12"/>
        <v>0</v>
      </c>
      <c r="E78" s="36">
        <v>0.26</v>
      </c>
      <c r="F78" s="46">
        <f t="shared" si="13"/>
        <v>5.2000000000000005E-2</v>
      </c>
      <c r="I78" s="50">
        <f>'Biological Material Properties'!G61</f>
        <v>0</v>
      </c>
      <c r="J78" s="80">
        <f t="shared" si="10"/>
        <v>0</v>
      </c>
      <c r="K78" s="80">
        <f t="shared" si="11"/>
        <v>0</v>
      </c>
    </row>
    <row r="79" spans="2:11" x14ac:dyDescent="0.25">
      <c r="B79" s="24" t="s">
        <v>56</v>
      </c>
      <c r="C79" s="36"/>
      <c r="D79" s="37">
        <f t="shared" si="12"/>
        <v>0</v>
      </c>
      <c r="E79" s="36">
        <v>0.03</v>
      </c>
      <c r="F79" s="46">
        <f t="shared" si="13"/>
        <v>6.0000000000000001E-3</v>
      </c>
      <c r="I79" s="50">
        <f>'Biological Material Properties'!G62</f>
        <v>0</v>
      </c>
      <c r="J79" s="80">
        <f t="shared" si="10"/>
        <v>0</v>
      </c>
      <c r="K79" s="80">
        <f t="shared" si="11"/>
        <v>0</v>
      </c>
    </row>
    <row r="80" spans="2:11" x14ac:dyDescent="0.25">
      <c r="B80" s="25" t="s">
        <v>36</v>
      </c>
      <c r="C80" s="38">
        <v>0.15</v>
      </c>
      <c r="D80" s="39"/>
      <c r="E80" s="38">
        <v>0.15</v>
      </c>
      <c r="F80" s="39"/>
      <c r="I80" s="50">
        <f>'Biological Material Properties'!G63</f>
        <v>0</v>
      </c>
      <c r="J80" s="80"/>
      <c r="K80" s="80"/>
    </row>
    <row r="81" spans="1:11" x14ac:dyDescent="0.25">
      <c r="B81" s="26" t="s">
        <v>37</v>
      </c>
      <c r="C81" s="40">
        <v>0.8</v>
      </c>
      <c r="D81" s="41"/>
      <c r="E81" s="40">
        <v>0.8</v>
      </c>
      <c r="F81" s="41"/>
      <c r="I81" s="50">
        <f>'Biological Material Properties'!G64</f>
        <v>0</v>
      </c>
      <c r="J81" s="80"/>
      <c r="K81" s="80"/>
    </row>
    <row r="82" spans="1:11" x14ac:dyDescent="0.25">
      <c r="B82" s="27" t="s">
        <v>57</v>
      </c>
      <c r="C82" s="42">
        <v>0.57399999999999995</v>
      </c>
      <c r="D82" s="44">
        <f>C82*$C$81*$C$80</f>
        <v>6.8879999999999997E-2</v>
      </c>
      <c r="E82" s="42">
        <v>0.57399999999999995</v>
      </c>
      <c r="F82" s="44">
        <f>E82*$E$81*$E$80</f>
        <v>6.8879999999999997E-2</v>
      </c>
      <c r="I82" s="50">
        <f>'Biological Material Properties'!G65</f>
        <v>0</v>
      </c>
      <c r="J82" s="80">
        <f>I82*D82</f>
        <v>0</v>
      </c>
      <c r="K82" s="80">
        <f>I82*F82</f>
        <v>0</v>
      </c>
    </row>
    <row r="83" spans="1:11" x14ac:dyDescent="0.25">
      <c r="B83" s="27" t="s">
        <v>58</v>
      </c>
      <c r="C83" s="42">
        <v>0.23799999999999999</v>
      </c>
      <c r="D83" s="44">
        <f t="shared" ref="D83:D85" si="14">C83*$C$81*$C$80</f>
        <v>2.8560000000000002E-2</v>
      </c>
      <c r="E83" s="42">
        <v>0.23799999999999999</v>
      </c>
      <c r="F83" s="44">
        <f t="shared" ref="F83:F85" si="15">E83*$E$81*$E$80</f>
        <v>2.8560000000000002E-2</v>
      </c>
      <c r="I83" s="50">
        <f>'Biological Material Properties'!G66</f>
        <v>0</v>
      </c>
      <c r="J83" s="80">
        <f>I83*D83</f>
        <v>0</v>
      </c>
      <c r="K83" s="80">
        <f>I83*F83</f>
        <v>0</v>
      </c>
    </row>
    <row r="84" spans="1:11" x14ac:dyDescent="0.25">
      <c r="B84" s="27" t="s">
        <v>59</v>
      </c>
      <c r="C84" s="42">
        <v>5.8999999999999997E-2</v>
      </c>
      <c r="D84" s="44">
        <f t="shared" si="14"/>
        <v>7.0799999999999995E-3</v>
      </c>
      <c r="E84" s="42">
        <v>5.8999999999999997E-2</v>
      </c>
      <c r="F84" s="44">
        <f t="shared" si="15"/>
        <v>7.0799999999999995E-3</v>
      </c>
      <c r="I84" s="50">
        <f>'Biological Material Properties'!G67</f>
        <v>0</v>
      </c>
      <c r="J84" s="80">
        <f>I84*D84</f>
        <v>0</v>
      </c>
      <c r="K84" s="80">
        <f>I84*F84</f>
        <v>0</v>
      </c>
    </row>
    <row r="85" spans="1:11" x14ac:dyDescent="0.25">
      <c r="B85" s="28" t="s">
        <v>60</v>
      </c>
      <c r="C85" s="42">
        <v>0.129</v>
      </c>
      <c r="D85" s="44">
        <f t="shared" si="14"/>
        <v>1.5480000000000001E-2</v>
      </c>
      <c r="E85" s="42">
        <v>0.129</v>
      </c>
      <c r="F85" s="44">
        <f t="shared" si="15"/>
        <v>1.5480000000000001E-2</v>
      </c>
      <c r="I85" s="50">
        <f>'Biological Material Properties'!G68</f>
        <v>0</v>
      </c>
      <c r="J85" s="80">
        <f>I85*D85</f>
        <v>0</v>
      </c>
      <c r="K85" s="80">
        <f>I85*F85</f>
        <v>0</v>
      </c>
    </row>
    <row r="86" spans="1:11" x14ac:dyDescent="0.25">
      <c r="B86" s="26" t="s">
        <v>38</v>
      </c>
      <c r="C86" s="40">
        <v>0.2</v>
      </c>
      <c r="D86" s="41"/>
      <c r="E86" s="40">
        <v>0.2</v>
      </c>
      <c r="F86" s="41"/>
      <c r="I86" s="50">
        <f>'Biological Material Properties'!G69</f>
        <v>0</v>
      </c>
      <c r="J86" s="80"/>
      <c r="K86" s="80"/>
    </row>
    <row r="87" spans="1:11" x14ac:dyDescent="0.25">
      <c r="B87" s="27" t="s">
        <v>61</v>
      </c>
      <c r="C87" s="42">
        <v>0.4</v>
      </c>
      <c r="D87" s="43">
        <f>C87*$C$86*$C$80</f>
        <v>1.2000000000000002E-2</v>
      </c>
      <c r="E87" s="42">
        <v>0.39</v>
      </c>
      <c r="F87" s="43">
        <f>E87*$E$86*$E$80</f>
        <v>1.1700000000000002E-2</v>
      </c>
      <c r="I87" s="50">
        <f>'Biological Material Properties'!G70</f>
        <v>0</v>
      </c>
      <c r="J87" s="80">
        <f t="shared" ref="J87:J93" si="16">I87*D87</f>
        <v>0</v>
      </c>
      <c r="K87" s="80">
        <f t="shared" ref="K87:K93" si="17">I87*F87</f>
        <v>0</v>
      </c>
    </row>
    <row r="88" spans="1:11" x14ac:dyDescent="0.25">
      <c r="B88" s="27" t="s">
        <v>62</v>
      </c>
      <c r="C88" s="42">
        <v>0.05</v>
      </c>
      <c r="D88" s="43">
        <f t="shared" ref="D88:D93" si="18">C88*$C$86*$C$80</f>
        <v>1.5000000000000002E-3</v>
      </c>
      <c r="E88" s="42">
        <v>0.05</v>
      </c>
      <c r="F88" s="43">
        <f t="shared" ref="F88:F93" si="19">E88*$E$86*$E$80</f>
        <v>1.5000000000000002E-3</v>
      </c>
      <c r="I88" s="50">
        <f>'Biological Material Properties'!G71</f>
        <v>0</v>
      </c>
      <c r="J88" s="80">
        <f t="shared" si="16"/>
        <v>0</v>
      </c>
      <c r="K88" s="80">
        <f t="shared" si="17"/>
        <v>0</v>
      </c>
    </row>
    <row r="89" spans="1:11" x14ac:dyDescent="0.25">
      <c r="B89" s="27" t="s">
        <v>63</v>
      </c>
      <c r="C89" s="42">
        <v>0.25</v>
      </c>
      <c r="D89" s="43">
        <f t="shared" si="18"/>
        <v>7.4999999999999997E-3</v>
      </c>
      <c r="E89" s="42">
        <v>0.22</v>
      </c>
      <c r="F89" s="43">
        <f t="shared" si="19"/>
        <v>6.6000000000000008E-3</v>
      </c>
      <c r="I89" s="50">
        <f>'Biological Material Properties'!G72</f>
        <v>0</v>
      </c>
      <c r="J89" s="80">
        <f t="shared" si="16"/>
        <v>0</v>
      </c>
      <c r="K89" s="80">
        <f t="shared" si="17"/>
        <v>0</v>
      </c>
    </row>
    <row r="90" spans="1:11" x14ac:dyDescent="0.25">
      <c r="B90" s="27" t="s">
        <v>64</v>
      </c>
      <c r="C90" s="42">
        <v>0.17</v>
      </c>
      <c r="D90" s="43">
        <f t="shared" si="18"/>
        <v>5.1000000000000004E-3</v>
      </c>
      <c r="E90" s="42">
        <v>0.17</v>
      </c>
      <c r="F90" s="43">
        <f t="shared" si="19"/>
        <v>5.1000000000000004E-3</v>
      </c>
      <c r="I90" s="50">
        <f>'Biological Material Properties'!G73</f>
        <v>0</v>
      </c>
      <c r="J90" s="80">
        <f t="shared" si="16"/>
        <v>0</v>
      </c>
      <c r="K90" s="80">
        <f t="shared" si="17"/>
        <v>0</v>
      </c>
    </row>
    <row r="91" spans="1:11" x14ac:dyDescent="0.25">
      <c r="B91" s="27" t="s">
        <v>65</v>
      </c>
      <c r="C91" s="42">
        <v>0.08</v>
      </c>
      <c r="D91" s="43">
        <f t="shared" si="18"/>
        <v>2.3999999999999998E-3</v>
      </c>
      <c r="E91" s="42">
        <v>0.08</v>
      </c>
      <c r="F91" s="43">
        <f t="shared" si="19"/>
        <v>2.3999999999999998E-3</v>
      </c>
      <c r="I91" s="50">
        <f>'Biological Material Properties'!G74</f>
        <v>0</v>
      </c>
      <c r="J91" s="80">
        <f t="shared" si="16"/>
        <v>0</v>
      </c>
      <c r="K91" s="80">
        <f t="shared" si="17"/>
        <v>0</v>
      </c>
    </row>
    <row r="92" spans="1:11" x14ac:dyDescent="0.25">
      <c r="B92" s="27" t="s">
        <v>66</v>
      </c>
      <c r="C92" s="42">
        <v>0.03</v>
      </c>
      <c r="D92" s="43">
        <f t="shared" si="18"/>
        <v>8.9999999999999998E-4</v>
      </c>
      <c r="E92" s="42">
        <v>0.03</v>
      </c>
      <c r="F92" s="43">
        <f t="shared" si="19"/>
        <v>8.9999999999999998E-4</v>
      </c>
      <c r="I92" s="50">
        <f>'Biological Material Properties'!G75</f>
        <v>0</v>
      </c>
      <c r="J92" s="80">
        <f t="shared" si="16"/>
        <v>0</v>
      </c>
      <c r="K92" s="80">
        <f t="shared" si="17"/>
        <v>0</v>
      </c>
    </row>
    <row r="93" spans="1:11" x14ac:dyDescent="0.25">
      <c r="B93" s="27" t="s">
        <v>67</v>
      </c>
      <c r="C93" s="42">
        <v>0.06</v>
      </c>
      <c r="D93" s="43">
        <f t="shared" si="18"/>
        <v>1.8E-3</v>
      </c>
      <c r="E93" s="42">
        <v>0.06</v>
      </c>
      <c r="F93" s="43">
        <f t="shared" si="19"/>
        <v>1.8E-3</v>
      </c>
      <c r="I93" s="50">
        <f>'Biological Material Properties'!G76</f>
        <v>0</v>
      </c>
      <c r="J93" s="80">
        <f t="shared" si="16"/>
        <v>0</v>
      </c>
      <c r="K93" s="80">
        <f t="shared" si="17"/>
        <v>0</v>
      </c>
    </row>
    <row r="94" spans="1:11" x14ac:dyDescent="0.25">
      <c r="A94" s="554" t="s">
        <v>71</v>
      </c>
      <c r="B94" s="554"/>
      <c r="C94" s="554"/>
      <c r="D94" s="554"/>
      <c r="E94" s="554"/>
      <c r="F94" s="554"/>
      <c r="G94" s="554"/>
      <c r="H94" s="554"/>
      <c r="I94" s="50"/>
      <c r="J94" s="53">
        <f>SUM(J57:J93)</f>
        <v>0</v>
      </c>
      <c r="K94" s="53">
        <f>SUM(K57:K93)</f>
        <v>0</v>
      </c>
    </row>
    <row r="95" spans="1:11" x14ac:dyDescent="0.25">
      <c r="I95" s="50"/>
      <c r="J95" s="51"/>
      <c r="K95" s="51"/>
    </row>
    <row r="96" spans="1:11" x14ac:dyDescent="0.25">
      <c r="I96" s="50"/>
      <c r="J96" s="51"/>
      <c r="K96" s="51"/>
    </row>
    <row r="97" spans="2:11" x14ac:dyDescent="0.25">
      <c r="I97" s="50"/>
      <c r="J97" s="51"/>
      <c r="K97" s="51"/>
    </row>
    <row r="98" spans="2:11" x14ac:dyDescent="0.25">
      <c r="I98" s="50"/>
      <c r="J98" s="51"/>
      <c r="K98" s="51"/>
    </row>
    <row r="102" spans="2:11" x14ac:dyDescent="0.25">
      <c r="B102" s="15"/>
      <c r="C102" s="29"/>
      <c r="D102" s="30"/>
      <c r="E102" s="29"/>
      <c r="F102" s="30"/>
    </row>
    <row r="103" spans="2:11" x14ac:dyDescent="0.25">
      <c r="B103" s="16"/>
      <c r="C103" s="31"/>
      <c r="D103" s="32"/>
      <c r="E103" s="31"/>
      <c r="F103" s="32"/>
    </row>
    <row r="104" spans="2:11" x14ac:dyDescent="0.25">
      <c r="B104" s="9"/>
      <c r="C104" s="70"/>
      <c r="D104" s="45"/>
      <c r="E104" s="10"/>
      <c r="F104" s="33"/>
    </row>
    <row r="105" spans="2:11" x14ac:dyDescent="0.25">
      <c r="B105" s="9"/>
      <c r="C105" s="70"/>
      <c r="D105" s="45"/>
      <c r="E105" s="10"/>
      <c r="F105" s="33"/>
    </row>
    <row r="106" spans="2:11" x14ac:dyDescent="0.25">
      <c r="B106" s="9"/>
      <c r="C106" s="70"/>
      <c r="D106" s="45"/>
      <c r="E106" s="10"/>
      <c r="F106" s="33"/>
    </row>
    <row r="107" spans="2:11" x14ac:dyDescent="0.25">
      <c r="B107" s="9"/>
      <c r="C107" s="70"/>
      <c r="D107" s="45"/>
      <c r="E107" s="10"/>
      <c r="F107" s="33"/>
    </row>
    <row r="108" spans="2:11" x14ac:dyDescent="0.25">
      <c r="B108" s="18"/>
      <c r="C108" s="92"/>
      <c r="D108" s="93"/>
      <c r="E108" s="31"/>
      <c r="F108" s="32"/>
    </row>
    <row r="109" spans="2:11" x14ac:dyDescent="0.25">
      <c r="B109" s="9"/>
      <c r="C109" s="70"/>
      <c r="D109" s="45"/>
      <c r="E109" s="10"/>
      <c r="F109" s="33"/>
    </row>
    <row r="110" spans="2:11" x14ac:dyDescent="0.25">
      <c r="B110" s="19"/>
      <c r="C110" s="94"/>
      <c r="D110" s="95"/>
      <c r="E110" s="29"/>
      <c r="F110" s="30"/>
    </row>
    <row r="111" spans="2:11" x14ac:dyDescent="0.25">
      <c r="B111" s="20"/>
      <c r="C111" s="70"/>
      <c r="D111" s="45"/>
      <c r="E111" s="10"/>
      <c r="F111" s="45"/>
    </row>
    <row r="112" spans="2:11" x14ac:dyDescent="0.25">
      <c r="B112" s="20"/>
      <c r="C112" s="70"/>
      <c r="D112" s="45"/>
      <c r="E112" s="10"/>
      <c r="F112" s="45"/>
    </row>
    <row r="113" spans="2:6" x14ac:dyDescent="0.25">
      <c r="B113" s="20"/>
      <c r="C113" s="70"/>
      <c r="D113" s="45"/>
      <c r="E113" s="10"/>
      <c r="F113" s="45"/>
    </row>
    <row r="114" spans="2:6" x14ac:dyDescent="0.25">
      <c r="B114" s="21"/>
      <c r="C114" s="92"/>
      <c r="D114" s="93"/>
      <c r="E114" s="31"/>
      <c r="F114" s="32"/>
    </row>
    <row r="115" spans="2:6" x14ac:dyDescent="0.25">
      <c r="B115" s="9"/>
      <c r="C115" s="70"/>
      <c r="D115" s="45"/>
      <c r="E115" s="10"/>
      <c r="F115" s="45"/>
    </row>
    <row r="116" spans="2:6" x14ac:dyDescent="0.25">
      <c r="B116" s="9"/>
      <c r="C116" s="70"/>
      <c r="D116" s="45"/>
      <c r="E116" s="10"/>
      <c r="F116" s="45"/>
    </row>
    <row r="117" spans="2:6" x14ac:dyDescent="0.25">
      <c r="B117" s="9"/>
      <c r="C117" s="70"/>
      <c r="D117" s="45"/>
      <c r="E117" s="10"/>
      <c r="F117" s="45"/>
    </row>
    <row r="118" spans="2:6" x14ac:dyDescent="0.25">
      <c r="B118" s="9"/>
      <c r="C118" s="70"/>
      <c r="D118" s="45"/>
      <c r="E118" s="10"/>
      <c r="F118" s="45"/>
    </row>
    <row r="119" spans="2:6" x14ac:dyDescent="0.25">
      <c r="B119" s="22"/>
      <c r="C119" s="96"/>
      <c r="D119" s="97"/>
      <c r="E119" s="34"/>
      <c r="F119" s="35"/>
    </row>
    <row r="120" spans="2:6" x14ac:dyDescent="0.25">
      <c r="B120" s="23"/>
      <c r="C120" s="98"/>
      <c r="D120" s="46"/>
      <c r="E120" s="36"/>
      <c r="F120" s="37"/>
    </row>
    <row r="121" spans="2:6" x14ac:dyDescent="0.25">
      <c r="B121" s="23"/>
      <c r="C121" s="98"/>
      <c r="D121" s="46"/>
      <c r="E121" s="36"/>
      <c r="F121" s="37"/>
    </row>
    <row r="122" spans="2:6" x14ac:dyDescent="0.25">
      <c r="B122" s="23"/>
      <c r="C122" s="98"/>
      <c r="D122" s="46"/>
      <c r="E122" s="36"/>
      <c r="F122" s="37"/>
    </row>
    <row r="123" spans="2:6" x14ac:dyDescent="0.25">
      <c r="B123" s="24"/>
      <c r="C123" s="98"/>
      <c r="D123" s="46"/>
      <c r="E123" s="36"/>
      <c r="F123" s="46"/>
    </row>
    <row r="124" spans="2:6" x14ac:dyDescent="0.25">
      <c r="B124" s="24"/>
      <c r="C124" s="98"/>
      <c r="D124" s="46"/>
      <c r="E124" s="36"/>
      <c r="F124" s="46"/>
    </row>
    <row r="125" spans="2:6" x14ac:dyDescent="0.25">
      <c r="B125" s="24"/>
      <c r="C125" s="98"/>
      <c r="D125" s="46"/>
      <c r="E125" s="36"/>
      <c r="F125" s="46"/>
    </row>
    <row r="126" spans="2:6" x14ac:dyDescent="0.25">
      <c r="B126" s="24"/>
      <c r="C126" s="98"/>
      <c r="D126" s="46"/>
      <c r="E126" s="36"/>
      <c r="F126" s="46"/>
    </row>
    <row r="127" spans="2:6" x14ac:dyDescent="0.25">
      <c r="B127" s="25"/>
      <c r="C127" s="99"/>
      <c r="D127" s="100"/>
      <c r="E127" s="38"/>
      <c r="F127" s="39"/>
    </row>
    <row r="128" spans="2:6" x14ac:dyDescent="0.25">
      <c r="B128" s="26"/>
      <c r="C128" s="101"/>
      <c r="D128" s="102"/>
      <c r="E128" s="40"/>
      <c r="F128" s="41"/>
    </row>
    <row r="129" spans="2:6" x14ac:dyDescent="0.25">
      <c r="B129" s="27"/>
      <c r="C129" s="103"/>
      <c r="D129" s="43"/>
      <c r="E129" s="42"/>
      <c r="F129" s="44"/>
    </row>
    <row r="130" spans="2:6" x14ac:dyDescent="0.25">
      <c r="B130" s="27"/>
      <c r="C130" s="103"/>
      <c r="D130" s="43"/>
      <c r="E130" s="42"/>
      <c r="F130" s="44"/>
    </row>
    <row r="131" spans="2:6" x14ac:dyDescent="0.25">
      <c r="B131" s="27"/>
      <c r="C131" s="103"/>
      <c r="D131" s="43"/>
      <c r="E131" s="42"/>
      <c r="F131" s="44"/>
    </row>
    <row r="132" spans="2:6" x14ac:dyDescent="0.25">
      <c r="B132" s="28"/>
      <c r="C132" s="103"/>
      <c r="D132" s="43"/>
      <c r="E132" s="42"/>
      <c r="F132" s="44"/>
    </row>
    <row r="133" spans="2:6" x14ac:dyDescent="0.25">
      <c r="B133" s="26"/>
      <c r="C133" s="101"/>
      <c r="D133" s="102"/>
      <c r="E133" s="40"/>
      <c r="F133" s="41"/>
    </row>
    <row r="134" spans="2:6" x14ac:dyDescent="0.25">
      <c r="B134" s="27"/>
      <c r="C134" s="103"/>
      <c r="D134" s="43"/>
      <c r="E134" s="42"/>
      <c r="F134" s="43"/>
    </row>
    <row r="135" spans="2:6" x14ac:dyDescent="0.25">
      <c r="B135" s="27"/>
      <c r="C135" s="103"/>
      <c r="D135" s="43"/>
      <c r="E135" s="42"/>
      <c r="F135" s="43"/>
    </row>
    <row r="136" spans="2:6" x14ac:dyDescent="0.25">
      <c r="B136" s="27"/>
      <c r="C136" s="103"/>
      <c r="D136" s="43"/>
      <c r="E136" s="42"/>
      <c r="F136" s="43"/>
    </row>
    <row r="137" spans="2:6" x14ac:dyDescent="0.25">
      <c r="B137" s="27"/>
      <c r="C137" s="103"/>
      <c r="D137" s="43"/>
      <c r="E137" s="42"/>
      <c r="F137" s="43"/>
    </row>
    <row r="138" spans="2:6" x14ac:dyDescent="0.25">
      <c r="B138" s="27"/>
      <c r="C138" s="103"/>
      <c r="D138" s="43"/>
      <c r="E138" s="42"/>
      <c r="F138" s="43"/>
    </row>
    <row r="139" spans="2:6" x14ac:dyDescent="0.25">
      <c r="B139" s="27"/>
      <c r="C139" s="103"/>
      <c r="D139" s="43"/>
      <c r="E139" s="42"/>
      <c r="F139" s="43"/>
    </row>
    <row r="140" spans="2:6" x14ac:dyDescent="0.25">
      <c r="B140" s="27"/>
      <c r="C140" s="103"/>
      <c r="D140" s="43"/>
      <c r="E140" s="42"/>
      <c r="F140" s="43"/>
    </row>
  </sheetData>
  <sortState xmlns:xlrd2="http://schemas.microsoft.com/office/spreadsheetml/2017/richdata2" ref="B52:B170">
    <sortCondition ref="B52:B170"/>
  </sortState>
  <mergeCells count="6">
    <mergeCell ref="A2:K2"/>
    <mergeCell ref="A21:B21"/>
    <mergeCell ref="A94:H94"/>
    <mergeCell ref="A47:H47"/>
    <mergeCell ref="A24:H24"/>
    <mergeCell ref="A54:H5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9831E-D33D-423C-9DD3-6DBD8ED03EA8}">
  <dimension ref="A1:AD55"/>
  <sheetViews>
    <sheetView zoomScale="80" zoomScaleNormal="80" workbookViewId="0">
      <selection activeCell="O11" sqref="O11"/>
    </sheetView>
  </sheetViews>
  <sheetFormatPr defaultRowHeight="15" x14ac:dyDescent="0.25"/>
  <cols>
    <col min="1" max="1" width="7" style="4" customWidth="1"/>
    <col min="2" max="4" width="9.140625" style="4"/>
    <col min="5" max="5" width="15.7109375" style="4" customWidth="1"/>
    <col min="6" max="6" width="16.42578125" style="4" customWidth="1"/>
    <col min="7" max="7" width="13.28515625" style="4" customWidth="1"/>
    <col min="8" max="8" width="11.42578125" style="4" customWidth="1"/>
    <col min="9" max="12" width="9.140625" style="4"/>
  </cols>
  <sheetData>
    <row r="1" spans="1:30" x14ac:dyDescent="0.25">
      <c r="B1" s="204" t="s">
        <v>483</v>
      </c>
      <c r="E1" s="557" t="s">
        <v>651</v>
      </c>
      <c r="F1" s="558"/>
      <c r="G1" s="558"/>
      <c r="H1" s="559"/>
      <c r="I1" s="558" t="s">
        <v>652</v>
      </c>
      <c r="J1" s="558"/>
      <c r="K1" s="558"/>
      <c r="L1" s="558"/>
      <c r="M1" s="557" t="s">
        <v>653</v>
      </c>
      <c r="N1" s="558"/>
      <c r="O1" s="558"/>
      <c r="P1" s="559"/>
      <c r="Q1" s="557" t="s">
        <v>654</v>
      </c>
      <c r="R1" s="558"/>
      <c r="S1" s="558"/>
      <c r="T1" s="559"/>
      <c r="V1" s="205"/>
      <c r="W1" s="557" t="s">
        <v>655</v>
      </c>
      <c r="X1" s="558"/>
      <c r="Y1" s="558"/>
      <c r="Z1" s="559"/>
      <c r="AA1" s="557" t="s">
        <v>656</v>
      </c>
      <c r="AB1" s="558"/>
      <c r="AC1" s="558"/>
      <c r="AD1" s="559"/>
    </row>
    <row r="2" spans="1:30" ht="26.25" x14ac:dyDescent="0.25">
      <c r="B2" s="206"/>
      <c r="E2" s="173" t="s">
        <v>446</v>
      </c>
      <c r="F2" s="132" t="s">
        <v>447</v>
      </c>
      <c r="G2" s="133" t="s">
        <v>448</v>
      </c>
      <c r="H2" s="174" t="s">
        <v>449</v>
      </c>
      <c r="I2" s="131" t="s">
        <v>446</v>
      </c>
      <c r="J2" s="132" t="s">
        <v>447</v>
      </c>
      <c r="K2" s="133" t="s">
        <v>448</v>
      </c>
      <c r="L2" s="134" t="s">
        <v>449</v>
      </c>
      <c r="M2" s="173" t="s">
        <v>446</v>
      </c>
      <c r="N2" s="298" t="s">
        <v>447</v>
      </c>
      <c r="O2" s="299" t="s">
        <v>448</v>
      </c>
      <c r="P2" s="174" t="s">
        <v>449</v>
      </c>
      <c r="Q2" s="173" t="s">
        <v>446</v>
      </c>
      <c r="R2" s="298" t="s">
        <v>447</v>
      </c>
      <c r="S2" s="299" t="s">
        <v>448</v>
      </c>
      <c r="T2" s="174" t="s">
        <v>449</v>
      </c>
      <c r="V2" s="207" t="s">
        <v>3</v>
      </c>
      <c r="W2" s="173" t="s">
        <v>446</v>
      </c>
      <c r="X2" s="132" t="s">
        <v>447</v>
      </c>
      <c r="Y2" s="133" t="s">
        <v>448</v>
      </c>
      <c r="Z2" s="174" t="s">
        <v>449</v>
      </c>
      <c r="AA2" s="173" t="s">
        <v>446</v>
      </c>
      <c r="AB2" s="132" t="s">
        <v>447</v>
      </c>
      <c r="AC2" s="133" t="s">
        <v>448</v>
      </c>
      <c r="AD2" s="174" t="s">
        <v>449</v>
      </c>
    </row>
    <row r="3" spans="1:30" x14ac:dyDescent="0.25">
      <c r="B3" s="176" t="s">
        <v>485</v>
      </c>
      <c r="C3" s="179"/>
      <c r="D3" s="179"/>
      <c r="E3" s="178">
        <v>0.33300000000000002</v>
      </c>
      <c r="F3" s="179">
        <v>0.25</v>
      </c>
      <c r="G3" s="179">
        <v>0.25</v>
      </c>
      <c r="H3" s="179">
        <v>0.25</v>
      </c>
      <c r="I3" s="179">
        <v>0.75</v>
      </c>
      <c r="J3" s="179">
        <v>0.4</v>
      </c>
      <c r="K3" s="179">
        <v>0.55000000000000004</v>
      </c>
      <c r="L3" s="179">
        <v>0.55000000000000004</v>
      </c>
      <c r="M3" s="178"/>
      <c r="N3" s="300"/>
      <c r="O3" s="300"/>
      <c r="P3" s="180"/>
      <c r="Q3" s="178"/>
      <c r="R3" s="300"/>
      <c r="S3" s="300"/>
      <c r="T3" s="180"/>
      <c r="V3" s="181"/>
      <c r="W3" s="181"/>
      <c r="X3" s="177"/>
      <c r="Y3" s="177"/>
      <c r="Z3" s="182"/>
      <c r="AA3" s="181"/>
      <c r="AB3" s="177"/>
      <c r="AC3" s="177"/>
      <c r="AD3" s="182"/>
    </row>
    <row r="4" spans="1:30" x14ac:dyDescent="0.25">
      <c r="A4" s="159">
        <v>1.1000000000000001</v>
      </c>
      <c r="B4" s="9" t="s">
        <v>487</v>
      </c>
      <c r="E4" s="183">
        <v>0.05</v>
      </c>
      <c r="F4" s="4">
        <v>0.05</v>
      </c>
      <c r="G4" s="4">
        <v>0.05</v>
      </c>
      <c r="H4" s="4">
        <v>0.05</v>
      </c>
      <c r="I4" s="4">
        <v>0.05</v>
      </c>
      <c r="J4" s="4">
        <v>0.05</v>
      </c>
      <c r="K4" s="4">
        <v>0.05</v>
      </c>
      <c r="L4" s="4">
        <v>0.05</v>
      </c>
      <c r="M4" s="183">
        <f>IF('Laboratory Procedures'!$G$4,E4*E$3*0.5,E4*E$3)</f>
        <v>1.6650000000000002E-2</v>
      </c>
      <c r="N4" s="296">
        <f>F4*F$3</f>
        <v>1.2500000000000001E-2</v>
      </c>
      <c r="O4" s="296">
        <f>G4*G$3</f>
        <v>1.2500000000000001E-2</v>
      </c>
      <c r="P4" s="184">
        <f>H4*H$3</f>
        <v>1.2500000000000001E-2</v>
      </c>
      <c r="Q4" s="183">
        <f>IF('Laboratory Procedures'!$G$4,I4*I$3*0.5,I4*I$3)</f>
        <v>3.7500000000000006E-2</v>
      </c>
      <c r="R4" s="296">
        <f>IF('Laboratory Procedures'!$G$4,J4*J$3*0.5,J4*J$3)</f>
        <v>2.0000000000000004E-2</v>
      </c>
      <c r="S4" s="296">
        <f>IF('Laboratory Procedures'!$G$4,K4*K$3*0.5,K4*K$3)</f>
        <v>2.7500000000000004E-2</v>
      </c>
      <c r="T4" s="184">
        <f>IF('Laboratory Procedures'!$G$4,L4*L$3*0.5,L4*L$3)</f>
        <v>2.7500000000000004E-2</v>
      </c>
      <c r="V4" s="208">
        <f>'BioSafety Measure Effectiveness'!H7</f>
        <v>0</v>
      </c>
      <c r="W4" s="185">
        <f>$V4*M4</f>
        <v>0</v>
      </c>
      <c r="X4">
        <f t="shared" ref="X4:AB18" si="0">$V4*N4</f>
        <v>0</v>
      </c>
      <c r="Y4">
        <f>$V4*O4</f>
        <v>0</v>
      </c>
      <c r="Z4" s="186">
        <f t="shared" si="0"/>
        <v>0</v>
      </c>
      <c r="AA4" s="185">
        <f t="shared" si="0"/>
        <v>0</v>
      </c>
      <c r="AB4">
        <f>$V4*R4</f>
        <v>0</v>
      </c>
      <c r="AC4">
        <f t="shared" ref="AC4:AD18" si="1">$V4*S4</f>
        <v>0</v>
      </c>
      <c r="AD4" s="186">
        <f t="shared" si="1"/>
        <v>0</v>
      </c>
    </row>
    <row r="5" spans="1:30" x14ac:dyDescent="0.25">
      <c r="A5" s="159">
        <v>1.2</v>
      </c>
      <c r="B5" s="9" t="s">
        <v>671</v>
      </c>
      <c r="E5" s="183">
        <v>0.05</v>
      </c>
      <c r="F5" s="4">
        <v>0.05</v>
      </c>
      <c r="G5" s="4">
        <v>0.05</v>
      </c>
      <c r="H5" s="4">
        <v>0.05</v>
      </c>
      <c r="I5" s="4">
        <v>0.05</v>
      </c>
      <c r="J5" s="4">
        <v>0.05</v>
      </c>
      <c r="K5" s="4">
        <v>0.05</v>
      </c>
      <c r="L5" s="4">
        <v>0.05</v>
      </c>
      <c r="M5" s="183">
        <f>IF('Laboratory Procedures'!$G$4,E5*E$3*0.5,E5*E$3)</f>
        <v>1.6650000000000002E-2</v>
      </c>
      <c r="N5" s="296">
        <f t="shared" ref="N5:N13" si="2">F5*F$3</f>
        <v>1.2500000000000001E-2</v>
      </c>
      <c r="O5" s="296">
        <f t="shared" ref="O5:O13" si="3">G5*G$3</f>
        <v>1.2500000000000001E-2</v>
      </c>
      <c r="P5" s="184">
        <f t="shared" ref="P5:P13" si="4">H5*H$3</f>
        <v>1.2500000000000001E-2</v>
      </c>
      <c r="Q5" s="183">
        <f>IF('Laboratory Procedures'!$G$4,I5*I$3*0.5,I5*I$3)</f>
        <v>3.7500000000000006E-2</v>
      </c>
      <c r="R5" s="296">
        <f>IF('Laboratory Procedures'!$G$4,J5*J$3*0.5,J5*J$3)</f>
        <v>2.0000000000000004E-2</v>
      </c>
      <c r="S5" s="296">
        <f>IF('Laboratory Procedures'!$G$4,K5*K$3*0.5,K5*K$3)</f>
        <v>2.7500000000000004E-2</v>
      </c>
      <c r="T5" s="184">
        <f>IF('Laboratory Procedures'!$G$4,L5*L$3*0.5,L5*L$3)</f>
        <v>2.7500000000000004E-2</v>
      </c>
      <c r="V5" s="208">
        <f>'BioSafety Measure Effectiveness'!H8</f>
        <v>0</v>
      </c>
      <c r="W5" s="185">
        <f t="shared" ref="W5:W17" si="5">$V5*M5</f>
        <v>0</v>
      </c>
      <c r="X5">
        <f t="shared" si="0"/>
        <v>0</v>
      </c>
      <c r="Y5">
        <f t="shared" si="0"/>
        <v>0</v>
      </c>
      <c r="Z5" s="186">
        <f t="shared" si="0"/>
        <v>0</v>
      </c>
      <c r="AA5" s="185">
        <f t="shared" si="0"/>
        <v>0</v>
      </c>
      <c r="AB5">
        <f t="shared" si="0"/>
        <v>0</v>
      </c>
      <c r="AC5">
        <f t="shared" si="1"/>
        <v>0</v>
      </c>
      <c r="AD5" s="186">
        <f t="shared" si="1"/>
        <v>0</v>
      </c>
    </row>
    <row r="6" spans="1:30" x14ac:dyDescent="0.25">
      <c r="A6" s="159">
        <v>1.3</v>
      </c>
      <c r="B6" s="9" t="s">
        <v>496</v>
      </c>
      <c r="E6" s="183">
        <v>0.3</v>
      </c>
      <c r="M6" s="183">
        <f>IF('Laboratory Procedures'!$G$4,E6*E$3*0.5,E6*E$3)</f>
        <v>9.9900000000000003E-2</v>
      </c>
      <c r="N6" s="296">
        <f t="shared" si="2"/>
        <v>0</v>
      </c>
      <c r="O6" s="296">
        <f t="shared" si="3"/>
        <v>0</v>
      </c>
      <c r="P6" s="184">
        <f t="shared" si="4"/>
        <v>0</v>
      </c>
      <c r="Q6" s="183">
        <f>IF('Laboratory Procedures'!$G$4,I6*I$3*0.5,I6*I$3)</f>
        <v>0</v>
      </c>
      <c r="R6" s="296">
        <f>IF('Laboratory Procedures'!$G$4,J6*J$3*0.5,J6*J$3)</f>
        <v>0</v>
      </c>
      <c r="S6" s="296">
        <f>IF('Laboratory Procedures'!$G$4,K6*K$3*0.5,K6*K$3)</f>
        <v>0</v>
      </c>
      <c r="T6" s="184">
        <f>IF('Laboratory Procedures'!$G$4,L6*L$3*0.5,L6*L$3)</f>
        <v>0</v>
      </c>
      <c r="V6" s="208">
        <f>'BioSafety Measure Effectiveness'!H10</f>
        <v>0</v>
      </c>
      <c r="W6" s="185">
        <f>$V6*M6</f>
        <v>0</v>
      </c>
      <c r="X6">
        <f t="shared" si="0"/>
        <v>0</v>
      </c>
      <c r="Y6">
        <f t="shared" si="0"/>
        <v>0</v>
      </c>
      <c r="Z6" s="186">
        <f t="shared" si="0"/>
        <v>0</v>
      </c>
      <c r="AA6" s="185">
        <f t="shared" si="0"/>
        <v>0</v>
      </c>
      <c r="AB6">
        <f t="shared" si="0"/>
        <v>0</v>
      </c>
      <c r="AC6">
        <f t="shared" si="1"/>
        <v>0</v>
      </c>
      <c r="AD6" s="186">
        <f t="shared" si="1"/>
        <v>0</v>
      </c>
    </row>
    <row r="7" spans="1:30" x14ac:dyDescent="0.25">
      <c r="A7" s="159">
        <v>1.4</v>
      </c>
      <c r="B7" s="9" t="s">
        <v>500</v>
      </c>
      <c r="E7" s="183">
        <v>0.3</v>
      </c>
      <c r="M7" s="183">
        <f>IF('Laboratory Procedures'!$G$4,E7*E$3*0.5,E7*E$3)</f>
        <v>9.9900000000000003E-2</v>
      </c>
      <c r="N7" s="296">
        <f t="shared" si="2"/>
        <v>0</v>
      </c>
      <c r="O7" s="296">
        <f t="shared" si="3"/>
        <v>0</v>
      </c>
      <c r="P7" s="184">
        <f t="shared" si="4"/>
        <v>0</v>
      </c>
      <c r="Q7" s="183">
        <f>IF('Laboratory Procedures'!$G$4,I7*I$3*0.5,I7*I$3)</f>
        <v>0</v>
      </c>
      <c r="R7" s="296">
        <f>IF('Laboratory Procedures'!$G$4,J7*J$3*0.5,J7*J$3)</f>
        <v>0</v>
      </c>
      <c r="S7" s="296">
        <f>IF('Laboratory Procedures'!$G$4,K7*K$3*0.5,K7*K$3)</f>
        <v>0</v>
      </c>
      <c r="T7" s="184">
        <f>IF('Laboratory Procedures'!$G$4,L7*L$3*0.5,L7*L$3)</f>
        <v>0</v>
      </c>
      <c r="V7" s="208">
        <f>'BioSafety Measure Effectiveness'!H10</f>
        <v>0</v>
      </c>
      <c r="W7" s="185">
        <f t="shared" si="5"/>
        <v>0</v>
      </c>
      <c r="X7">
        <f t="shared" si="0"/>
        <v>0</v>
      </c>
      <c r="Y7">
        <f t="shared" si="0"/>
        <v>0</v>
      </c>
      <c r="Z7" s="186">
        <f t="shared" si="0"/>
        <v>0</v>
      </c>
      <c r="AA7" s="185">
        <f t="shared" si="0"/>
        <v>0</v>
      </c>
      <c r="AB7">
        <f t="shared" si="0"/>
        <v>0</v>
      </c>
      <c r="AC7">
        <f t="shared" si="1"/>
        <v>0</v>
      </c>
      <c r="AD7" s="186">
        <f t="shared" si="1"/>
        <v>0</v>
      </c>
    </row>
    <row r="8" spans="1:30" x14ac:dyDescent="0.25">
      <c r="A8" s="159">
        <v>1.5</v>
      </c>
      <c r="B8" s="9" t="s">
        <v>504</v>
      </c>
      <c r="E8" s="183">
        <v>0.3</v>
      </c>
      <c r="M8" s="183">
        <f>IF('Laboratory Procedures'!$G$4,E8*E$3*0.5,E8*E$3)</f>
        <v>9.9900000000000003E-2</v>
      </c>
      <c r="N8" s="296">
        <f t="shared" si="2"/>
        <v>0</v>
      </c>
      <c r="O8" s="296">
        <f t="shared" si="3"/>
        <v>0</v>
      </c>
      <c r="P8" s="184">
        <f t="shared" si="4"/>
        <v>0</v>
      </c>
      <c r="Q8" s="183">
        <f>IF('Laboratory Procedures'!$G$4,I8*I$3*0.5,I8*I$3)</f>
        <v>0</v>
      </c>
      <c r="R8" s="296">
        <f>IF('Laboratory Procedures'!$G$4,J8*J$3*0.5,J8*J$3)</f>
        <v>0</v>
      </c>
      <c r="S8" s="296">
        <f>IF('Laboratory Procedures'!$G$4,K8*K$3*0.5,K8*K$3)</f>
        <v>0</v>
      </c>
      <c r="T8" s="184">
        <f>IF('Laboratory Procedures'!$G$4,L8*L$3*0.5,L8*L$3)</f>
        <v>0</v>
      </c>
      <c r="V8" s="208">
        <f>'BioSafety Measure Effectiveness'!H11</f>
        <v>0</v>
      </c>
      <c r="W8" s="185">
        <f t="shared" si="5"/>
        <v>0</v>
      </c>
      <c r="X8">
        <f t="shared" si="0"/>
        <v>0</v>
      </c>
      <c r="Y8">
        <f t="shared" si="0"/>
        <v>0</v>
      </c>
      <c r="Z8" s="186">
        <f t="shared" si="0"/>
        <v>0</v>
      </c>
      <c r="AA8" s="185">
        <f t="shared" si="0"/>
        <v>0</v>
      </c>
      <c r="AB8">
        <f t="shared" si="0"/>
        <v>0</v>
      </c>
      <c r="AC8">
        <f t="shared" si="1"/>
        <v>0</v>
      </c>
      <c r="AD8" s="186">
        <f t="shared" si="1"/>
        <v>0</v>
      </c>
    </row>
    <row r="9" spans="1:30" x14ac:dyDescent="0.25">
      <c r="A9" s="159">
        <v>1.6</v>
      </c>
      <c r="B9" s="9" t="s">
        <v>508</v>
      </c>
      <c r="E9" s="183"/>
      <c r="I9" s="4">
        <v>0.9</v>
      </c>
      <c r="M9" s="183">
        <f>IF('Laboratory Procedures'!$G$4,E9*E$3*0.5,E9*E$3)</f>
        <v>0</v>
      </c>
      <c r="N9" s="296">
        <f t="shared" si="2"/>
        <v>0</v>
      </c>
      <c r="O9" s="296">
        <f t="shared" si="3"/>
        <v>0</v>
      </c>
      <c r="P9" s="184">
        <f t="shared" si="4"/>
        <v>0</v>
      </c>
      <c r="Q9" s="183">
        <f>IF('Laboratory Procedures'!$G$4,I9*I$3*0.5,I9*I$3)</f>
        <v>0.67500000000000004</v>
      </c>
      <c r="R9" s="296">
        <f>IF('Laboratory Procedures'!$G$4,J9*J$3*0.5,J9*J$3)</f>
        <v>0</v>
      </c>
      <c r="S9" s="296">
        <f>IF('Laboratory Procedures'!$G$4,K9*K$3*0.5,K9*K$3)</f>
        <v>0</v>
      </c>
      <c r="T9" s="184">
        <f>IF('Laboratory Procedures'!$G$4,L9*L$3*0.5,L9*L$3)</f>
        <v>0</v>
      </c>
      <c r="V9" s="208">
        <f>'BioSafety Measure Effectiveness'!H12</f>
        <v>0</v>
      </c>
      <c r="W9" s="185">
        <f t="shared" si="5"/>
        <v>0</v>
      </c>
      <c r="X9">
        <f t="shared" si="0"/>
        <v>0</v>
      </c>
      <c r="Y9">
        <f t="shared" si="0"/>
        <v>0</v>
      </c>
      <c r="Z9" s="186">
        <f t="shared" si="0"/>
        <v>0</v>
      </c>
      <c r="AA9" s="185">
        <f t="shared" si="0"/>
        <v>0</v>
      </c>
      <c r="AB9">
        <f t="shared" si="0"/>
        <v>0</v>
      </c>
      <c r="AC9">
        <f t="shared" si="1"/>
        <v>0</v>
      </c>
      <c r="AD9" s="186">
        <f t="shared" si="1"/>
        <v>0</v>
      </c>
    </row>
    <row r="10" spans="1:30" x14ac:dyDescent="0.25">
      <c r="A10" s="159">
        <v>1.7</v>
      </c>
      <c r="B10" s="9" t="s">
        <v>514</v>
      </c>
      <c r="E10" s="183"/>
      <c r="K10" s="4">
        <v>0.45</v>
      </c>
      <c r="L10" s="4">
        <v>0.45</v>
      </c>
      <c r="M10" s="183">
        <f>IF('Laboratory Procedures'!$G$4,E10*E$3*0.5,E10*E$3)</f>
        <v>0</v>
      </c>
      <c r="N10" s="296">
        <f t="shared" si="2"/>
        <v>0</v>
      </c>
      <c r="O10" s="296">
        <f t="shared" si="3"/>
        <v>0</v>
      </c>
      <c r="P10" s="184">
        <f t="shared" si="4"/>
        <v>0</v>
      </c>
      <c r="Q10" s="183">
        <f>IF('Laboratory Procedures'!$G$4,I10*I$3*0.5,I10*I$3)</f>
        <v>0</v>
      </c>
      <c r="R10" s="296">
        <f>IF('Laboratory Procedures'!$G$4,J10*J$3*0.5,J10*J$3)</f>
        <v>0</v>
      </c>
      <c r="S10" s="296">
        <f>IF('Laboratory Procedures'!$G$4,K10*K$3*0.5,K10*K$3)</f>
        <v>0.24750000000000003</v>
      </c>
      <c r="T10" s="184">
        <f>IF('Laboratory Procedures'!$G$4,L10*L$3*0.5,L10*L$3)</f>
        <v>0.24750000000000003</v>
      </c>
      <c r="V10" s="208">
        <f>'BioSafety Measure Effectiveness'!H13</f>
        <v>0</v>
      </c>
      <c r="W10" s="185">
        <f t="shared" si="5"/>
        <v>0</v>
      </c>
      <c r="X10">
        <f t="shared" si="0"/>
        <v>0</v>
      </c>
      <c r="Y10">
        <f t="shared" si="0"/>
        <v>0</v>
      </c>
      <c r="Z10" s="186">
        <f t="shared" si="0"/>
        <v>0</v>
      </c>
      <c r="AA10" s="185">
        <f t="shared" si="0"/>
        <v>0</v>
      </c>
      <c r="AB10">
        <f t="shared" si="0"/>
        <v>0</v>
      </c>
      <c r="AC10">
        <f t="shared" si="1"/>
        <v>0</v>
      </c>
      <c r="AD10" s="186">
        <f t="shared" si="1"/>
        <v>0</v>
      </c>
    </row>
    <row r="11" spans="1:30" x14ac:dyDescent="0.25">
      <c r="A11" s="159">
        <v>1.8</v>
      </c>
      <c r="B11" s="9" t="s">
        <v>518</v>
      </c>
      <c r="E11" s="183"/>
      <c r="M11" s="183">
        <f>IF('Laboratory Procedures'!$G$4,E11*E$3*0.5,E11*E$3)</f>
        <v>0</v>
      </c>
      <c r="N11" s="296">
        <f t="shared" si="2"/>
        <v>0</v>
      </c>
      <c r="O11" s="296">
        <f t="shared" si="3"/>
        <v>0</v>
      </c>
      <c r="P11" s="184">
        <f t="shared" si="4"/>
        <v>0</v>
      </c>
      <c r="Q11" s="183">
        <f>IF('Laboratory Procedures'!$G$4,I11*I$3*0.5,I11*I$3)</f>
        <v>0</v>
      </c>
      <c r="R11" s="296">
        <f>IF('Laboratory Procedures'!$G$4,J11*J$3*0.5,J11*J$3)</f>
        <v>0</v>
      </c>
      <c r="S11" s="296">
        <f>IF('Laboratory Procedures'!$G$4,K11*K$3*0.5,K11*K$3)</f>
        <v>0</v>
      </c>
      <c r="T11" s="184">
        <f>IF('Laboratory Procedures'!$G$4,L11*L$3*0.5,L11*L$3)</f>
        <v>0</v>
      </c>
      <c r="V11" s="208">
        <f>'BioSafety Measure Effectiveness'!H15</f>
        <v>0</v>
      </c>
      <c r="W11" s="185">
        <f t="shared" si="5"/>
        <v>0</v>
      </c>
      <c r="X11">
        <f t="shared" si="0"/>
        <v>0</v>
      </c>
      <c r="Y11">
        <f t="shared" si="0"/>
        <v>0</v>
      </c>
      <c r="Z11" s="186">
        <f t="shared" si="0"/>
        <v>0</v>
      </c>
      <c r="AA11" s="185">
        <f t="shared" si="0"/>
        <v>0</v>
      </c>
      <c r="AB11">
        <f t="shared" si="0"/>
        <v>0</v>
      </c>
      <c r="AC11">
        <f t="shared" si="1"/>
        <v>0</v>
      </c>
      <c r="AD11" s="186">
        <f t="shared" si="1"/>
        <v>0</v>
      </c>
    </row>
    <row r="12" spans="1:30" x14ac:dyDescent="0.25">
      <c r="A12" s="159">
        <v>1.9</v>
      </c>
      <c r="B12" s="9" t="s">
        <v>522</v>
      </c>
      <c r="E12" s="183"/>
      <c r="K12" s="4">
        <v>0.45</v>
      </c>
      <c r="L12" s="4">
        <v>0.45</v>
      </c>
      <c r="M12" s="183">
        <f>IF('Laboratory Procedures'!$G$4,E12*E$3*0.5,E12*E$3)</f>
        <v>0</v>
      </c>
      <c r="N12" s="296">
        <f t="shared" si="2"/>
        <v>0</v>
      </c>
      <c r="O12" s="296">
        <f t="shared" si="3"/>
        <v>0</v>
      </c>
      <c r="P12" s="184">
        <f t="shared" si="4"/>
        <v>0</v>
      </c>
      <c r="Q12" s="183">
        <f>IF('Laboratory Procedures'!$G$4,I12*I$3*0.5,I12*I$3)</f>
        <v>0</v>
      </c>
      <c r="R12" s="296">
        <f>IF('Laboratory Procedures'!$G$4,J12*J$3*0.5,J12*J$3)</f>
        <v>0</v>
      </c>
      <c r="S12" s="296">
        <f>IF('Laboratory Procedures'!$G$4,K12*K$3*0.5,K12*K$3)</f>
        <v>0.24750000000000003</v>
      </c>
      <c r="T12" s="184">
        <f>IF('Laboratory Procedures'!$G$4,L12*L$3*0.5,L12*L$3)</f>
        <v>0.24750000000000003</v>
      </c>
      <c r="V12" s="208">
        <f>'BioSafety Measure Effectiveness'!H16</f>
        <v>0</v>
      </c>
      <c r="W12" s="185">
        <f t="shared" si="5"/>
        <v>0</v>
      </c>
      <c r="X12">
        <f t="shared" si="0"/>
        <v>0</v>
      </c>
      <c r="Y12">
        <f t="shared" si="0"/>
        <v>0</v>
      </c>
      <c r="Z12" s="186">
        <f t="shared" si="0"/>
        <v>0</v>
      </c>
      <c r="AA12" s="185">
        <f t="shared" si="0"/>
        <v>0</v>
      </c>
      <c r="AB12">
        <f t="shared" si="0"/>
        <v>0</v>
      </c>
      <c r="AC12">
        <f t="shared" si="1"/>
        <v>0</v>
      </c>
      <c r="AD12" s="186">
        <f t="shared" si="1"/>
        <v>0</v>
      </c>
    </row>
    <row r="13" spans="1:30" x14ac:dyDescent="0.25">
      <c r="A13" s="209" t="s">
        <v>527</v>
      </c>
      <c r="B13" s="9" t="s">
        <v>672</v>
      </c>
      <c r="E13" s="183"/>
      <c r="F13" s="4">
        <v>0.9</v>
      </c>
      <c r="G13" s="4">
        <v>0.9</v>
      </c>
      <c r="H13" s="4">
        <v>0.9</v>
      </c>
      <c r="J13" s="4">
        <v>0.9</v>
      </c>
      <c r="M13" s="183">
        <f>IF('Laboratory Procedures'!$G$4,E13*E$3*0.5,E13*E$3)</f>
        <v>0</v>
      </c>
      <c r="N13" s="296">
        <f t="shared" si="2"/>
        <v>0.22500000000000001</v>
      </c>
      <c r="O13" s="296">
        <f t="shared" si="3"/>
        <v>0.22500000000000001</v>
      </c>
      <c r="P13" s="184">
        <f t="shared" si="4"/>
        <v>0.22500000000000001</v>
      </c>
      <c r="Q13" s="183">
        <f>IF('Laboratory Procedures'!$G$4,I13*I$3*0.5,I13*I$3)</f>
        <v>0</v>
      </c>
      <c r="R13" s="296">
        <f>IF('Laboratory Procedures'!$G$4,J13*J$3*0.5,J13*J$3)</f>
        <v>0.36000000000000004</v>
      </c>
      <c r="S13" s="296">
        <f>IF('Laboratory Procedures'!$G$4,K13*K$3*0.5,K13*K$3)</f>
        <v>0</v>
      </c>
      <c r="T13" s="184">
        <f>IF('Laboratory Procedures'!$G$4,L13*L$3*0.5,L13*L$3)</f>
        <v>0</v>
      </c>
      <c r="V13" s="208">
        <f>'BioSafety Measure Effectiveness'!H16</f>
        <v>0</v>
      </c>
      <c r="W13" s="185">
        <f>$V13*M13</f>
        <v>0</v>
      </c>
      <c r="X13">
        <f t="shared" si="0"/>
        <v>0</v>
      </c>
      <c r="Y13">
        <f t="shared" si="0"/>
        <v>0</v>
      </c>
      <c r="Z13" s="186">
        <f t="shared" si="0"/>
        <v>0</v>
      </c>
      <c r="AA13" s="185">
        <f t="shared" si="0"/>
        <v>0</v>
      </c>
      <c r="AB13">
        <f t="shared" si="0"/>
        <v>0</v>
      </c>
      <c r="AC13">
        <f t="shared" si="1"/>
        <v>0</v>
      </c>
      <c r="AD13" s="186">
        <f t="shared" si="1"/>
        <v>0</v>
      </c>
    </row>
    <row r="14" spans="1:30" x14ac:dyDescent="0.25">
      <c r="A14" s="210">
        <v>1.1100000000000001</v>
      </c>
      <c r="B14" s="211" t="s">
        <v>673</v>
      </c>
      <c r="C14" s="189"/>
      <c r="D14" s="189"/>
      <c r="E14" s="188">
        <v>0.2</v>
      </c>
      <c r="F14" s="189"/>
      <c r="G14" s="189"/>
      <c r="H14" s="189"/>
      <c r="I14" s="189">
        <v>0.2</v>
      </c>
      <c r="J14" s="189"/>
      <c r="K14" s="189"/>
      <c r="L14" s="189"/>
      <c r="M14" s="188">
        <f>IF('Laboratory Procedures'!$G$4,E14*E$3*0.5,0)</f>
        <v>0</v>
      </c>
      <c r="N14" s="297">
        <f>IF('Laboratory Procedures'!$G$4,F14*F$3*0.5,0)</f>
        <v>0</v>
      </c>
      <c r="O14" s="297">
        <f>IF('Laboratory Procedures'!$G$4,G14*G$3*0.5,0)</f>
        <v>0</v>
      </c>
      <c r="P14" s="190">
        <f>IF('Laboratory Procedures'!$G$4,H14*H$3*0.5,0)</f>
        <v>0</v>
      </c>
      <c r="Q14" s="188">
        <f>IF('Laboratory Procedures'!$G$4,I14*I$3*0.5,0)</f>
        <v>0</v>
      </c>
      <c r="R14" s="297">
        <f>IF('Laboratory Procedures'!$G$4,J14*J$3*0.5,0)</f>
        <v>0</v>
      </c>
      <c r="S14" s="297">
        <f>IF('Laboratory Procedures'!$G$4,K14*K$3*0.5,0)</f>
        <v>0</v>
      </c>
      <c r="T14" s="190">
        <f>IF('Laboratory Procedures'!$G$4,L14*L$3*0.5,0)</f>
        <v>0</v>
      </c>
      <c r="V14" s="267">
        <f>'BioSafety Measure Effectiveness'!H63</f>
        <v>0</v>
      </c>
      <c r="W14" s="185">
        <f>$V14*M14</f>
        <v>0</v>
      </c>
      <c r="X14">
        <f t="shared" si="0"/>
        <v>0</v>
      </c>
      <c r="Y14">
        <f t="shared" si="0"/>
        <v>0</v>
      </c>
      <c r="Z14" s="186">
        <f t="shared" si="0"/>
        <v>0</v>
      </c>
      <c r="AA14" s="185">
        <f t="shared" si="0"/>
        <v>0</v>
      </c>
      <c r="AB14">
        <f t="shared" si="0"/>
        <v>0</v>
      </c>
      <c r="AC14">
        <f t="shared" si="1"/>
        <v>0</v>
      </c>
      <c r="AD14" s="186">
        <f t="shared" si="1"/>
        <v>0</v>
      </c>
    </row>
    <row r="15" spans="1:30" x14ac:dyDescent="0.25">
      <c r="A15" s="210">
        <v>1.1200000000000001</v>
      </c>
      <c r="B15" s="211" t="s">
        <v>674</v>
      </c>
      <c r="C15" s="189"/>
      <c r="D15" s="189"/>
      <c r="E15" s="188">
        <v>0.2</v>
      </c>
      <c r="F15" s="189"/>
      <c r="G15" s="189"/>
      <c r="H15" s="189"/>
      <c r="I15" s="189">
        <v>0.2</v>
      </c>
      <c r="J15" s="189"/>
      <c r="K15" s="189"/>
      <c r="L15" s="189"/>
      <c r="M15" s="188">
        <f>IF('Laboratory Procedures'!$G$4,E15*E$3*0.5,0)</f>
        <v>0</v>
      </c>
      <c r="N15" s="297">
        <f>IF('Laboratory Procedures'!$G$4,F15*F$3*0.5,0)</f>
        <v>0</v>
      </c>
      <c r="O15" s="297">
        <f>IF('Laboratory Procedures'!$G$4,G15*G$3*0.5,0)</f>
        <v>0</v>
      </c>
      <c r="P15" s="190">
        <f>IF('Laboratory Procedures'!$G$4,H15*H$3*0.5,0)</f>
        <v>0</v>
      </c>
      <c r="Q15" s="188">
        <f>IF('Laboratory Procedures'!$G$4,I15*I$3*0.5,0)</f>
        <v>0</v>
      </c>
      <c r="R15" s="297">
        <f>IF('Laboratory Procedures'!$G$4,J15*J$3*0.5,0)</f>
        <v>0</v>
      </c>
      <c r="S15" s="297">
        <f>IF('Laboratory Procedures'!$G$4,K15*K$3*0.5,0)</f>
        <v>0</v>
      </c>
      <c r="T15" s="190">
        <f>IF('Laboratory Procedures'!$G$4,L15*L$3*0.5,0)</f>
        <v>0</v>
      </c>
      <c r="V15" s="267">
        <f>'BioSafety Measure Effectiveness'!H64</f>
        <v>0</v>
      </c>
      <c r="W15" s="185">
        <f t="shared" si="5"/>
        <v>0</v>
      </c>
      <c r="X15">
        <f t="shared" si="0"/>
        <v>0</v>
      </c>
      <c r="Y15">
        <f t="shared" si="0"/>
        <v>0</v>
      </c>
      <c r="Z15" s="186">
        <f t="shared" si="0"/>
        <v>0</v>
      </c>
      <c r="AA15" s="185">
        <f t="shared" si="0"/>
        <v>0</v>
      </c>
      <c r="AB15">
        <f t="shared" si="0"/>
        <v>0</v>
      </c>
      <c r="AC15">
        <f t="shared" si="1"/>
        <v>0</v>
      </c>
      <c r="AD15" s="186">
        <f t="shared" si="1"/>
        <v>0</v>
      </c>
    </row>
    <row r="16" spans="1:30" x14ac:dyDescent="0.25">
      <c r="A16" s="212">
        <v>1.1299999999999999</v>
      </c>
      <c r="B16" s="211" t="s">
        <v>675</v>
      </c>
      <c r="C16" s="189"/>
      <c r="D16" s="189"/>
      <c r="E16" s="188">
        <v>0.2</v>
      </c>
      <c r="F16" s="189"/>
      <c r="G16" s="189"/>
      <c r="H16" s="189"/>
      <c r="I16" s="189">
        <v>0.2</v>
      </c>
      <c r="J16" s="189"/>
      <c r="K16" s="189"/>
      <c r="L16" s="189"/>
      <c r="M16" s="188">
        <f>IF('Laboratory Procedures'!$G$4,E16*E$3*0.5,0)</f>
        <v>0</v>
      </c>
      <c r="N16" s="297">
        <f>IF('Laboratory Procedures'!$G$4,F16*F$3*0.5,0)</f>
        <v>0</v>
      </c>
      <c r="O16" s="297">
        <f>IF('Laboratory Procedures'!$G$4,G16*G$3*0.5,0)</f>
        <v>0</v>
      </c>
      <c r="P16" s="190">
        <f>IF('Laboratory Procedures'!$G$4,H16*H$3*0.5,0)</f>
        <v>0</v>
      </c>
      <c r="Q16" s="188">
        <f>IF('Laboratory Procedures'!$G$4,I16*I$3*0.5,0)</f>
        <v>0</v>
      </c>
      <c r="R16" s="297">
        <f>IF('Laboratory Procedures'!$G$4,J16*J$3*0.5,0)</f>
        <v>0</v>
      </c>
      <c r="S16" s="297">
        <f>IF('Laboratory Procedures'!$G$4,K16*K$3*0.5,0)</f>
        <v>0</v>
      </c>
      <c r="T16" s="190">
        <f>IF('Laboratory Procedures'!$G$4,L16*L$3*0.5,0)</f>
        <v>0</v>
      </c>
      <c r="V16" s="267">
        <f>'BioSafety Measure Effectiveness'!H65</f>
        <v>0</v>
      </c>
      <c r="W16" s="185">
        <f t="shared" si="5"/>
        <v>0</v>
      </c>
      <c r="X16">
        <f t="shared" si="0"/>
        <v>0</v>
      </c>
      <c r="Y16">
        <f t="shared" si="0"/>
        <v>0</v>
      </c>
      <c r="Z16" s="186">
        <f t="shared" si="0"/>
        <v>0</v>
      </c>
      <c r="AA16" s="185">
        <f t="shared" si="0"/>
        <v>0</v>
      </c>
      <c r="AB16">
        <f t="shared" si="0"/>
        <v>0</v>
      </c>
      <c r="AC16">
        <f t="shared" si="1"/>
        <v>0</v>
      </c>
      <c r="AD16" s="186">
        <f t="shared" si="1"/>
        <v>0</v>
      </c>
    </row>
    <row r="17" spans="1:30" x14ac:dyDescent="0.25">
      <c r="A17" s="212">
        <v>1.1399999999999999</v>
      </c>
      <c r="B17" s="211" t="s">
        <v>676</v>
      </c>
      <c r="C17" s="189"/>
      <c r="D17" s="189"/>
      <c r="E17" s="188">
        <v>0.2</v>
      </c>
      <c r="F17" s="189"/>
      <c r="G17" s="189"/>
      <c r="H17" s="189"/>
      <c r="I17" s="189">
        <v>0.2</v>
      </c>
      <c r="J17" s="189"/>
      <c r="K17" s="189"/>
      <c r="L17" s="189"/>
      <c r="M17" s="188">
        <f>IF('Laboratory Procedures'!$G$4,E17*E$3*0.5,0)</f>
        <v>0</v>
      </c>
      <c r="N17" s="297">
        <f>IF('Laboratory Procedures'!$G$4,F17*F$3*0.5,0)</f>
        <v>0</v>
      </c>
      <c r="O17" s="297">
        <f>IF('Laboratory Procedures'!$G$4,G17*G$3*0.5,0)</f>
        <v>0</v>
      </c>
      <c r="P17" s="190">
        <f>IF('Laboratory Procedures'!$G$4,H17*H$3*0.5,0)</f>
        <v>0</v>
      </c>
      <c r="Q17" s="188">
        <f>IF('Laboratory Procedures'!$G$4,I17*I$3*0.5,0)</f>
        <v>0</v>
      </c>
      <c r="R17" s="297">
        <f>IF('Laboratory Procedures'!$G$4,J17*J$3*0.5,0)</f>
        <v>0</v>
      </c>
      <c r="S17" s="297">
        <f>IF('Laboratory Procedures'!$G$4,K17*K$3*0.5,0)</f>
        <v>0</v>
      </c>
      <c r="T17" s="190">
        <f>IF('Laboratory Procedures'!$G$4,L17*L$3*0.5,0)</f>
        <v>0</v>
      </c>
      <c r="V17" s="267">
        <f>'BioSafety Measure Effectiveness'!H66</f>
        <v>0</v>
      </c>
      <c r="W17" s="185">
        <f t="shared" si="5"/>
        <v>0</v>
      </c>
      <c r="X17">
        <f t="shared" si="0"/>
        <v>0</v>
      </c>
      <c r="Y17">
        <f t="shared" si="0"/>
        <v>0</v>
      </c>
      <c r="Z17" s="186">
        <f t="shared" si="0"/>
        <v>0</v>
      </c>
      <c r="AA17" s="185">
        <f t="shared" si="0"/>
        <v>0</v>
      </c>
      <c r="AB17">
        <f t="shared" si="0"/>
        <v>0</v>
      </c>
      <c r="AC17">
        <f t="shared" si="1"/>
        <v>0</v>
      </c>
      <c r="AD17" s="186">
        <f t="shared" si="1"/>
        <v>0</v>
      </c>
    </row>
    <row r="18" spans="1:30" x14ac:dyDescent="0.25">
      <c r="A18" s="212">
        <v>1.1499999999999999</v>
      </c>
      <c r="B18" s="211" t="s">
        <v>677</v>
      </c>
      <c r="C18" s="189"/>
      <c r="D18" s="189"/>
      <c r="E18" s="188">
        <v>0.2</v>
      </c>
      <c r="F18" s="189"/>
      <c r="G18" s="189"/>
      <c r="H18" s="189"/>
      <c r="I18" s="189">
        <v>0.2</v>
      </c>
      <c r="J18" s="189"/>
      <c r="K18" s="189">
        <v>1</v>
      </c>
      <c r="L18" s="189">
        <v>1</v>
      </c>
      <c r="M18" s="188">
        <f>IF('Laboratory Procedures'!$G$4,E18*E$3*0.5,0)</f>
        <v>0</v>
      </c>
      <c r="N18" s="297">
        <f>IF('Laboratory Procedures'!$G$4,F18*F$3*0.5,0)</f>
        <v>0</v>
      </c>
      <c r="O18" s="297">
        <f>IF('Laboratory Procedures'!$G$4,G18*G$3*0.5,0)</f>
        <v>0</v>
      </c>
      <c r="P18" s="190">
        <f>IF('Laboratory Procedures'!$G$4,H18*H$3*0.5,0)</f>
        <v>0</v>
      </c>
      <c r="Q18" s="188">
        <f>IF('Laboratory Procedures'!$G$4,I18*I$3*0.5,0)</f>
        <v>0</v>
      </c>
      <c r="R18" s="297">
        <f>IF('Laboratory Procedures'!$G$4,J18*J$3*0.5,0)</f>
        <v>0</v>
      </c>
      <c r="S18" s="297">
        <f>IF('Laboratory Procedures'!$G$4,K18*K$3*0.5,0)</f>
        <v>0</v>
      </c>
      <c r="T18" s="190">
        <f>IF('Laboratory Procedures'!$G$4,L18*L$3*0.5,0)</f>
        <v>0</v>
      </c>
      <c r="V18" s="267">
        <f>'BioSafety Measure Effectiveness'!H67</f>
        <v>0</v>
      </c>
      <c r="W18" s="185">
        <f>$V18*M18</f>
        <v>0</v>
      </c>
      <c r="X18">
        <f t="shared" si="0"/>
        <v>0</v>
      </c>
      <c r="Y18">
        <f t="shared" si="0"/>
        <v>0</v>
      </c>
      <c r="Z18" s="186">
        <f t="shared" si="0"/>
        <v>0</v>
      </c>
      <c r="AA18" s="185">
        <f t="shared" si="0"/>
        <v>0</v>
      </c>
      <c r="AB18">
        <f t="shared" si="0"/>
        <v>0</v>
      </c>
      <c r="AC18">
        <f t="shared" si="1"/>
        <v>0</v>
      </c>
      <c r="AD18" s="186">
        <f t="shared" si="1"/>
        <v>0</v>
      </c>
    </row>
    <row r="19" spans="1:30" x14ac:dyDescent="0.25">
      <c r="A19" s="179"/>
      <c r="B19" s="176" t="s">
        <v>532</v>
      </c>
      <c r="C19" s="179"/>
      <c r="D19" s="179"/>
      <c r="E19" s="178">
        <v>0.33300000000000002</v>
      </c>
      <c r="F19" s="179">
        <v>0.5</v>
      </c>
      <c r="G19" s="179">
        <v>0.5</v>
      </c>
      <c r="H19" s="179">
        <v>0.5</v>
      </c>
      <c r="I19" s="179">
        <v>0.2</v>
      </c>
      <c r="J19" s="179">
        <v>0.55000000000000004</v>
      </c>
      <c r="K19" s="179">
        <v>0.4</v>
      </c>
      <c r="L19" s="179">
        <v>0.4</v>
      </c>
      <c r="M19" s="178"/>
      <c r="N19" s="300"/>
      <c r="O19" s="300"/>
      <c r="P19" s="180"/>
      <c r="Q19" s="178"/>
      <c r="R19" s="300"/>
      <c r="S19" s="300"/>
      <c r="T19" s="180"/>
      <c r="V19" s="181"/>
      <c r="W19" s="181"/>
      <c r="X19" s="177"/>
      <c r="Y19" s="177"/>
      <c r="Z19" s="182"/>
      <c r="AA19" s="181"/>
      <c r="AB19" s="177"/>
      <c r="AC19" s="177"/>
      <c r="AD19" s="182"/>
    </row>
    <row r="20" spans="1:30" x14ac:dyDescent="0.25">
      <c r="A20" s="159">
        <v>2.1</v>
      </c>
      <c r="B20" s="9" t="s">
        <v>534</v>
      </c>
      <c r="E20" s="183">
        <v>0.05</v>
      </c>
      <c r="F20" s="4">
        <v>0.05</v>
      </c>
      <c r="G20" s="4">
        <v>0.05</v>
      </c>
      <c r="H20" s="4">
        <v>0.05</v>
      </c>
      <c r="I20" s="4">
        <v>0.05</v>
      </c>
      <c r="J20" s="4">
        <v>0.05</v>
      </c>
      <c r="K20" s="4">
        <v>0.05</v>
      </c>
      <c r="L20" s="4">
        <v>0.05</v>
      </c>
      <c r="M20" s="183">
        <f>IF('Laboratory Procedures'!$G$4,E20*E$19*0.5,E20*E$19)</f>
        <v>1.6650000000000002E-2</v>
      </c>
      <c r="N20" s="296">
        <f>IF('Laboratory Procedures'!$G$4,F20*F$19*0.5,F20*F$19)</f>
        <v>2.5000000000000001E-2</v>
      </c>
      <c r="O20" s="296">
        <f>IF('Laboratory Procedures'!$G$4,G20*G$19*0.5,G20*G$19)</f>
        <v>2.5000000000000001E-2</v>
      </c>
      <c r="P20" s="184">
        <f>IF('Laboratory Procedures'!$G$4,H20*H$19*0.5,H20*H$19)</f>
        <v>2.5000000000000001E-2</v>
      </c>
      <c r="Q20" s="183">
        <f>IF('Laboratory Procedures'!$G$4,I20*I$19*0.5,I20*I$19)</f>
        <v>1.0000000000000002E-2</v>
      </c>
      <c r="R20" s="296">
        <f>IF('Laboratory Procedures'!$G$4,J20*J$19*0.5,J20*J$19)</f>
        <v>2.7500000000000004E-2</v>
      </c>
      <c r="S20" s="296">
        <f>IF('Laboratory Procedures'!$G$4,K20*K$19*0.5,K20*K$19)</f>
        <v>2.0000000000000004E-2</v>
      </c>
      <c r="T20" s="184">
        <f>IF('Laboratory Procedures'!$G$4,L20*L$19*0.5,L20*L$19)</f>
        <v>2.0000000000000004E-2</v>
      </c>
      <c r="V20" s="208">
        <f>'BioSafety Measure Effectiveness'!H25</f>
        <v>0</v>
      </c>
      <c r="W20" s="185">
        <f t="shared" ref="W20:AD46" si="6">$V20*M20</f>
        <v>0</v>
      </c>
      <c r="X20">
        <f t="shared" si="6"/>
        <v>0</v>
      </c>
      <c r="Y20">
        <f t="shared" si="6"/>
        <v>0</v>
      </c>
      <c r="Z20" s="186">
        <f t="shared" si="6"/>
        <v>0</v>
      </c>
      <c r="AA20" s="185">
        <f t="shared" si="6"/>
        <v>0</v>
      </c>
      <c r="AB20">
        <f t="shared" si="6"/>
        <v>0</v>
      </c>
      <c r="AC20">
        <f t="shared" si="6"/>
        <v>0</v>
      </c>
      <c r="AD20" s="186">
        <f t="shared" si="6"/>
        <v>0</v>
      </c>
    </row>
    <row r="21" spans="1:30" x14ac:dyDescent="0.25">
      <c r="A21" s="159">
        <v>2.2000000000000002</v>
      </c>
      <c r="B21" s="9" t="s">
        <v>538</v>
      </c>
      <c r="E21" s="183">
        <v>0.05</v>
      </c>
      <c r="F21" s="4">
        <v>0.05</v>
      </c>
      <c r="G21" s="4">
        <v>0.05</v>
      </c>
      <c r="H21" s="4">
        <v>0.05</v>
      </c>
      <c r="I21" s="4">
        <v>0.05</v>
      </c>
      <c r="J21" s="4">
        <v>0.05</v>
      </c>
      <c r="K21" s="4">
        <v>0.05</v>
      </c>
      <c r="L21" s="4">
        <v>0.05</v>
      </c>
      <c r="M21" s="183">
        <f>IF('Laboratory Procedures'!$G$4,E21*E$19*0.5,E21*E$19)</f>
        <v>1.6650000000000002E-2</v>
      </c>
      <c r="N21" s="296">
        <f>IF('Laboratory Procedures'!$G$4,F21*F$19*0.5,F21*F$19)</f>
        <v>2.5000000000000001E-2</v>
      </c>
      <c r="O21" s="296">
        <f>IF('Laboratory Procedures'!$G$4,G21*G$19*0.5,G21*G$19)</f>
        <v>2.5000000000000001E-2</v>
      </c>
      <c r="P21" s="184">
        <f>IF('Laboratory Procedures'!$G$4,H21*H$19*0.5,H21*H$19)</f>
        <v>2.5000000000000001E-2</v>
      </c>
      <c r="Q21" s="183">
        <f>IF('Laboratory Procedures'!$G$4,I21*I$19*0.5,I21*I$19)</f>
        <v>1.0000000000000002E-2</v>
      </c>
      <c r="R21" s="296">
        <f>IF('Laboratory Procedures'!$G$4,J21*J$19*0.5,J21*J$19)</f>
        <v>2.7500000000000004E-2</v>
      </c>
      <c r="S21" s="296">
        <f>IF('Laboratory Procedures'!$G$4,K21*K$19*0.5,K21*K$19)</f>
        <v>2.0000000000000004E-2</v>
      </c>
      <c r="T21" s="184">
        <f>IF('Laboratory Procedures'!$G$4,L21*L$19*0.5,L21*L$19)</f>
        <v>2.0000000000000004E-2</v>
      </c>
      <c r="V21" s="208">
        <f>'BioSafety Measure Effectiveness'!H26</f>
        <v>0</v>
      </c>
      <c r="W21" s="185">
        <f t="shared" si="6"/>
        <v>0</v>
      </c>
      <c r="X21">
        <f t="shared" si="6"/>
        <v>0</v>
      </c>
      <c r="Y21">
        <f t="shared" si="6"/>
        <v>0</v>
      </c>
      <c r="Z21" s="186">
        <f t="shared" si="6"/>
        <v>0</v>
      </c>
      <c r="AA21" s="185">
        <f t="shared" si="6"/>
        <v>0</v>
      </c>
      <c r="AB21">
        <f t="shared" si="6"/>
        <v>0</v>
      </c>
      <c r="AC21">
        <f t="shared" si="6"/>
        <v>0</v>
      </c>
      <c r="AD21" s="186">
        <f t="shared" si="6"/>
        <v>0</v>
      </c>
    </row>
    <row r="22" spans="1:30" x14ac:dyDescent="0.25">
      <c r="A22" s="159">
        <v>2.2999999999999998</v>
      </c>
      <c r="B22" s="9" t="s">
        <v>544</v>
      </c>
      <c r="E22" s="183">
        <v>0.05</v>
      </c>
      <c r="F22" s="4">
        <v>0.05</v>
      </c>
      <c r="G22" s="4">
        <v>0.05</v>
      </c>
      <c r="H22" s="4">
        <v>0.05</v>
      </c>
      <c r="I22" s="4">
        <v>0.05</v>
      </c>
      <c r="J22" s="4">
        <v>0.05</v>
      </c>
      <c r="K22" s="4">
        <v>0.05</v>
      </c>
      <c r="L22" s="4">
        <v>0.05</v>
      </c>
      <c r="M22" s="183">
        <f>IF('Laboratory Procedures'!$G$4,E22*E$19*0.5,E22*E$19)</f>
        <v>1.6650000000000002E-2</v>
      </c>
      <c r="N22" s="296">
        <f>IF('Laboratory Procedures'!$G$4,F22*F$19*0.5,F22*F$19)</f>
        <v>2.5000000000000001E-2</v>
      </c>
      <c r="O22" s="296">
        <f>IF('Laboratory Procedures'!$G$4,G22*G$19*0.5,G22*G$19)</f>
        <v>2.5000000000000001E-2</v>
      </c>
      <c r="P22" s="184">
        <f>IF('Laboratory Procedures'!$G$4,H22*H$19*0.5,H22*H$19)</f>
        <v>2.5000000000000001E-2</v>
      </c>
      <c r="Q22" s="183">
        <f>IF('Laboratory Procedures'!$G$4,I22*I$19*0.5,I22*I$19)</f>
        <v>1.0000000000000002E-2</v>
      </c>
      <c r="R22" s="296">
        <f>IF('Laboratory Procedures'!$G$4,J22*J$19*0.5,J22*J$19)</f>
        <v>2.7500000000000004E-2</v>
      </c>
      <c r="S22" s="296">
        <f>IF('Laboratory Procedures'!$G$4,K22*K$19*0.5,K22*K$19)</f>
        <v>2.0000000000000004E-2</v>
      </c>
      <c r="T22" s="184">
        <f>IF('Laboratory Procedures'!$G$4,L22*L$19*0.5,L22*L$19)</f>
        <v>2.0000000000000004E-2</v>
      </c>
      <c r="V22" s="208">
        <f>'BioSafety Measure Effectiveness'!H27</f>
        <v>0</v>
      </c>
      <c r="W22" s="185">
        <f t="shared" si="6"/>
        <v>0</v>
      </c>
      <c r="X22">
        <f t="shared" si="6"/>
        <v>0</v>
      </c>
      <c r="Y22">
        <f t="shared" si="6"/>
        <v>0</v>
      </c>
      <c r="Z22" s="186">
        <f t="shared" si="6"/>
        <v>0</v>
      </c>
      <c r="AA22" s="185">
        <f t="shared" si="6"/>
        <v>0</v>
      </c>
      <c r="AB22">
        <f t="shared" si="6"/>
        <v>0</v>
      </c>
      <c r="AC22">
        <f t="shared" si="6"/>
        <v>0</v>
      </c>
      <c r="AD22" s="186">
        <f t="shared" si="6"/>
        <v>0</v>
      </c>
    </row>
    <row r="23" spans="1:30" x14ac:dyDescent="0.25">
      <c r="A23" s="159">
        <v>2.4</v>
      </c>
      <c r="B23" s="9" t="s">
        <v>550</v>
      </c>
      <c r="E23" s="183">
        <v>0.05</v>
      </c>
      <c r="F23" s="4">
        <v>0.05</v>
      </c>
      <c r="G23" s="4">
        <v>0.05</v>
      </c>
      <c r="H23" s="4">
        <v>0.05</v>
      </c>
      <c r="I23" s="4">
        <v>0.05</v>
      </c>
      <c r="J23" s="4">
        <v>0.05</v>
      </c>
      <c r="K23" s="4">
        <v>0.05</v>
      </c>
      <c r="L23" s="4">
        <v>0.05</v>
      </c>
      <c r="M23" s="183">
        <f>IF('Laboratory Procedures'!$G$4,E23*E$19*0.5,E23*E$19)</f>
        <v>1.6650000000000002E-2</v>
      </c>
      <c r="N23" s="296">
        <f>IF('Laboratory Procedures'!$G$4,F23*F$19*0.5,F23*F$19)</f>
        <v>2.5000000000000001E-2</v>
      </c>
      <c r="O23" s="296">
        <f>IF('Laboratory Procedures'!$G$4,G23*G$19*0.5,G23*G$19)</f>
        <v>2.5000000000000001E-2</v>
      </c>
      <c r="P23" s="184">
        <f>IF('Laboratory Procedures'!$G$4,H23*H$19*0.5,H23*H$19)</f>
        <v>2.5000000000000001E-2</v>
      </c>
      <c r="Q23" s="183">
        <f>IF('Laboratory Procedures'!$G$4,I23*I$19*0.5,I23*I$19)</f>
        <v>1.0000000000000002E-2</v>
      </c>
      <c r="R23" s="296">
        <f>IF('Laboratory Procedures'!$G$4,J23*J$19*0.5,J23*J$19)</f>
        <v>2.7500000000000004E-2</v>
      </c>
      <c r="S23" s="296">
        <f>IF('Laboratory Procedures'!$G$4,K23*K$19*0.5,K23*K$19)</f>
        <v>2.0000000000000004E-2</v>
      </c>
      <c r="T23" s="184">
        <f>IF('Laboratory Procedures'!$G$4,L23*L$19*0.5,L23*L$19)</f>
        <v>2.0000000000000004E-2</v>
      </c>
      <c r="V23" s="208">
        <f>'BioSafety Measure Effectiveness'!H28</f>
        <v>0</v>
      </c>
      <c r="W23" s="185">
        <f t="shared" si="6"/>
        <v>0</v>
      </c>
      <c r="X23">
        <f t="shared" si="6"/>
        <v>0</v>
      </c>
      <c r="Y23">
        <f t="shared" si="6"/>
        <v>0</v>
      </c>
      <c r="Z23" s="186">
        <f t="shared" si="6"/>
        <v>0</v>
      </c>
      <c r="AA23" s="185">
        <f t="shared" si="6"/>
        <v>0</v>
      </c>
      <c r="AB23">
        <f t="shared" si="6"/>
        <v>0</v>
      </c>
      <c r="AC23">
        <f t="shared" si="6"/>
        <v>0</v>
      </c>
      <c r="AD23" s="186">
        <f t="shared" si="6"/>
        <v>0</v>
      </c>
    </row>
    <row r="24" spans="1:30" x14ac:dyDescent="0.25">
      <c r="A24" s="159">
        <v>2.5</v>
      </c>
      <c r="B24" s="9" t="s">
        <v>553</v>
      </c>
      <c r="E24" s="183">
        <v>0.05</v>
      </c>
      <c r="F24" s="4">
        <v>0.05</v>
      </c>
      <c r="G24" s="4">
        <v>0.05</v>
      </c>
      <c r="H24" s="4">
        <v>0.05</v>
      </c>
      <c r="I24" s="4">
        <v>0.05</v>
      </c>
      <c r="J24" s="4">
        <v>0.05</v>
      </c>
      <c r="K24" s="4">
        <v>0.05</v>
      </c>
      <c r="L24" s="4">
        <v>0.05</v>
      </c>
      <c r="M24" s="183">
        <f>IF('Laboratory Procedures'!$G$4,E24*E$19*0.5,E24*E$19)</f>
        <v>1.6650000000000002E-2</v>
      </c>
      <c r="N24" s="296">
        <f>IF('Laboratory Procedures'!$G$4,F24*F$19*0.5,F24*F$19)</f>
        <v>2.5000000000000001E-2</v>
      </c>
      <c r="O24" s="296">
        <f>IF('Laboratory Procedures'!$G$4,G24*G$19*0.5,G24*G$19)</f>
        <v>2.5000000000000001E-2</v>
      </c>
      <c r="P24" s="184">
        <f>IF('Laboratory Procedures'!$G$4,H24*H$19*0.5,H24*H$19)</f>
        <v>2.5000000000000001E-2</v>
      </c>
      <c r="Q24" s="183">
        <f>IF('Laboratory Procedures'!$G$4,I24*I$19*0.5,I24*I$19)</f>
        <v>1.0000000000000002E-2</v>
      </c>
      <c r="R24" s="296">
        <f>IF('Laboratory Procedures'!$G$4,J24*J$19*0.5,J24*J$19)</f>
        <v>2.7500000000000004E-2</v>
      </c>
      <c r="S24" s="296">
        <f>IF('Laboratory Procedures'!$G$4,K24*K$19*0.5,K24*K$19)</f>
        <v>2.0000000000000004E-2</v>
      </c>
      <c r="T24" s="184">
        <f>IF('Laboratory Procedures'!$G$4,L24*L$19*0.5,L24*L$19)</f>
        <v>2.0000000000000004E-2</v>
      </c>
      <c r="V24" s="208">
        <f>'BioSafety Measure Effectiveness'!H29</f>
        <v>0</v>
      </c>
      <c r="W24" s="185">
        <f t="shared" si="6"/>
        <v>0</v>
      </c>
      <c r="X24">
        <f t="shared" si="6"/>
        <v>0</v>
      </c>
      <c r="Y24">
        <f t="shared" si="6"/>
        <v>0</v>
      </c>
      <c r="Z24" s="186">
        <f t="shared" si="6"/>
        <v>0</v>
      </c>
      <c r="AA24" s="185">
        <f t="shared" si="6"/>
        <v>0</v>
      </c>
      <c r="AB24">
        <f t="shared" si="6"/>
        <v>0</v>
      </c>
      <c r="AC24">
        <f t="shared" si="6"/>
        <v>0</v>
      </c>
      <c r="AD24" s="186">
        <f t="shared" si="6"/>
        <v>0</v>
      </c>
    </row>
    <row r="25" spans="1:30" x14ac:dyDescent="0.25">
      <c r="A25" s="159">
        <v>2.6</v>
      </c>
      <c r="B25" s="9" t="s">
        <v>558</v>
      </c>
      <c r="E25" s="183">
        <v>0.05</v>
      </c>
      <c r="F25" s="4">
        <v>0.05</v>
      </c>
      <c r="G25" s="4">
        <v>0.05</v>
      </c>
      <c r="H25" s="4">
        <v>0.05</v>
      </c>
      <c r="I25" s="4">
        <v>0.05</v>
      </c>
      <c r="J25" s="4">
        <v>0.05</v>
      </c>
      <c r="K25" s="4">
        <v>0.05</v>
      </c>
      <c r="L25" s="4">
        <v>0.05</v>
      </c>
      <c r="M25" s="183">
        <f>IF('Laboratory Procedures'!$G$4,E25*E$19*0.5,E25*E$19)</f>
        <v>1.6650000000000002E-2</v>
      </c>
      <c r="N25" s="296">
        <f>IF('Laboratory Procedures'!$G$4,F25*F$19*0.5,F25*F$19)</f>
        <v>2.5000000000000001E-2</v>
      </c>
      <c r="O25" s="296">
        <f>IF('Laboratory Procedures'!$G$4,G25*G$19*0.5,G25*G$19)</f>
        <v>2.5000000000000001E-2</v>
      </c>
      <c r="P25" s="184">
        <f>IF('Laboratory Procedures'!$G$4,H25*H$19*0.5,H25*H$19)</f>
        <v>2.5000000000000001E-2</v>
      </c>
      <c r="Q25" s="183">
        <f>IF('Laboratory Procedures'!$G$4,I25*I$19*0.5,I25*I$19)</f>
        <v>1.0000000000000002E-2</v>
      </c>
      <c r="R25" s="296">
        <f>IF('Laboratory Procedures'!$G$4,J25*J$19*0.5,J25*J$19)</f>
        <v>2.7500000000000004E-2</v>
      </c>
      <c r="S25" s="296">
        <f>IF('Laboratory Procedures'!$G$4,K25*K$19*0.5,K25*K$19)</f>
        <v>2.0000000000000004E-2</v>
      </c>
      <c r="T25" s="184">
        <f>IF('Laboratory Procedures'!$G$4,L25*L$19*0.5,L25*L$19)</f>
        <v>2.0000000000000004E-2</v>
      </c>
      <c r="V25" s="208">
        <f>'BioSafety Measure Effectiveness'!H30</f>
        <v>0</v>
      </c>
      <c r="W25" s="185">
        <f t="shared" si="6"/>
        <v>0</v>
      </c>
      <c r="X25">
        <f t="shared" si="6"/>
        <v>0</v>
      </c>
      <c r="Y25">
        <f t="shared" si="6"/>
        <v>0</v>
      </c>
      <c r="Z25" s="186">
        <f t="shared" si="6"/>
        <v>0</v>
      </c>
      <c r="AA25" s="185">
        <f t="shared" si="6"/>
        <v>0</v>
      </c>
      <c r="AB25">
        <f t="shared" si="6"/>
        <v>0</v>
      </c>
      <c r="AC25">
        <f t="shared" si="6"/>
        <v>0</v>
      </c>
      <c r="AD25" s="186">
        <f t="shared" si="6"/>
        <v>0</v>
      </c>
    </row>
    <row r="26" spans="1:30" x14ac:dyDescent="0.25">
      <c r="A26" s="159">
        <v>2.7</v>
      </c>
      <c r="B26" s="9" t="s">
        <v>562</v>
      </c>
      <c r="E26" s="183">
        <v>0.05</v>
      </c>
      <c r="F26" s="4">
        <v>0.05</v>
      </c>
      <c r="G26" s="4">
        <v>0.05</v>
      </c>
      <c r="H26" s="4">
        <v>0.05</v>
      </c>
      <c r="I26" s="4">
        <v>0.05</v>
      </c>
      <c r="J26" s="4">
        <v>0.05</v>
      </c>
      <c r="K26" s="4">
        <v>0.05</v>
      </c>
      <c r="L26" s="4">
        <v>0.05</v>
      </c>
      <c r="M26" s="183">
        <f>IF('Laboratory Procedures'!$G$4,E26*E$19*0.5,E26*E$19)</f>
        <v>1.6650000000000002E-2</v>
      </c>
      <c r="N26" s="296">
        <f>IF('Laboratory Procedures'!$G$4,F26*F$19*0.5,F26*F$19)</f>
        <v>2.5000000000000001E-2</v>
      </c>
      <c r="O26" s="296">
        <f>IF('Laboratory Procedures'!$G$4,G26*G$19*0.5,G26*G$19)</f>
        <v>2.5000000000000001E-2</v>
      </c>
      <c r="P26" s="184">
        <f>IF('Laboratory Procedures'!$G$4,H26*H$19*0.5,H26*H$19)</f>
        <v>2.5000000000000001E-2</v>
      </c>
      <c r="Q26" s="183">
        <f>IF('Laboratory Procedures'!$G$4,I26*I$19*0.5,I26*I$19)</f>
        <v>1.0000000000000002E-2</v>
      </c>
      <c r="R26" s="296">
        <f>IF('Laboratory Procedures'!$G$4,J26*J$19*0.5,J26*J$19)</f>
        <v>2.7500000000000004E-2</v>
      </c>
      <c r="S26" s="296">
        <f>IF('Laboratory Procedures'!$G$4,K26*K$19*0.5,K26*K$19)</f>
        <v>2.0000000000000004E-2</v>
      </c>
      <c r="T26" s="184">
        <f>IF('Laboratory Procedures'!$G$4,L26*L$19*0.5,L26*L$19)</f>
        <v>2.0000000000000004E-2</v>
      </c>
      <c r="V26" s="208">
        <f>'BioSafety Measure Effectiveness'!H31</f>
        <v>0</v>
      </c>
      <c r="W26" s="185">
        <f t="shared" si="6"/>
        <v>0</v>
      </c>
      <c r="X26">
        <f t="shared" si="6"/>
        <v>0</v>
      </c>
      <c r="Y26">
        <f t="shared" si="6"/>
        <v>0</v>
      </c>
      <c r="Z26" s="186">
        <f t="shared" si="6"/>
        <v>0</v>
      </c>
      <c r="AA26" s="185">
        <f t="shared" si="6"/>
        <v>0</v>
      </c>
      <c r="AB26">
        <f t="shared" si="6"/>
        <v>0</v>
      </c>
      <c r="AC26">
        <f t="shared" si="6"/>
        <v>0</v>
      </c>
      <c r="AD26" s="186">
        <f t="shared" si="6"/>
        <v>0</v>
      </c>
    </row>
    <row r="27" spans="1:30" x14ac:dyDescent="0.25">
      <c r="A27" s="159">
        <v>2.8</v>
      </c>
      <c r="B27" s="9" t="s">
        <v>567</v>
      </c>
      <c r="E27" s="183">
        <v>0.05</v>
      </c>
      <c r="F27" s="4">
        <v>0.05</v>
      </c>
      <c r="G27" s="4">
        <v>0.05</v>
      </c>
      <c r="H27" s="4">
        <v>0.05</v>
      </c>
      <c r="I27" s="4">
        <v>0.05</v>
      </c>
      <c r="J27" s="4">
        <v>0.05</v>
      </c>
      <c r="K27" s="4">
        <v>0.05</v>
      </c>
      <c r="L27" s="4">
        <v>0.05</v>
      </c>
      <c r="M27" s="183">
        <f>IF('Laboratory Procedures'!$G$4,E27*E$19*0.5,E27*E$19)</f>
        <v>1.6650000000000002E-2</v>
      </c>
      <c r="N27" s="296">
        <f>IF('Laboratory Procedures'!$G$4,F27*F$19*0.5,F27*F$19)</f>
        <v>2.5000000000000001E-2</v>
      </c>
      <c r="O27" s="296">
        <f>IF('Laboratory Procedures'!$G$4,G27*G$19*0.5,G27*G$19)</f>
        <v>2.5000000000000001E-2</v>
      </c>
      <c r="P27" s="184">
        <f>IF('Laboratory Procedures'!$G$4,H27*H$19*0.5,H27*H$19)</f>
        <v>2.5000000000000001E-2</v>
      </c>
      <c r="Q27" s="183">
        <f>IF('Laboratory Procedures'!$G$4,I27*I$19*0.5,I27*I$19)</f>
        <v>1.0000000000000002E-2</v>
      </c>
      <c r="R27" s="296">
        <f>IF('Laboratory Procedures'!$G$4,J27*J$19*0.5,J27*J$19)</f>
        <v>2.7500000000000004E-2</v>
      </c>
      <c r="S27" s="296">
        <f>IF('Laboratory Procedures'!$G$4,K27*K$19*0.5,K27*K$19)</f>
        <v>2.0000000000000004E-2</v>
      </c>
      <c r="T27" s="184">
        <f>IF('Laboratory Procedures'!$G$4,L27*L$19*0.5,L27*L$19)</f>
        <v>2.0000000000000004E-2</v>
      </c>
      <c r="V27" s="208">
        <f>'BioSafety Measure Effectiveness'!H32</f>
        <v>0</v>
      </c>
      <c r="W27" s="185">
        <f t="shared" si="6"/>
        <v>0</v>
      </c>
      <c r="X27">
        <f t="shared" si="6"/>
        <v>0</v>
      </c>
      <c r="Y27">
        <f t="shared" si="6"/>
        <v>0</v>
      </c>
      <c r="Z27" s="186">
        <f t="shared" si="6"/>
        <v>0</v>
      </c>
      <c r="AA27" s="185">
        <f t="shared" si="6"/>
        <v>0</v>
      </c>
      <c r="AB27">
        <f t="shared" si="6"/>
        <v>0</v>
      </c>
      <c r="AC27">
        <f t="shared" si="6"/>
        <v>0</v>
      </c>
      <c r="AD27" s="186">
        <f t="shared" si="6"/>
        <v>0</v>
      </c>
    </row>
    <row r="28" spans="1:30" x14ac:dyDescent="0.25">
      <c r="A28" s="159">
        <v>2.9</v>
      </c>
      <c r="B28" s="9" t="s">
        <v>572</v>
      </c>
      <c r="E28" s="183">
        <v>0.05</v>
      </c>
      <c r="F28" s="4">
        <v>0.05</v>
      </c>
      <c r="G28" s="4">
        <v>0.05</v>
      </c>
      <c r="H28" s="4">
        <v>0.05</v>
      </c>
      <c r="I28" s="4">
        <v>0.05</v>
      </c>
      <c r="J28" s="4">
        <v>0.05</v>
      </c>
      <c r="K28" s="4">
        <v>0.05</v>
      </c>
      <c r="L28" s="4">
        <v>0.05</v>
      </c>
      <c r="M28" s="183">
        <f>IF('Laboratory Procedures'!$G$4,E28*E$19*0.5,E28*E$19)</f>
        <v>1.6650000000000002E-2</v>
      </c>
      <c r="N28" s="296">
        <f>IF('Laboratory Procedures'!$G$4,F28*F$19*0.5,F28*F$19)</f>
        <v>2.5000000000000001E-2</v>
      </c>
      <c r="O28" s="296">
        <f>IF('Laboratory Procedures'!$G$4,G28*G$19*0.5,G28*G$19)</f>
        <v>2.5000000000000001E-2</v>
      </c>
      <c r="P28" s="184">
        <f>IF('Laboratory Procedures'!$G$4,H28*H$19*0.5,H28*H$19)</f>
        <v>2.5000000000000001E-2</v>
      </c>
      <c r="Q28" s="183">
        <f>IF('Laboratory Procedures'!$G$4,I28*I$19*0.5,I28*I$19)</f>
        <v>1.0000000000000002E-2</v>
      </c>
      <c r="R28" s="296">
        <f>IF('Laboratory Procedures'!$G$4,J28*J$19*0.5,J28*J$19)</f>
        <v>2.7500000000000004E-2</v>
      </c>
      <c r="S28" s="296">
        <f>IF('Laboratory Procedures'!$G$4,K28*K$19*0.5,K28*K$19)</f>
        <v>2.0000000000000004E-2</v>
      </c>
      <c r="T28" s="184">
        <f>IF('Laboratory Procedures'!$G$4,L28*L$19*0.5,L28*L$19)</f>
        <v>2.0000000000000004E-2</v>
      </c>
      <c r="V28" s="208">
        <f>'BioSafety Measure Effectiveness'!H33</f>
        <v>0</v>
      </c>
      <c r="W28" s="185">
        <f t="shared" si="6"/>
        <v>0</v>
      </c>
      <c r="X28">
        <f t="shared" si="6"/>
        <v>0</v>
      </c>
      <c r="Y28">
        <f t="shared" si="6"/>
        <v>0</v>
      </c>
      <c r="Z28" s="186">
        <f t="shared" si="6"/>
        <v>0</v>
      </c>
      <c r="AA28" s="185">
        <f t="shared" si="6"/>
        <v>0</v>
      </c>
      <c r="AB28">
        <f t="shared" si="6"/>
        <v>0</v>
      </c>
      <c r="AC28">
        <f t="shared" si="6"/>
        <v>0</v>
      </c>
      <c r="AD28" s="186">
        <f t="shared" si="6"/>
        <v>0</v>
      </c>
    </row>
    <row r="29" spans="1:30" x14ac:dyDescent="0.25">
      <c r="A29" s="213" t="s">
        <v>577</v>
      </c>
      <c r="B29" s="9" t="s">
        <v>578</v>
      </c>
      <c r="E29" s="183"/>
      <c r="F29" s="4">
        <v>0.2</v>
      </c>
      <c r="G29" s="4">
        <v>0.2</v>
      </c>
      <c r="H29" s="4">
        <v>0.2</v>
      </c>
      <c r="J29" s="4">
        <v>0.3</v>
      </c>
      <c r="M29" s="183">
        <f>IF('Laboratory Procedures'!$G$4,E29*E$19*0.5,E29*E$19)</f>
        <v>0</v>
      </c>
      <c r="N29" s="296">
        <f>IF('Laboratory Procedures'!$G$4,F29*F$19*0.5,F29*F$19)</f>
        <v>0.1</v>
      </c>
      <c r="O29" s="296">
        <f>IF('Laboratory Procedures'!$G$4,G29*G$19*0.5,G29*G$19)</f>
        <v>0.1</v>
      </c>
      <c r="P29" s="184">
        <f>IF('Laboratory Procedures'!$G$4,H29*H$19*0.5,H29*H$19)</f>
        <v>0.1</v>
      </c>
      <c r="Q29" s="183">
        <f>IF('Laboratory Procedures'!$G$4,I29*I$19*0.5,I29*I$19)</f>
        <v>0</v>
      </c>
      <c r="R29" s="296">
        <f>IF('Laboratory Procedures'!$G$4,J29*J$19*0.5,J29*J$19)</f>
        <v>0.16500000000000001</v>
      </c>
      <c r="S29" s="296">
        <f>IF('Laboratory Procedures'!$G$4,K29*K$19*0.5,K29*K$19)</f>
        <v>0</v>
      </c>
      <c r="T29" s="184">
        <f>IF('Laboratory Procedures'!$G$4,L29*L$19*0.5,L29*L$19)</f>
        <v>0</v>
      </c>
      <c r="V29" s="208">
        <f>'BioSafety Measure Effectiveness'!H34</f>
        <v>0</v>
      </c>
      <c r="W29" s="185">
        <f t="shared" si="6"/>
        <v>0</v>
      </c>
      <c r="X29">
        <f t="shared" si="6"/>
        <v>0</v>
      </c>
      <c r="Y29">
        <f t="shared" si="6"/>
        <v>0</v>
      </c>
      <c r="Z29" s="186">
        <f t="shared" si="6"/>
        <v>0</v>
      </c>
      <c r="AA29" s="185">
        <f t="shared" si="6"/>
        <v>0</v>
      </c>
      <c r="AB29">
        <f t="shared" si="6"/>
        <v>0</v>
      </c>
      <c r="AC29">
        <f t="shared" si="6"/>
        <v>0</v>
      </c>
      <c r="AD29" s="186">
        <f t="shared" si="6"/>
        <v>0</v>
      </c>
    </row>
    <row r="30" spans="1:30" x14ac:dyDescent="0.25">
      <c r="A30" s="159">
        <v>2.11</v>
      </c>
      <c r="B30" s="9" t="s">
        <v>581</v>
      </c>
      <c r="E30" s="183"/>
      <c r="F30" s="4">
        <v>0.2</v>
      </c>
      <c r="G30" s="4">
        <v>0.2</v>
      </c>
      <c r="H30" s="4">
        <v>0.2</v>
      </c>
      <c r="J30" s="4">
        <v>0.25</v>
      </c>
      <c r="M30" s="183">
        <f>IF('Laboratory Procedures'!$G$4,E30*E$19*0.5,E30*E$19)</f>
        <v>0</v>
      </c>
      <c r="N30" s="296">
        <f>IF('Laboratory Procedures'!$G$4,F30*F$19*0.5,F30*F$19)</f>
        <v>0.1</v>
      </c>
      <c r="O30" s="296">
        <f>IF('Laboratory Procedures'!$G$4,G30*G$19*0.5,G30*G$19)</f>
        <v>0.1</v>
      </c>
      <c r="P30" s="184">
        <f>IF('Laboratory Procedures'!$G$4,H30*H$19*0.5,H30*H$19)</f>
        <v>0.1</v>
      </c>
      <c r="Q30" s="183">
        <f>IF('Laboratory Procedures'!$G$4,I30*I$19*0.5,I30*I$19)</f>
        <v>0</v>
      </c>
      <c r="R30" s="296">
        <f>IF('Laboratory Procedures'!$G$4,J30*J$19*0.5,J30*J$19)</f>
        <v>0.13750000000000001</v>
      </c>
      <c r="S30" s="296">
        <f>IF('Laboratory Procedures'!$G$4,K30*K$19*0.5,K30*K$19)</f>
        <v>0</v>
      </c>
      <c r="T30" s="184">
        <f>IF('Laboratory Procedures'!$G$4,L30*L$19*0.5,L30*L$19)</f>
        <v>0</v>
      </c>
      <c r="V30" s="208">
        <f>'BioSafety Measure Effectiveness'!H35</f>
        <v>0</v>
      </c>
      <c r="W30" s="185">
        <f t="shared" si="6"/>
        <v>0</v>
      </c>
      <c r="X30">
        <f t="shared" si="6"/>
        <v>0</v>
      </c>
      <c r="Y30">
        <f t="shared" si="6"/>
        <v>0</v>
      </c>
      <c r="Z30" s="186">
        <f t="shared" si="6"/>
        <v>0</v>
      </c>
      <c r="AA30" s="185">
        <f t="shared" si="6"/>
        <v>0</v>
      </c>
      <c r="AB30">
        <f t="shared" si="6"/>
        <v>0</v>
      </c>
      <c r="AC30">
        <f t="shared" si="6"/>
        <v>0</v>
      </c>
      <c r="AD30" s="186">
        <f t="shared" si="6"/>
        <v>0</v>
      </c>
    </row>
    <row r="31" spans="1:30" x14ac:dyDescent="0.25">
      <c r="A31" s="159">
        <v>2.12</v>
      </c>
      <c r="B31" s="9" t="s">
        <v>678</v>
      </c>
      <c r="E31" s="183">
        <v>0.3</v>
      </c>
      <c r="I31" s="4">
        <v>0.3</v>
      </c>
      <c r="M31" s="183">
        <f>IF('Laboratory Procedures'!$G$4,E31*E$19*0.5,E31*E$19)</f>
        <v>9.9900000000000003E-2</v>
      </c>
      <c r="N31" s="296">
        <f>IF('Laboratory Procedures'!$G$4,F31*F$19*0.5,F31*F$19)</f>
        <v>0</v>
      </c>
      <c r="O31" s="296">
        <f>IF('Laboratory Procedures'!$G$4,G31*G$19*0.5,G31*G$19)</f>
        <v>0</v>
      </c>
      <c r="P31" s="184">
        <f>IF('Laboratory Procedures'!$G$4,H31*H$19*0.5,H31*H$19)</f>
        <v>0</v>
      </c>
      <c r="Q31" s="183">
        <f>IF('Laboratory Procedures'!$G$4,I31*I$19*0.5,I31*I$19)</f>
        <v>0.06</v>
      </c>
      <c r="R31" s="296">
        <f>IF('Laboratory Procedures'!$G$4,J31*J$19*0.5,J31*J$19)</f>
        <v>0</v>
      </c>
      <c r="S31" s="296">
        <f>IF('Laboratory Procedures'!$G$4,K31*K$19*0.5,K31*K$19)</f>
        <v>0</v>
      </c>
      <c r="T31" s="184">
        <f>IF('Laboratory Procedures'!$G$4,L31*L$19*0.5,L31*L$19)</f>
        <v>0</v>
      </c>
      <c r="V31" s="208">
        <f>'BioSafety Measure Effectiveness'!H36</f>
        <v>0</v>
      </c>
      <c r="W31" s="185">
        <f t="shared" si="6"/>
        <v>0</v>
      </c>
      <c r="X31">
        <f t="shared" si="6"/>
        <v>0</v>
      </c>
      <c r="Y31">
        <f t="shared" si="6"/>
        <v>0</v>
      </c>
      <c r="Z31" s="186">
        <f t="shared" si="6"/>
        <v>0</v>
      </c>
      <c r="AA31" s="185">
        <f t="shared" si="6"/>
        <v>0</v>
      </c>
      <c r="AB31">
        <f t="shared" si="6"/>
        <v>0</v>
      </c>
      <c r="AC31">
        <f t="shared" si="6"/>
        <v>0</v>
      </c>
      <c r="AD31" s="186">
        <f t="shared" si="6"/>
        <v>0</v>
      </c>
    </row>
    <row r="32" spans="1:30" x14ac:dyDescent="0.25">
      <c r="A32" s="159">
        <v>2.13</v>
      </c>
      <c r="B32" s="9" t="s">
        <v>588</v>
      </c>
      <c r="E32" s="183"/>
      <c r="M32" s="183">
        <f>IF('Laboratory Procedures'!$G$4,E32*E$19*0.5,E32*E$19)</f>
        <v>0</v>
      </c>
      <c r="N32" s="296">
        <f>IF('Laboratory Procedures'!$G$4,F32*F$19*0.5,F32*F$19)</f>
        <v>0</v>
      </c>
      <c r="O32" s="296">
        <f>IF('Laboratory Procedures'!$G$4,G32*G$19*0.5,G32*G$19)</f>
        <v>0</v>
      </c>
      <c r="P32" s="184">
        <f>IF('Laboratory Procedures'!$G$4,H32*H$19*0.5,H32*H$19)</f>
        <v>0</v>
      </c>
      <c r="Q32" s="183">
        <f>IF('Laboratory Procedures'!$G$4,I32*I$19*0.5,I32*I$19)</f>
        <v>0</v>
      </c>
      <c r="R32" s="296">
        <f>IF('Laboratory Procedures'!$G$4,J32*J$19*0.5,J32*J$19)</f>
        <v>0</v>
      </c>
      <c r="S32" s="296">
        <f>IF('Laboratory Procedures'!$G$4,K32*K$19*0.5,K32*K$19)</f>
        <v>0</v>
      </c>
      <c r="T32" s="184">
        <f>IF('Laboratory Procedures'!$G$4,L32*L$19*0.5,L32*L$19)</f>
        <v>0</v>
      </c>
      <c r="V32" s="208">
        <f>'BioSafety Measure Effectiveness'!H37</f>
        <v>0</v>
      </c>
      <c r="W32" s="185">
        <f t="shared" si="6"/>
        <v>0</v>
      </c>
      <c r="X32">
        <f t="shared" si="6"/>
        <v>0</v>
      </c>
      <c r="Y32">
        <f t="shared" si="6"/>
        <v>0</v>
      </c>
      <c r="Z32" s="186">
        <f t="shared" si="6"/>
        <v>0</v>
      </c>
      <c r="AA32" s="185">
        <f t="shared" si="6"/>
        <v>0</v>
      </c>
      <c r="AB32">
        <f t="shared" si="6"/>
        <v>0</v>
      </c>
      <c r="AC32">
        <f t="shared" si="6"/>
        <v>0</v>
      </c>
      <c r="AD32" s="186">
        <f t="shared" si="6"/>
        <v>0</v>
      </c>
    </row>
    <row r="33" spans="1:30" x14ac:dyDescent="0.25">
      <c r="A33" s="159">
        <v>2.14</v>
      </c>
      <c r="B33" s="9" t="s">
        <v>593</v>
      </c>
      <c r="E33" s="183"/>
      <c r="K33" s="4">
        <v>0.15</v>
      </c>
      <c r="L33" s="4">
        <v>0.15</v>
      </c>
      <c r="M33" s="183">
        <f>IF('Laboratory Procedures'!$G$4,E33*E$19*0.5,E33*E$19)</f>
        <v>0</v>
      </c>
      <c r="N33" s="296">
        <f>IF('Laboratory Procedures'!$G$4,F33*F$19*0.5,F33*F$19)</f>
        <v>0</v>
      </c>
      <c r="O33" s="296">
        <f>IF('Laboratory Procedures'!$G$4,G33*G$19*0.5,G33*G$19)</f>
        <v>0</v>
      </c>
      <c r="P33" s="184">
        <f>IF('Laboratory Procedures'!$G$4,H33*H$19*0.5,H33*H$19)</f>
        <v>0</v>
      </c>
      <c r="Q33" s="183">
        <f>IF('Laboratory Procedures'!$G$4,I33*I$19*0.5,I33*I$19)</f>
        <v>0</v>
      </c>
      <c r="R33" s="296">
        <f>IF('Laboratory Procedures'!$G$4,J33*J$19*0.5,J33*J$19)</f>
        <v>0</v>
      </c>
      <c r="S33" s="296">
        <f>IF('Laboratory Procedures'!$G$4,K33*K$19*0.5,K33*K$19)</f>
        <v>0.06</v>
      </c>
      <c r="T33" s="184">
        <f>IF('Laboratory Procedures'!$G$4,L33*L$19*0.5,L33*L$19)</f>
        <v>0.06</v>
      </c>
      <c r="V33" s="208">
        <f>'BioSafety Measure Effectiveness'!H38</f>
        <v>0</v>
      </c>
      <c r="W33" s="185">
        <f t="shared" si="6"/>
        <v>0</v>
      </c>
      <c r="X33">
        <f t="shared" si="6"/>
        <v>0</v>
      </c>
      <c r="Y33">
        <f t="shared" si="6"/>
        <v>0</v>
      </c>
      <c r="Z33" s="186">
        <f t="shared" si="6"/>
        <v>0</v>
      </c>
      <c r="AA33" s="185">
        <f t="shared" si="6"/>
        <v>0</v>
      </c>
      <c r="AB33">
        <f t="shared" si="6"/>
        <v>0</v>
      </c>
      <c r="AC33">
        <f t="shared" si="6"/>
        <v>0</v>
      </c>
      <c r="AD33" s="186">
        <f t="shared" si="6"/>
        <v>0</v>
      </c>
    </row>
    <row r="34" spans="1:30" x14ac:dyDescent="0.25">
      <c r="A34" s="159">
        <v>2.15</v>
      </c>
      <c r="B34" s="9" t="s">
        <v>596</v>
      </c>
      <c r="E34" s="183">
        <v>0.25</v>
      </c>
      <c r="I34" s="4">
        <v>0.25</v>
      </c>
      <c r="K34" s="4">
        <v>0.2</v>
      </c>
      <c r="L34" s="4">
        <v>0.2</v>
      </c>
      <c r="M34" s="183">
        <f>IF('Laboratory Procedures'!$G$4,E34*E$19*0.5,E34*E$19)</f>
        <v>8.3250000000000005E-2</v>
      </c>
      <c r="N34" s="296">
        <f>IF('Laboratory Procedures'!$G$4,F34*F$19*0.5,F34*F$19)</f>
        <v>0</v>
      </c>
      <c r="O34" s="296">
        <f>IF('Laboratory Procedures'!$G$4,G34*G$19*0.5,G34*G$19)</f>
        <v>0</v>
      </c>
      <c r="P34" s="184">
        <f>IF('Laboratory Procedures'!$G$4,H34*H$19*0.5,H34*H$19)</f>
        <v>0</v>
      </c>
      <c r="Q34" s="183">
        <f>IF('Laboratory Procedures'!$G$4,I34*I$19*0.5,I34*I$19)</f>
        <v>0.05</v>
      </c>
      <c r="R34" s="296">
        <f>IF('Laboratory Procedures'!$G$4,J34*J$19*0.5,J34*J$19)</f>
        <v>0</v>
      </c>
      <c r="S34" s="296">
        <f>IF('Laboratory Procedures'!$G$4,K34*K$19*0.5,K34*K$19)</f>
        <v>8.0000000000000016E-2</v>
      </c>
      <c r="T34" s="184">
        <f>IF('Laboratory Procedures'!$G$4,L34*L$19*0.5,L34*L$19)</f>
        <v>8.0000000000000016E-2</v>
      </c>
      <c r="V34" s="208">
        <f>'BioSafety Measure Effectiveness'!H39</f>
        <v>0</v>
      </c>
      <c r="W34" s="185">
        <f t="shared" si="6"/>
        <v>0</v>
      </c>
      <c r="X34">
        <f t="shared" si="6"/>
        <v>0</v>
      </c>
      <c r="Y34">
        <f t="shared" si="6"/>
        <v>0</v>
      </c>
      <c r="Z34" s="186">
        <f t="shared" si="6"/>
        <v>0</v>
      </c>
      <c r="AA34" s="185">
        <f t="shared" si="6"/>
        <v>0</v>
      </c>
      <c r="AB34">
        <f t="shared" si="6"/>
        <v>0</v>
      </c>
      <c r="AC34">
        <f t="shared" si="6"/>
        <v>0</v>
      </c>
      <c r="AD34" s="186">
        <f t="shared" si="6"/>
        <v>0</v>
      </c>
    </row>
    <row r="35" spans="1:30" x14ac:dyDescent="0.25">
      <c r="A35" s="159">
        <v>2.16</v>
      </c>
      <c r="B35" s="9" t="s">
        <v>600</v>
      </c>
      <c r="E35" s="183"/>
      <c r="F35" s="4">
        <v>0.15</v>
      </c>
      <c r="G35" s="4">
        <v>0.15</v>
      </c>
      <c r="H35" s="4">
        <v>0.15</v>
      </c>
      <c r="M35" s="183">
        <f>IF('Laboratory Procedures'!$G$4,E35*E$19*0.5,E35*E$19)</f>
        <v>0</v>
      </c>
      <c r="N35" s="296">
        <f>IF('Laboratory Procedures'!$G$4,F35*F$19*0.5,F35*F$19)</f>
        <v>7.4999999999999997E-2</v>
      </c>
      <c r="O35" s="296">
        <f>IF('Laboratory Procedures'!$G$4,G35*G$19*0.5,G35*G$19)</f>
        <v>7.4999999999999997E-2</v>
      </c>
      <c r="P35" s="184">
        <f>IF('Laboratory Procedures'!$G$4,H35*H$19*0.5,H35*H$19)</f>
        <v>7.4999999999999997E-2</v>
      </c>
      <c r="Q35" s="183">
        <f>IF('Laboratory Procedures'!$G$4,I35*I$19*0.5,I35*I$19)</f>
        <v>0</v>
      </c>
      <c r="R35" s="296">
        <f>IF('Laboratory Procedures'!$G$4,J35*J$19*0.5,J35*J$19)</f>
        <v>0</v>
      </c>
      <c r="S35" s="296">
        <f>IF('Laboratory Procedures'!$G$4,K35*K$19*0.5,K35*K$19)</f>
        <v>0</v>
      </c>
      <c r="T35" s="184">
        <f>IF('Laboratory Procedures'!$G$4,L35*L$19*0.5,L35*L$19)</f>
        <v>0</v>
      </c>
      <c r="V35" s="208">
        <f>'BioSafety Measure Effectiveness'!H40</f>
        <v>0</v>
      </c>
      <c r="W35" s="185">
        <f t="shared" si="6"/>
        <v>0</v>
      </c>
      <c r="X35">
        <f>$V35*N35</f>
        <v>0</v>
      </c>
      <c r="Y35">
        <f t="shared" si="6"/>
        <v>0</v>
      </c>
      <c r="Z35" s="186">
        <f t="shared" si="6"/>
        <v>0</v>
      </c>
      <c r="AA35" s="185">
        <f t="shared" si="6"/>
        <v>0</v>
      </c>
      <c r="AB35">
        <f t="shared" si="6"/>
        <v>0</v>
      </c>
      <c r="AC35">
        <f t="shared" si="6"/>
        <v>0</v>
      </c>
      <c r="AD35" s="186">
        <f t="shared" si="6"/>
        <v>0</v>
      </c>
    </row>
    <row r="36" spans="1:30" x14ac:dyDescent="0.25">
      <c r="A36" s="159">
        <v>2.17</v>
      </c>
      <c r="B36" s="9" t="s">
        <v>604</v>
      </c>
      <c r="E36" s="183"/>
      <c r="K36" s="4">
        <v>0.2</v>
      </c>
      <c r="L36" s="4">
        <v>0.2</v>
      </c>
      <c r="M36" s="183">
        <f>IF('Laboratory Procedures'!$G$4,E36*E$19*0.5,E36*E$19)</f>
        <v>0</v>
      </c>
      <c r="N36" s="296">
        <f>IF('Laboratory Procedures'!$G$4,F36*F$19*0.5,F36*F$19)</f>
        <v>0</v>
      </c>
      <c r="O36" s="296">
        <f>IF('Laboratory Procedures'!$G$4,G36*G$19*0.5,G36*G$19)</f>
        <v>0</v>
      </c>
      <c r="P36" s="184">
        <f>IF('Laboratory Procedures'!$G$4,H36*H$19*0.5,H36*H$19)</f>
        <v>0</v>
      </c>
      <c r="Q36" s="183">
        <f>IF('Laboratory Procedures'!$G$4,I36*I$19*0.5,I36*I$19)</f>
        <v>0</v>
      </c>
      <c r="R36" s="296">
        <f>IF('Laboratory Procedures'!$G$4,J36*J$19*0.5,J36*J$19)</f>
        <v>0</v>
      </c>
      <c r="S36" s="296">
        <f>IF('Laboratory Procedures'!$G$4,K36*K$19*0.5,K36*K$19)</f>
        <v>8.0000000000000016E-2</v>
      </c>
      <c r="T36" s="184">
        <f>IF('Laboratory Procedures'!$G$4,L36*L$19*0.5,L36*L$19)</f>
        <v>8.0000000000000016E-2</v>
      </c>
      <c r="V36" s="208">
        <f>'BioSafety Measure Effectiveness'!H41</f>
        <v>0</v>
      </c>
      <c r="W36" s="185">
        <f t="shared" si="6"/>
        <v>0</v>
      </c>
      <c r="X36">
        <f t="shared" si="6"/>
        <v>0</v>
      </c>
      <c r="Y36">
        <f t="shared" si="6"/>
        <v>0</v>
      </c>
      <c r="Z36" s="186">
        <f t="shared" si="6"/>
        <v>0</v>
      </c>
      <c r="AA36" s="185">
        <f t="shared" si="6"/>
        <v>0</v>
      </c>
      <c r="AB36">
        <f t="shared" si="6"/>
        <v>0</v>
      </c>
      <c r="AC36">
        <f t="shared" si="6"/>
        <v>0</v>
      </c>
      <c r="AD36" s="186">
        <f t="shared" si="6"/>
        <v>0</v>
      </c>
    </row>
    <row r="37" spans="1:30" x14ac:dyDescent="0.25">
      <c r="A37" s="212">
        <v>2.1800000000000002</v>
      </c>
      <c r="B37" s="211" t="s">
        <v>679</v>
      </c>
      <c r="C37" s="189"/>
      <c r="D37" s="189"/>
      <c r="E37" s="188">
        <v>1</v>
      </c>
      <c r="F37" s="189">
        <v>1</v>
      </c>
      <c r="G37" s="189">
        <v>1</v>
      </c>
      <c r="H37" s="189">
        <v>1</v>
      </c>
      <c r="I37" s="189">
        <v>1</v>
      </c>
      <c r="J37" s="189">
        <v>1</v>
      </c>
      <c r="K37" s="189">
        <v>1</v>
      </c>
      <c r="L37" s="189">
        <v>1</v>
      </c>
      <c r="M37" s="188">
        <f>IF('Laboratory Procedures'!$G$4,E37*E$19*0.5,0)</f>
        <v>0</v>
      </c>
      <c r="N37" s="297">
        <f>IF('Laboratory Procedures'!$G$4,F37*F$19*0.5,0)</f>
        <v>0</v>
      </c>
      <c r="O37" s="297">
        <f>IF('Laboratory Procedures'!$G$4,G37*G$19*0.5,0)</f>
        <v>0</v>
      </c>
      <c r="P37" s="190">
        <f>IF('Laboratory Procedures'!$G$4,H37*H$19*0.5,0)</f>
        <v>0</v>
      </c>
      <c r="Q37" s="188">
        <f>IF('Laboratory Procedures'!$G$4,I37*I$19*0.5,0)</f>
        <v>0</v>
      </c>
      <c r="R37" s="297">
        <f>IF('Laboratory Procedures'!$G$4,J37*J$19*0.5,0)</f>
        <v>0</v>
      </c>
      <c r="S37" s="297">
        <f>IF('Laboratory Procedures'!$G$4,K37*K$19*0.5,0)</f>
        <v>0</v>
      </c>
      <c r="T37" s="190">
        <f>IF('Laboratory Procedures'!$G$4,L37*L$19*0.5,0)</f>
        <v>0</v>
      </c>
      <c r="V37" s="267">
        <f>'BioSafety Measure Effectiveness'!H70</f>
        <v>0</v>
      </c>
      <c r="W37" s="185">
        <f t="shared" si="6"/>
        <v>0</v>
      </c>
      <c r="X37">
        <f t="shared" si="6"/>
        <v>0</v>
      </c>
      <c r="Y37">
        <f t="shared" si="6"/>
        <v>0</v>
      </c>
      <c r="Z37" s="186">
        <f t="shared" si="6"/>
        <v>0</v>
      </c>
      <c r="AA37" s="185">
        <f t="shared" si="6"/>
        <v>0</v>
      </c>
      <c r="AB37">
        <f t="shared" si="6"/>
        <v>0</v>
      </c>
      <c r="AC37">
        <f t="shared" si="6"/>
        <v>0</v>
      </c>
      <c r="AD37" s="186">
        <f t="shared" si="6"/>
        <v>0</v>
      </c>
    </row>
    <row r="38" spans="1:30" x14ac:dyDescent="0.25">
      <c r="A38" s="179"/>
      <c r="B38" s="176" t="s">
        <v>608</v>
      </c>
      <c r="C38" s="179"/>
      <c r="D38" s="179"/>
      <c r="E38" s="178">
        <v>0.33300000000000002</v>
      </c>
      <c r="F38" s="179">
        <v>0.25</v>
      </c>
      <c r="G38" s="179">
        <v>0.25</v>
      </c>
      <c r="H38" s="179">
        <v>0.25</v>
      </c>
      <c r="I38" s="179">
        <v>0.05</v>
      </c>
      <c r="J38" s="179">
        <v>0.05</v>
      </c>
      <c r="K38" s="179">
        <v>0.05</v>
      </c>
      <c r="L38" s="179">
        <v>0.05</v>
      </c>
      <c r="M38" s="178"/>
      <c r="N38" s="300"/>
      <c r="O38" s="300"/>
      <c r="P38" s="180"/>
      <c r="Q38" s="178"/>
      <c r="R38" s="300"/>
      <c r="S38" s="300"/>
      <c r="T38" s="180"/>
      <c r="V38" s="181"/>
      <c r="W38" s="181"/>
      <c r="X38" s="177"/>
      <c r="Y38" s="177"/>
      <c r="Z38" s="182"/>
      <c r="AA38" s="181"/>
      <c r="AB38" s="177"/>
      <c r="AC38" s="177"/>
      <c r="AD38" s="182"/>
    </row>
    <row r="39" spans="1:30" x14ac:dyDescent="0.25">
      <c r="A39" s="159">
        <v>3.1</v>
      </c>
      <c r="B39" s="9" t="s">
        <v>610</v>
      </c>
      <c r="E39" s="183">
        <v>0.1</v>
      </c>
      <c r="F39" s="4">
        <v>0.1</v>
      </c>
      <c r="G39" s="4">
        <v>0.1</v>
      </c>
      <c r="H39" s="4">
        <v>0.1</v>
      </c>
      <c r="I39" s="4">
        <v>1</v>
      </c>
      <c r="J39" s="4">
        <v>1</v>
      </c>
      <c r="K39" s="4">
        <v>0.5</v>
      </c>
      <c r="L39" s="4">
        <v>1</v>
      </c>
      <c r="M39" s="183">
        <f>E39*E$38</f>
        <v>3.3300000000000003E-2</v>
      </c>
      <c r="N39" s="296">
        <f>F39*F$38</f>
        <v>2.5000000000000001E-2</v>
      </c>
      <c r="O39" s="296">
        <f t="shared" ref="N39:T46" si="7">G39*G$38</f>
        <v>2.5000000000000001E-2</v>
      </c>
      <c r="P39" s="184">
        <f t="shared" si="7"/>
        <v>2.5000000000000001E-2</v>
      </c>
      <c r="Q39" s="183">
        <f t="shared" si="7"/>
        <v>0.05</v>
      </c>
      <c r="R39" s="296">
        <f t="shared" si="7"/>
        <v>0.05</v>
      </c>
      <c r="S39" s="296">
        <f t="shared" si="7"/>
        <v>2.5000000000000001E-2</v>
      </c>
      <c r="T39" s="184">
        <f t="shared" si="7"/>
        <v>0.05</v>
      </c>
      <c r="V39" s="208">
        <f>'BioSafety Measure Effectiveness'!H46</f>
        <v>0</v>
      </c>
      <c r="W39" s="185">
        <f t="shared" si="6"/>
        <v>0</v>
      </c>
      <c r="X39">
        <f t="shared" si="6"/>
        <v>0</v>
      </c>
      <c r="Y39">
        <f t="shared" si="6"/>
        <v>0</v>
      </c>
      <c r="Z39" s="186">
        <f t="shared" si="6"/>
        <v>0</v>
      </c>
      <c r="AA39" s="185">
        <f t="shared" si="6"/>
        <v>0</v>
      </c>
      <c r="AB39">
        <f t="shared" si="6"/>
        <v>0</v>
      </c>
      <c r="AC39">
        <f t="shared" si="6"/>
        <v>0</v>
      </c>
      <c r="AD39" s="186">
        <f t="shared" si="6"/>
        <v>0</v>
      </c>
    </row>
    <row r="40" spans="1:30" x14ac:dyDescent="0.25">
      <c r="A40" s="159">
        <v>3.2</v>
      </c>
      <c r="B40" s="9" t="s">
        <v>616</v>
      </c>
      <c r="E40" s="183"/>
      <c r="M40" s="183">
        <f t="shared" ref="M40:M46" si="8">E40*E$38</f>
        <v>0</v>
      </c>
      <c r="N40" s="296">
        <f t="shared" si="7"/>
        <v>0</v>
      </c>
      <c r="O40" s="296">
        <f t="shared" si="7"/>
        <v>0</v>
      </c>
      <c r="P40" s="184">
        <f t="shared" si="7"/>
        <v>0</v>
      </c>
      <c r="Q40" s="183">
        <f t="shared" si="7"/>
        <v>0</v>
      </c>
      <c r="R40" s="296">
        <f t="shared" si="7"/>
        <v>0</v>
      </c>
      <c r="S40" s="296">
        <f t="shared" si="7"/>
        <v>0</v>
      </c>
      <c r="T40" s="184">
        <f t="shared" si="7"/>
        <v>0</v>
      </c>
      <c r="V40" s="208">
        <f>'BioSafety Measure Effectiveness'!H48</f>
        <v>0</v>
      </c>
      <c r="W40" s="185">
        <f t="shared" si="6"/>
        <v>0</v>
      </c>
      <c r="X40">
        <f t="shared" si="6"/>
        <v>0</v>
      </c>
      <c r="Y40">
        <f t="shared" si="6"/>
        <v>0</v>
      </c>
      <c r="Z40" s="186">
        <f t="shared" si="6"/>
        <v>0</v>
      </c>
      <c r="AA40" s="185">
        <f t="shared" si="6"/>
        <v>0</v>
      </c>
      <c r="AB40">
        <f t="shared" si="6"/>
        <v>0</v>
      </c>
      <c r="AC40">
        <f t="shared" si="6"/>
        <v>0</v>
      </c>
      <c r="AD40" s="186">
        <f t="shared" si="6"/>
        <v>0</v>
      </c>
    </row>
    <row r="41" spans="1:30" x14ac:dyDescent="0.25">
      <c r="A41" s="159">
        <v>3.3</v>
      </c>
      <c r="B41" s="9" t="s">
        <v>620</v>
      </c>
      <c r="E41" s="183"/>
      <c r="M41" s="183">
        <f t="shared" si="8"/>
        <v>0</v>
      </c>
      <c r="N41" s="296">
        <f t="shared" si="7"/>
        <v>0</v>
      </c>
      <c r="O41" s="296">
        <f t="shared" si="7"/>
        <v>0</v>
      </c>
      <c r="P41" s="184">
        <f t="shared" si="7"/>
        <v>0</v>
      </c>
      <c r="Q41" s="183">
        <f t="shared" si="7"/>
        <v>0</v>
      </c>
      <c r="R41" s="296">
        <f t="shared" si="7"/>
        <v>0</v>
      </c>
      <c r="S41" s="296">
        <f t="shared" si="7"/>
        <v>0</v>
      </c>
      <c r="T41" s="184">
        <f t="shared" si="7"/>
        <v>0</v>
      </c>
      <c r="V41" s="208">
        <f>'BioSafety Measure Effectiveness'!H49</f>
        <v>0</v>
      </c>
      <c r="W41" s="185">
        <f t="shared" si="6"/>
        <v>0</v>
      </c>
      <c r="X41">
        <f t="shared" si="6"/>
        <v>0</v>
      </c>
      <c r="Y41">
        <f t="shared" si="6"/>
        <v>0</v>
      </c>
      <c r="Z41" s="186">
        <f t="shared" si="6"/>
        <v>0</v>
      </c>
      <c r="AA41" s="185">
        <f t="shared" si="6"/>
        <v>0</v>
      </c>
      <c r="AB41">
        <f t="shared" si="6"/>
        <v>0</v>
      </c>
      <c r="AC41">
        <f t="shared" si="6"/>
        <v>0</v>
      </c>
      <c r="AD41" s="186">
        <f t="shared" si="6"/>
        <v>0</v>
      </c>
    </row>
    <row r="42" spans="1:30" x14ac:dyDescent="0.25">
      <c r="A42" s="159">
        <v>3.4</v>
      </c>
      <c r="B42" s="9" t="s">
        <v>624</v>
      </c>
      <c r="E42" s="183"/>
      <c r="F42" s="4">
        <v>0.9</v>
      </c>
      <c r="G42" s="4">
        <v>0.9</v>
      </c>
      <c r="H42" s="4">
        <v>0.9</v>
      </c>
      <c r="M42" s="183">
        <f t="shared" si="8"/>
        <v>0</v>
      </c>
      <c r="N42" s="296">
        <f>F42*F$38</f>
        <v>0.22500000000000001</v>
      </c>
      <c r="O42" s="296">
        <f t="shared" si="7"/>
        <v>0.22500000000000001</v>
      </c>
      <c r="P42" s="184">
        <f t="shared" si="7"/>
        <v>0.22500000000000001</v>
      </c>
      <c r="Q42" s="183">
        <f t="shared" si="7"/>
        <v>0</v>
      </c>
      <c r="R42" s="296">
        <f t="shared" si="7"/>
        <v>0</v>
      </c>
      <c r="S42" s="296">
        <f t="shared" si="7"/>
        <v>0</v>
      </c>
      <c r="T42" s="184">
        <f t="shared" si="7"/>
        <v>0</v>
      </c>
      <c r="V42" s="208">
        <f>'BioSafety Measure Effectiveness'!H50</f>
        <v>0</v>
      </c>
      <c r="W42" s="185">
        <f t="shared" si="6"/>
        <v>0</v>
      </c>
      <c r="X42">
        <f t="shared" si="6"/>
        <v>0</v>
      </c>
      <c r="Y42">
        <f t="shared" si="6"/>
        <v>0</v>
      </c>
      <c r="Z42" s="186">
        <f t="shared" si="6"/>
        <v>0</v>
      </c>
      <c r="AA42" s="185">
        <f t="shared" si="6"/>
        <v>0</v>
      </c>
      <c r="AB42">
        <f t="shared" si="6"/>
        <v>0</v>
      </c>
      <c r="AC42">
        <f t="shared" si="6"/>
        <v>0</v>
      </c>
      <c r="AD42" s="186">
        <f t="shared" si="6"/>
        <v>0</v>
      </c>
    </row>
    <row r="43" spans="1:30" x14ac:dyDescent="0.25">
      <c r="A43" s="159">
        <v>3.5</v>
      </c>
      <c r="B43" s="9" t="s">
        <v>629</v>
      </c>
      <c r="E43" s="183"/>
      <c r="M43" s="183">
        <f t="shared" si="8"/>
        <v>0</v>
      </c>
      <c r="N43" s="296">
        <f t="shared" si="7"/>
        <v>0</v>
      </c>
      <c r="O43" s="296">
        <f t="shared" si="7"/>
        <v>0</v>
      </c>
      <c r="P43" s="184">
        <f t="shared" si="7"/>
        <v>0</v>
      </c>
      <c r="Q43" s="183">
        <f t="shared" si="7"/>
        <v>0</v>
      </c>
      <c r="R43" s="296">
        <f t="shared" si="7"/>
        <v>0</v>
      </c>
      <c r="S43" s="296">
        <f t="shared" si="7"/>
        <v>0</v>
      </c>
      <c r="T43" s="184">
        <f t="shared" si="7"/>
        <v>0</v>
      </c>
      <c r="V43" s="208">
        <f>'BioSafety Measure Effectiveness'!H52</f>
        <v>0</v>
      </c>
      <c r="W43" s="185">
        <f t="shared" si="6"/>
        <v>0</v>
      </c>
      <c r="X43">
        <f t="shared" si="6"/>
        <v>0</v>
      </c>
      <c r="Y43">
        <f t="shared" si="6"/>
        <v>0</v>
      </c>
      <c r="Z43" s="186">
        <f t="shared" si="6"/>
        <v>0</v>
      </c>
      <c r="AA43" s="185">
        <f t="shared" si="6"/>
        <v>0</v>
      </c>
      <c r="AB43">
        <f t="shared" si="6"/>
        <v>0</v>
      </c>
      <c r="AC43">
        <f t="shared" si="6"/>
        <v>0</v>
      </c>
      <c r="AD43" s="186">
        <f t="shared" si="6"/>
        <v>0</v>
      </c>
    </row>
    <row r="44" spans="1:30" x14ac:dyDescent="0.25">
      <c r="A44" s="159">
        <v>3.6</v>
      </c>
      <c r="B44" s="9" t="s">
        <v>634</v>
      </c>
      <c r="E44" s="183"/>
      <c r="M44" s="183">
        <f t="shared" si="8"/>
        <v>0</v>
      </c>
      <c r="N44" s="296">
        <f t="shared" si="7"/>
        <v>0</v>
      </c>
      <c r="O44" s="296">
        <f t="shared" si="7"/>
        <v>0</v>
      </c>
      <c r="P44" s="184">
        <f t="shared" si="7"/>
        <v>0</v>
      </c>
      <c r="Q44" s="183">
        <f t="shared" si="7"/>
        <v>0</v>
      </c>
      <c r="R44" s="296">
        <f t="shared" si="7"/>
        <v>0</v>
      </c>
      <c r="S44" s="296">
        <f t="shared" si="7"/>
        <v>0</v>
      </c>
      <c r="T44" s="184">
        <f t="shared" si="7"/>
        <v>0</v>
      </c>
      <c r="V44" s="208">
        <f>'BioSafety Measure Effectiveness'!H53</f>
        <v>0</v>
      </c>
      <c r="W44" s="185">
        <f t="shared" si="6"/>
        <v>0</v>
      </c>
      <c r="X44">
        <f t="shared" si="6"/>
        <v>0</v>
      </c>
      <c r="Y44">
        <f t="shared" si="6"/>
        <v>0</v>
      </c>
      <c r="Z44" s="186">
        <f t="shared" si="6"/>
        <v>0</v>
      </c>
      <c r="AA44" s="185">
        <f t="shared" si="6"/>
        <v>0</v>
      </c>
      <c r="AB44">
        <f t="shared" si="6"/>
        <v>0</v>
      </c>
      <c r="AC44">
        <f t="shared" si="6"/>
        <v>0</v>
      </c>
      <c r="AD44" s="186">
        <f t="shared" si="6"/>
        <v>0</v>
      </c>
    </row>
    <row r="45" spans="1:30" x14ac:dyDescent="0.25">
      <c r="A45" s="159">
        <v>3.7</v>
      </c>
      <c r="B45" s="9" t="s">
        <v>639</v>
      </c>
      <c r="E45" s="183"/>
      <c r="K45" s="4">
        <v>0.5</v>
      </c>
      <c r="M45" s="183">
        <f t="shared" si="8"/>
        <v>0</v>
      </c>
      <c r="N45" s="296">
        <f t="shared" si="7"/>
        <v>0</v>
      </c>
      <c r="O45" s="296">
        <f t="shared" si="7"/>
        <v>0</v>
      </c>
      <c r="P45" s="184">
        <f>H45*H$38</f>
        <v>0</v>
      </c>
      <c r="Q45" s="183">
        <f t="shared" si="7"/>
        <v>0</v>
      </c>
      <c r="R45" s="296">
        <f t="shared" si="7"/>
        <v>0</v>
      </c>
      <c r="S45" s="296">
        <f t="shared" si="7"/>
        <v>2.5000000000000001E-2</v>
      </c>
      <c r="T45" s="184">
        <f t="shared" si="7"/>
        <v>0</v>
      </c>
      <c r="V45" s="208">
        <f>'BioSafety Measure Effectiveness'!H55</f>
        <v>0</v>
      </c>
      <c r="W45" s="185">
        <f t="shared" si="6"/>
        <v>0</v>
      </c>
      <c r="X45">
        <f t="shared" si="6"/>
        <v>0</v>
      </c>
      <c r="Y45">
        <f t="shared" si="6"/>
        <v>0</v>
      </c>
      <c r="Z45" s="186">
        <f t="shared" si="6"/>
        <v>0</v>
      </c>
      <c r="AA45" s="185">
        <f t="shared" si="6"/>
        <v>0</v>
      </c>
      <c r="AB45">
        <f>$V45*R45</f>
        <v>0</v>
      </c>
      <c r="AC45">
        <f t="shared" si="6"/>
        <v>0</v>
      </c>
      <c r="AD45" s="186">
        <f t="shared" si="6"/>
        <v>0</v>
      </c>
    </row>
    <row r="46" spans="1:30" ht="15.75" thickBot="1" x14ac:dyDescent="0.3">
      <c r="A46" s="159">
        <v>3.8</v>
      </c>
      <c r="B46" s="9" t="s">
        <v>646</v>
      </c>
      <c r="E46" s="194">
        <v>0.9</v>
      </c>
      <c r="F46" s="195"/>
      <c r="G46" s="195"/>
      <c r="H46" s="195"/>
      <c r="I46" s="195"/>
      <c r="J46" s="195"/>
      <c r="K46" s="195"/>
      <c r="L46" s="195"/>
      <c r="M46" s="194">
        <f t="shared" si="8"/>
        <v>0.29970000000000002</v>
      </c>
      <c r="N46" s="195">
        <f t="shared" si="7"/>
        <v>0</v>
      </c>
      <c r="O46" s="195">
        <f t="shared" si="7"/>
        <v>0</v>
      </c>
      <c r="P46" s="196">
        <f t="shared" si="7"/>
        <v>0</v>
      </c>
      <c r="Q46" s="194">
        <f t="shared" si="7"/>
        <v>0</v>
      </c>
      <c r="R46" s="195">
        <f t="shared" si="7"/>
        <v>0</v>
      </c>
      <c r="S46" s="195">
        <f t="shared" si="7"/>
        <v>0</v>
      </c>
      <c r="T46" s="196">
        <f t="shared" si="7"/>
        <v>0</v>
      </c>
      <c r="V46" s="208">
        <f>'BioSafety Measure Effectiveness'!H57</f>
        <v>0</v>
      </c>
      <c r="W46" s="197">
        <f t="shared" si="6"/>
        <v>0</v>
      </c>
      <c r="X46" s="198">
        <f t="shared" si="6"/>
        <v>0</v>
      </c>
      <c r="Y46" s="198">
        <f t="shared" si="6"/>
        <v>0</v>
      </c>
      <c r="Z46" s="199">
        <f t="shared" si="6"/>
        <v>0</v>
      </c>
      <c r="AA46" s="197">
        <f t="shared" si="6"/>
        <v>0</v>
      </c>
      <c r="AB46" s="198">
        <f t="shared" si="6"/>
        <v>0</v>
      </c>
      <c r="AC46" s="198">
        <f t="shared" si="6"/>
        <v>0</v>
      </c>
      <c r="AD46" s="199">
        <f t="shared" si="6"/>
        <v>0</v>
      </c>
    </row>
    <row r="47" spans="1:30" x14ac:dyDescent="0.25">
      <c r="M47" s="4"/>
      <c r="N47" s="4"/>
      <c r="O47" s="4"/>
      <c r="P47" s="4"/>
      <c r="Q47" s="4"/>
      <c r="R47" s="4"/>
      <c r="S47" s="4"/>
      <c r="T47" s="4"/>
    </row>
    <row r="48" spans="1:30" x14ac:dyDescent="0.25">
      <c r="A48" s="200" t="s">
        <v>680</v>
      </c>
      <c r="B48" s="200"/>
      <c r="C48" s="200"/>
      <c r="D48" s="200"/>
      <c r="E48" s="200"/>
      <c r="F48" s="200"/>
      <c r="G48" s="200"/>
      <c r="H48" s="200"/>
      <c r="I48" s="200"/>
      <c r="J48" s="200"/>
      <c r="K48" s="200"/>
      <c r="L48" s="200"/>
      <c r="M48" s="203"/>
      <c r="N48" s="203"/>
      <c r="O48" s="203"/>
      <c r="P48" s="203"/>
      <c r="Q48" s="203"/>
      <c r="R48" s="203"/>
      <c r="S48" s="203"/>
      <c r="T48" s="203"/>
      <c r="U48" s="203"/>
      <c r="V48" s="203"/>
      <c r="W48" s="382">
        <f>SUM(W4:W46)</f>
        <v>0</v>
      </c>
      <c r="X48" s="203">
        <f t="shared" ref="X48:AD48" si="9">SUM(X4:X46)</f>
        <v>0</v>
      </c>
      <c r="Y48" s="203">
        <f t="shared" si="9"/>
        <v>0</v>
      </c>
      <c r="Z48" s="203">
        <f t="shared" si="9"/>
        <v>0</v>
      </c>
      <c r="AA48" s="203">
        <f t="shared" si="9"/>
        <v>0</v>
      </c>
      <c r="AB48" s="203">
        <f t="shared" si="9"/>
        <v>0</v>
      </c>
      <c r="AC48" s="203">
        <f t="shared" si="9"/>
        <v>0</v>
      </c>
      <c r="AD48" s="203">
        <f t="shared" si="9"/>
        <v>0</v>
      </c>
    </row>
    <row r="49" spans="1:30" x14ac:dyDescent="0.25">
      <c r="A49" s="4" t="s">
        <v>377</v>
      </c>
      <c r="B49" s="4" t="b">
        <f>'Laboratory Procedures'!G4</f>
        <v>0</v>
      </c>
    </row>
    <row r="51" spans="1:30" x14ac:dyDescent="0.25">
      <c r="A51" s="176" t="s">
        <v>776</v>
      </c>
      <c r="M51" s="375">
        <f>SUM(M4:M18)</f>
        <v>0.33300000000000002</v>
      </c>
      <c r="N51" s="375">
        <f t="shared" ref="N51:T51" si="10">SUM(N4:N18)</f>
        <v>0.25</v>
      </c>
      <c r="O51" s="375">
        <f t="shared" si="10"/>
        <v>0.25</v>
      </c>
      <c r="P51" s="375">
        <f t="shared" si="10"/>
        <v>0.25</v>
      </c>
      <c r="Q51" s="375">
        <f t="shared" si="10"/>
        <v>0.75</v>
      </c>
      <c r="R51" s="375">
        <f t="shared" si="10"/>
        <v>0.4</v>
      </c>
      <c r="S51" s="375">
        <f t="shared" si="10"/>
        <v>0.55000000000000004</v>
      </c>
      <c r="T51" s="375">
        <f t="shared" si="10"/>
        <v>0.55000000000000004</v>
      </c>
      <c r="W51" s="375">
        <f>(SUM(W4:W18)/M51)*0.333333</f>
        <v>0</v>
      </c>
      <c r="X51" s="375">
        <f t="shared" ref="X51:AD51" si="11">(SUM(X4:X18)/N51)*0.333333</f>
        <v>0</v>
      </c>
      <c r="Y51" s="375">
        <f t="shared" si="11"/>
        <v>0</v>
      </c>
      <c r="Z51" s="375">
        <f t="shared" si="11"/>
        <v>0</v>
      </c>
      <c r="AA51" s="375">
        <f t="shared" si="11"/>
        <v>0</v>
      </c>
      <c r="AB51" s="375">
        <f t="shared" si="11"/>
        <v>0</v>
      </c>
      <c r="AC51" s="375">
        <f t="shared" si="11"/>
        <v>0</v>
      </c>
      <c r="AD51" s="375">
        <f t="shared" si="11"/>
        <v>0</v>
      </c>
    </row>
    <row r="52" spans="1:30" x14ac:dyDescent="0.25">
      <c r="A52" s="176" t="s">
        <v>777</v>
      </c>
      <c r="M52" s="375">
        <f>SUM(M20:M37)</f>
        <v>0.33300000000000002</v>
      </c>
      <c r="N52" s="375">
        <f>SUM(N20:N37)</f>
        <v>0.49999999999999994</v>
      </c>
      <c r="O52" s="375">
        <f t="shared" ref="O52:T52" si="12">SUM(O20:O37)</f>
        <v>0.49999999999999994</v>
      </c>
      <c r="P52" s="375">
        <f t="shared" si="12"/>
        <v>0.49999999999999994</v>
      </c>
      <c r="Q52" s="375">
        <f t="shared" si="12"/>
        <v>0.2</v>
      </c>
      <c r="R52" s="375">
        <f t="shared" si="12"/>
        <v>0.55000000000000004</v>
      </c>
      <c r="S52" s="375">
        <f t="shared" si="12"/>
        <v>0.40000000000000008</v>
      </c>
      <c r="T52" s="375">
        <f t="shared" si="12"/>
        <v>0.40000000000000008</v>
      </c>
      <c r="W52" s="375">
        <f>(SUM(W21:W37)/M52)*0.333333</f>
        <v>0</v>
      </c>
      <c r="X52" s="375">
        <f t="shared" ref="X52:AD52" si="13">(SUM(X21:X37)/N52)*0.333333</f>
        <v>0</v>
      </c>
      <c r="Y52" s="375">
        <f t="shared" si="13"/>
        <v>0</v>
      </c>
      <c r="Z52" s="375">
        <f t="shared" si="13"/>
        <v>0</v>
      </c>
      <c r="AA52" s="375">
        <f t="shared" si="13"/>
        <v>0</v>
      </c>
      <c r="AB52" s="375">
        <f t="shared" si="13"/>
        <v>0</v>
      </c>
      <c r="AC52" s="375">
        <f t="shared" si="13"/>
        <v>0</v>
      </c>
      <c r="AD52" s="375">
        <f t="shared" si="13"/>
        <v>0</v>
      </c>
    </row>
    <row r="53" spans="1:30" x14ac:dyDescent="0.25">
      <c r="A53" s="176" t="s">
        <v>778</v>
      </c>
      <c r="M53" s="375">
        <f>SUM(M39:M46)</f>
        <v>0.33300000000000002</v>
      </c>
      <c r="N53" s="375">
        <f t="shared" ref="N53:T53" si="14">SUM(N39:N46)</f>
        <v>0.25</v>
      </c>
      <c r="O53" s="375">
        <f t="shared" si="14"/>
        <v>0.25</v>
      </c>
      <c r="P53" s="375">
        <f t="shared" si="14"/>
        <v>0.25</v>
      </c>
      <c r="Q53" s="375">
        <f t="shared" si="14"/>
        <v>0.05</v>
      </c>
      <c r="R53" s="375">
        <f t="shared" si="14"/>
        <v>0.05</v>
      </c>
      <c r="S53" s="375">
        <f t="shared" si="14"/>
        <v>0.05</v>
      </c>
      <c r="T53" s="375">
        <f t="shared" si="14"/>
        <v>0.05</v>
      </c>
      <c r="W53" s="375">
        <f>(SUM(W39:W46)/M53)*0.333333</f>
        <v>0</v>
      </c>
      <c r="X53" s="375">
        <f t="shared" ref="X53:AD53" si="15">(SUM(X39:X46)/N53)*0.333333</f>
        <v>0</v>
      </c>
      <c r="Y53" s="375">
        <f t="shared" si="15"/>
        <v>0</v>
      </c>
      <c r="Z53" s="375">
        <f t="shared" si="15"/>
        <v>0</v>
      </c>
      <c r="AA53" s="375">
        <f t="shared" si="15"/>
        <v>0</v>
      </c>
      <c r="AB53" s="375">
        <f t="shared" si="15"/>
        <v>0</v>
      </c>
      <c r="AC53" s="375">
        <f t="shared" si="15"/>
        <v>0</v>
      </c>
      <c r="AD53" s="375">
        <f t="shared" si="15"/>
        <v>0</v>
      </c>
    </row>
    <row r="55" spans="1:30" x14ac:dyDescent="0.25">
      <c r="M55" s="401">
        <f>SUM(M51:M53)</f>
        <v>0.99900000000000011</v>
      </c>
      <c r="N55" s="401">
        <f t="shared" ref="N55:T55" si="16">SUM(N51:N53)</f>
        <v>1</v>
      </c>
      <c r="O55" s="401">
        <f t="shared" si="16"/>
        <v>1</v>
      </c>
      <c r="P55" s="401">
        <f t="shared" si="16"/>
        <v>1</v>
      </c>
      <c r="Q55" s="401">
        <f t="shared" si="16"/>
        <v>1</v>
      </c>
      <c r="R55" s="401">
        <f t="shared" si="16"/>
        <v>1</v>
      </c>
      <c r="S55" s="401">
        <f t="shared" si="16"/>
        <v>1.0000000000000002</v>
      </c>
      <c r="T55" s="401">
        <f t="shared" si="16"/>
        <v>1.0000000000000002</v>
      </c>
      <c r="W55" s="401">
        <f>SUM(W51:W53)</f>
        <v>0</v>
      </c>
      <c r="X55" s="401">
        <f t="shared" ref="X55:AD55" si="17">SUM(X51:X53)</f>
        <v>0</v>
      </c>
      <c r="Y55" s="401">
        <f t="shared" si="17"/>
        <v>0</v>
      </c>
      <c r="Z55" s="401">
        <f t="shared" si="17"/>
        <v>0</v>
      </c>
      <c r="AA55" s="401">
        <f t="shared" si="17"/>
        <v>0</v>
      </c>
      <c r="AB55" s="401">
        <f t="shared" si="17"/>
        <v>0</v>
      </c>
      <c r="AC55" s="401">
        <f t="shared" si="17"/>
        <v>0</v>
      </c>
      <c r="AD55" s="401">
        <f t="shared" si="17"/>
        <v>0</v>
      </c>
    </row>
  </sheetData>
  <mergeCells count="6">
    <mergeCell ref="AA1:AD1"/>
    <mergeCell ref="E1:H1"/>
    <mergeCell ref="I1:L1"/>
    <mergeCell ref="M1:P1"/>
    <mergeCell ref="Q1:T1"/>
    <mergeCell ref="W1:Z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39"/>
  <sheetViews>
    <sheetView zoomScale="80" zoomScaleNormal="80" workbookViewId="0">
      <selection activeCell="O11" sqref="O11"/>
    </sheetView>
  </sheetViews>
  <sheetFormatPr defaultRowHeight="15" x14ac:dyDescent="0.25"/>
  <cols>
    <col min="1" max="1" width="62.42578125" style="54" customWidth="1"/>
    <col min="2" max="2" width="11.140625" style="56" bestFit="1" customWidth="1"/>
    <col min="3" max="3" width="9.140625" style="59"/>
    <col min="4" max="4" width="12" style="57" bestFit="1" customWidth="1"/>
    <col min="5" max="5" width="9.140625" style="12"/>
    <col min="7" max="7" width="9.140625" style="14"/>
    <col min="8" max="8" width="9.140625" style="13"/>
    <col min="9" max="9" width="9.140625" style="11"/>
  </cols>
  <sheetData>
    <row r="1" spans="1:13" ht="15.75" customHeight="1" x14ac:dyDescent="0.25">
      <c r="B1" s="61" t="s">
        <v>273</v>
      </c>
      <c r="C1" s="62" t="s">
        <v>279</v>
      </c>
      <c r="D1" s="63" t="s">
        <v>272</v>
      </c>
      <c r="E1" s="64" t="s">
        <v>280</v>
      </c>
      <c r="G1" s="561" t="s">
        <v>3</v>
      </c>
      <c r="H1" s="560" t="s">
        <v>784</v>
      </c>
      <c r="I1" s="560" t="s">
        <v>783</v>
      </c>
    </row>
    <row r="2" spans="1:13" x14ac:dyDescent="0.25">
      <c r="A2" s="49"/>
      <c r="B2" s="61" t="s">
        <v>4</v>
      </c>
      <c r="C2" s="62" t="s">
        <v>4</v>
      </c>
      <c r="D2" s="63" t="s">
        <v>5</v>
      </c>
      <c r="E2" s="64" t="s">
        <v>5</v>
      </c>
      <c r="G2" s="561"/>
      <c r="H2" s="560"/>
      <c r="I2" s="560"/>
    </row>
    <row r="3" spans="1:13" ht="18" x14ac:dyDescent="0.25">
      <c r="A3" s="562" t="s">
        <v>76</v>
      </c>
      <c r="B3" s="562"/>
      <c r="C3" s="562"/>
      <c r="D3" s="562"/>
      <c r="E3" s="562"/>
      <c r="F3" s="562"/>
      <c r="G3" s="562"/>
      <c r="H3" s="562"/>
      <c r="I3" s="562"/>
    </row>
    <row r="4" spans="1:13" ht="16.5" x14ac:dyDescent="0.25">
      <c r="A4" s="60" t="s">
        <v>77</v>
      </c>
      <c r="B4" s="81">
        <v>0.2</v>
      </c>
      <c r="C4" s="81"/>
      <c r="D4" s="81">
        <v>0.16</v>
      </c>
      <c r="E4" s="81"/>
      <c r="F4" s="60"/>
      <c r="G4" s="60"/>
      <c r="H4" s="65"/>
      <c r="I4" s="65"/>
    </row>
    <row r="5" spans="1:13" x14ac:dyDescent="0.25">
      <c r="A5" s="55" t="s">
        <v>231</v>
      </c>
      <c r="B5" s="82">
        <v>0.27</v>
      </c>
      <c r="C5" s="83">
        <f>B5*$B$4</f>
        <v>5.4000000000000006E-2</v>
      </c>
      <c r="D5" s="84">
        <v>0.27</v>
      </c>
      <c r="E5" s="85">
        <f>D5*$D$4</f>
        <v>4.3200000000000002E-2</v>
      </c>
      <c r="G5" s="14">
        <f>'Security System Effectiveness'!G4</f>
        <v>0</v>
      </c>
      <c r="H5" s="13">
        <f>G5*C5</f>
        <v>0</v>
      </c>
      <c r="I5" s="11">
        <f>G5*E5</f>
        <v>0</v>
      </c>
      <c r="M5" s="89"/>
    </row>
    <row r="6" spans="1:13" x14ac:dyDescent="0.25">
      <c r="A6" s="55" t="s">
        <v>232</v>
      </c>
      <c r="B6" s="82">
        <v>0.39</v>
      </c>
      <c r="C6" s="83">
        <f t="shared" ref="C6:C9" si="0">B6*$B$4</f>
        <v>7.8000000000000014E-2</v>
      </c>
      <c r="D6" s="84">
        <v>0.39</v>
      </c>
      <c r="E6" s="85">
        <f t="shared" ref="E6:E9" si="1">D6*$D$4</f>
        <v>6.2400000000000004E-2</v>
      </c>
      <c r="G6" s="14">
        <f>'Security System Effectiveness'!G5</f>
        <v>0</v>
      </c>
      <c r="H6" s="13">
        <f t="shared" ref="H6:H51" si="2">G6*C6</f>
        <v>0</v>
      </c>
      <c r="I6" s="11">
        <f t="shared" ref="I6:I51" si="3">G6*E6</f>
        <v>0</v>
      </c>
      <c r="M6" s="89"/>
    </row>
    <row r="7" spans="1:13" x14ac:dyDescent="0.25">
      <c r="A7" s="55" t="s">
        <v>233</v>
      </c>
      <c r="B7" s="82">
        <v>0.1</v>
      </c>
      <c r="C7" s="83">
        <f t="shared" si="0"/>
        <v>2.0000000000000004E-2</v>
      </c>
      <c r="D7" s="84">
        <v>0.1</v>
      </c>
      <c r="E7" s="85">
        <f t="shared" si="1"/>
        <v>1.6E-2</v>
      </c>
      <c r="G7" s="14">
        <f>'Security System Effectiveness'!G6</f>
        <v>0</v>
      </c>
      <c r="H7" s="13">
        <f t="shared" si="2"/>
        <v>0</v>
      </c>
      <c r="I7" s="11">
        <f t="shared" si="3"/>
        <v>0</v>
      </c>
      <c r="M7" s="89"/>
    </row>
    <row r="8" spans="1:13" x14ac:dyDescent="0.25">
      <c r="A8" s="55" t="s">
        <v>234</v>
      </c>
      <c r="B8" s="82">
        <v>0.1</v>
      </c>
      <c r="C8" s="83">
        <f t="shared" si="0"/>
        <v>2.0000000000000004E-2</v>
      </c>
      <c r="D8" s="84">
        <v>0.1</v>
      </c>
      <c r="E8" s="85">
        <f t="shared" si="1"/>
        <v>1.6E-2</v>
      </c>
      <c r="G8" s="14">
        <f>'Security System Effectiveness'!G7</f>
        <v>0</v>
      </c>
      <c r="H8" s="13">
        <f t="shared" si="2"/>
        <v>0</v>
      </c>
      <c r="I8" s="11">
        <f t="shared" si="3"/>
        <v>0</v>
      </c>
      <c r="M8" s="89"/>
    </row>
    <row r="9" spans="1:13" x14ac:dyDescent="0.25">
      <c r="A9" s="55" t="s">
        <v>235</v>
      </c>
      <c r="B9" s="82">
        <v>0.14000000000000001</v>
      </c>
      <c r="C9" s="83">
        <f t="shared" si="0"/>
        <v>2.8000000000000004E-2</v>
      </c>
      <c r="D9" s="84">
        <v>0.14000000000000001</v>
      </c>
      <c r="E9" s="85">
        <f t="shared" si="1"/>
        <v>2.2400000000000003E-2</v>
      </c>
      <c r="G9" s="14">
        <f>'Security System Effectiveness'!G8</f>
        <v>0</v>
      </c>
      <c r="H9" s="13">
        <f t="shared" si="2"/>
        <v>0</v>
      </c>
      <c r="I9" s="11">
        <f t="shared" si="3"/>
        <v>0</v>
      </c>
      <c r="M9" s="89"/>
    </row>
    <row r="10" spans="1:13" ht="16.5" x14ac:dyDescent="0.25">
      <c r="A10" s="60" t="s">
        <v>100</v>
      </c>
      <c r="B10" s="86">
        <v>0.1</v>
      </c>
      <c r="C10" s="87"/>
      <c r="D10" s="86">
        <v>0.6</v>
      </c>
      <c r="E10" s="87"/>
      <c r="F10" s="60"/>
      <c r="G10" s="14">
        <f>'Security System Effectiveness'!G9</f>
        <v>0</v>
      </c>
      <c r="H10" s="65"/>
      <c r="I10" s="65"/>
      <c r="M10" s="89"/>
    </row>
    <row r="11" spans="1:13" x14ac:dyDescent="0.25">
      <c r="A11" s="55" t="s">
        <v>236</v>
      </c>
      <c r="B11" s="82"/>
      <c r="C11" s="83">
        <f>B11*$B$10</f>
        <v>0</v>
      </c>
      <c r="D11" s="84">
        <v>0.05</v>
      </c>
      <c r="E11" s="85">
        <f>D11*$D$10</f>
        <v>0.03</v>
      </c>
      <c r="G11" s="14">
        <f>'Security System Effectiveness'!G10</f>
        <v>0</v>
      </c>
      <c r="H11" s="13">
        <f t="shared" si="2"/>
        <v>0</v>
      </c>
      <c r="I11" s="11">
        <f t="shared" si="3"/>
        <v>0</v>
      </c>
    </row>
    <row r="12" spans="1:13" x14ac:dyDescent="0.25">
      <c r="A12" s="55" t="s">
        <v>237</v>
      </c>
      <c r="B12" s="82"/>
      <c r="C12" s="83">
        <f t="shared" ref="C12:C20" si="4">B12*$B$10</f>
        <v>0</v>
      </c>
      <c r="D12" s="84">
        <v>0.12</v>
      </c>
      <c r="E12" s="85">
        <f t="shared" ref="E12:E20" si="5">D12*$D$10</f>
        <v>7.1999999999999995E-2</v>
      </c>
      <c r="G12" s="14">
        <f>'Security System Effectiveness'!G11</f>
        <v>0</v>
      </c>
      <c r="H12" s="13">
        <f t="shared" si="2"/>
        <v>0</v>
      </c>
      <c r="I12" s="11">
        <f t="shared" si="3"/>
        <v>0</v>
      </c>
    </row>
    <row r="13" spans="1:13" x14ac:dyDescent="0.25">
      <c r="A13" s="55" t="s">
        <v>238</v>
      </c>
      <c r="B13" s="82"/>
      <c r="C13" s="83">
        <f t="shared" si="4"/>
        <v>0</v>
      </c>
      <c r="D13" s="84">
        <v>0.18</v>
      </c>
      <c r="E13" s="85">
        <f t="shared" si="5"/>
        <v>0.108</v>
      </c>
      <c r="G13" s="14">
        <f>'Security System Effectiveness'!G12</f>
        <v>0</v>
      </c>
      <c r="H13" s="13">
        <f t="shared" si="2"/>
        <v>0</v>
      </c>
      <c r="I13" s="11">
        <f t="shared" si="3"/>
        <v>0</v>
      </c>
    </row>
    <row r="14" spans="1:13" x14ac:dyDescent="0.25">
      <c r="A14" s="55" t="s">
        <v>239</v>
      </c>
      <c r="B14" s="82">
        <v>0.3</v>
      </c>
      <c r="C14" s="83">
        <f t="shared" si="4"/>
        <v>0.03</v>
      </c>
      <c r="D14" s="84">
        <v>0.18</v>
      </c>
      <c r="E14" s="85">
        <f t="shared" si="5"/>
        <v>0.108</v>
      </c>
      <c r="G14" s="14">
        <f>'Security System Effectiveness'!G13</f>
        <v>0</v>
      </c>
      <c r="H14" s="13">
        <f t="shared" si="2"/>
        <v>0</v>
      </c>
      <c r="I14" s="11">
        <f t="shared" si="3"/>
        <v>0</v>
      </c>
    </row>
    <row r="15" spans="1:13" x14ac:dyDescent="0.25">
      <c r="A15" s="55" t="s">
        <v>240</v>
      </c>
      <c r="B15" s="82">
        <v>0.16</v>
      </c>
      <c r="C15" s="83">
        <f t="shared" si="4"/>
        <v>1.6E-2</v>
      </c>
      <c r="D15" s="84">
        <v>0.1</v>
      </c>
      <c r="E15" s="85">
        <f t="shared" si="5"/>
        <v>0.06</v>
      </c>
      <c r="G15" s="14">
        <f>'Security System Effectiveness'!G14</f>
        <v>0</v>
      </c>
      <c r="H15" s="13">
        <f t="shared" si="2"/>
        <v>0</v>
      </c>
      <c r="I15" s="11">
        <f t="shared" si="3"/>
        <v>0</v>
      </c>
    </row>
    <row r="16" spans="1:13" x14ac:dyDescent="0.25">
      <c r="A16" s="55" t="s">
        <v>241</v>
      </c>
      <c r="B16" s="82">
        <v>0.12</v>
      </c>
      <c r="C16" s="83">
        <f t="shared" si="4"/>
        <v>1.2E-2</v>
      </c>
      <c r="D16" s="84">
        <v>7.0000000000000007E-2</v>
      </c>
      <c r="E16" s="85">
        <f t="shared" si="5"/>
        <v>4.2000000000000003E-2</v>
      </c>
      <c r="G16" s="14">
        <f>'Security System Effectiveness'!G15</f>
        <v>0</v>
      </c>
      <c r="H16" s="13">
        <f t="shared" si="2"/>
        <v>0</v>
      </c>
      <c r="I16" s="11">
        <f t="shared" si="3"/>
        <v>0</v>
      </c>
    </row>
    <row r="17" spans="1:9" x14ac:dyDescent="0.25">
      <c r="A17" s="55" t="s">
        <v>242</v>
      </c>
      <c r="B17" s="82">
        <v>0.15</v>
      </c>
      <c r="C17" s="83">
        <f t="shared" si="4"/>
        <v>1.4999999999999999E-2</v>
      </c>
      <c r="D17" s="84">
        <v>0.09</v>
      </c>
      <c r="E17" s="85">
        <f t="shared" si="5"/>
        <v>5.3999999999999999E-2</v>
      </c>
      <c r="G17" s="14">
        <f>'Security System Effectiveness'!G16</f>
        <v>0</v>
      </c>
      <c r="H17" s="13">
        <f t="shared" si="2"/>
        <v>0</v>
      </c>
      <c r="I17" s="11">
        <f t="shared" si="3"/>
        <v>0</v>
      </c>
    </row>
    <row r="18" spans="1:9" x14ac:dyDescent="0.25">
      <c r="A18" s="55" t="s">
        <v>243</v>
      </c>
      <c r="B18" s="82">
        <v>0.15</v>
      </c>
      <c r="C18" s="83">
        <f t="shared" si="4"/>
        <v>1.4999999999999999E-2</v>
      </c>
      <c r="D18" s="84">
        <v>0.09</v>
      </c>
      <c r="E18" s="85">
        <f t="shared" si="5"/>
        <v>5.3999999999999999E-2</v>
      </c>
      <c r="G18" s="14">
        <f>'Security System Effectiveness'!G17</f>
        <v>0</v>
      </c>
      <c r="H18" s="13">
        <f t="shared" si="2"/>
        <v>0</v>
      </c>
      <c r="I18" s="11">
        <f t="shared" si="3"/>
        <v>0</v>
      </c>
    </row>
    <row r="19" spans="1:9" x14ac:dyDescent="0.25">
      <c r="A19" s="55" t="s">
        <v>244</v>
      </c>
      <c r="B19" s="82">
        <v>0.06</v>
      </c>
      <c r="C19" s="83">
        <f t="shared" si="4"/>
        <v>6.0000000000000001E-3</v>
      </c>
      <c r="D19" s="84">
        <v>0.06</v>
      </c>
      <c r="E19" s="85">
        <f t="shared" si="5"/>
        <v>3.5999999999999997E-2</v>
      </c>
      <c r="G19" s="14">
        <f>'Security System Effectiveness'!G18</f>
        <v>0</v>
      </c>
      <c r="H19" s="13">
        <f t="shared" si="2"/>
        <v>0</v>
      </c>
      <c r="I19" s="11">
        <f t="shared" si="3"/>
        <v>0</v>
      </c>
    </row>
    <row r="20" spans="1:9" x14ac:dyDescent="0.25">
      <c r="A20" s="55" t="s">
        <v>245</v>
      </c>
      <c r="B20" s="82">
        <v>0.06</v>
      </c>
      <c r="C20" s="83">
        <f t="shared" si="4"/>
        <v>6.0000000000000001E-3</v>
      </c>
      <c r="D20" s="84">
        <v>0.06</v>
      </c>
      <c r="E20" s="85">
        <f t="shared" si="5"/>
        <v>3.5999999999999997E-2</v>
      </c>
      <c r="G20" s="14">
        <f>'Security System Effectiveness'!G19</f>
        <v>0</v>
      </c>
      <c r="H20" s="13">
        <f t="shared" si="2"/>
        <v>0</v>
      </c>
      <c r="I20" s="11">
        <f t="shared" si="3"/>
        <v>0</v>
      </c>
    </row>
    <row r="21" spans="1:9" ht="16.5" x14ac:dyDescent="0.25">
      <c r="A21" s="60" t="s">
        <v>141</v>
      </c>
      <c r="B21" s="86">
        <v>0.45</v>
      </c>
      <c r="C21" s="87"/>
      <c r="D21" s="86">
        <v>0.08</v>
      </c>
      <c r="E21" s="87"/>
      <c r="F21" s="60"/>
      <c r="G21" s="14">
        <f>'Security System Effectiveness'!G20</f>
        <v>0</v>
      </c>
      <c r="H21" s="65"/>
      <c r="I21" s="65"/>
    </row>
    <row r="22" spans="1:9" x14ac:dyDescent="0.25">
      <c r="A22" s="55" t="s">
        <v>246</v>
      </c>
      <c r="B22" s="82">
        <v>0.3</v>
      </c>
      <c r="C22" s="83">
        <f>B22*$B$21</f>
        <v>0.13500000000000001</v>
      </c>
      <c r="D22" s="84"/>
      <c r="E22" s="85">
        <f>D22*$D$21</f>
        <v>0</v>
      </c>
      <c r="G22" s="14">
        <f>'Security System Effectiveness'!G21</f>
        <v>0</v>
      </c>
      <c r="H22" s="13">
        <f t="shared" si="2"/>
        <v>0</v>
      </c>
      <c r="I22" s="11">
        <f t="shared" si="3"/>
        <v>0</v>
      </c>
    </row>
    <row r="23" spans="1:9" x14ac:dyDescent="0.25">
      <c r="A23" s="55" t="s">
        <v>247</v>
      </c>
      <c r="B23" s="82">
        <v>0.1</v>
      </c>
      <c r="C23" s="83">
        <f t="shared" ref="C23:C30" si="6">B23*$B$21</f>
        <v>4.5000000000000005E-2</v>
      </c>
      <c r="D23" s="84"/>
      <c r="E23" s="85">
        <f t="shared" ref="E23:E30" si="7">D23*$D$21</f>
        <v>0</v>
      </c>
      <c r="G23" s="14">
        <f>'Security System Effectiveness'!G22</f>
        <v>0</v>
      </c>
      <c r="H23" s="13">
        <f t="shared" si="2"/>
        <v>0</v>
      </c>
      <c r="I23" s="11">
        <f t="shared" si="3"/>
        <v>0</v>
      </c>
    </row>
    <row r="24" spans="1:9" x14ac:dyDescent="0.25">
      <c r="A24" s="55" t="s">
        <v>248</v>
      </c>
      <c r="B24" s="82">
        <v>0.15</v>
      </c>
      <c r="C24" s="83">
        <f t="shared" si="6"/>
        <v>6.7500000000000004E-2</v>
      </c>
      <c r="D24" s="84"/>
      <c r="E24" s="85">
        <f t="shared" si="7"/>
        <v>0</v>
      </c>
      <c r="G24" s="14">
        <f>'Security System Effectiveness'!G23</f>
        <v>0</v>
      </c>
      <c r="H24" s="13">
        <f t="shared" si="2"/>
        <v>0</v>
      </c>
      <c r="I24" s="11">
        <f t="shared" si="3"/>
        <v>0</v>
      </c>
    </row>
    <row r="25" spans="1:9" x14ac:dyDescent="0.25">
      <c r="A25" s="55" t="s">
        <v>249</v>
      </c>
      <c r="B25" s="82">
        <v>0.05</v>
      </c>
      <c r="C25" s="83">
        <f t="shared" si="6"/>
        <v>2.2500000000000003E-2</v>
      </c>
      <c r="D25" s="84">
        <v>1</v>
      </c>
      <c r="E25" s="85">
        <f t="shared" si="7"/>
        <v>0.08</v>
      </c>
      <c r="G25" s="14">
        <f>'Security System Effectiveness'!G24</f>
        <v>0</v>
      </c>
      <c r="H25" s="13">
        <f t="shared" si="2"/>
        <v>0</v>
      </c>
      <c r="I25" s="11">
        <f t="shared" si="3"/>
        <v>0</v>
      </c>
    </row>
    <row r="26" spans="1:9" x14ac:dyDescent="0.25">
      <c r="A26" s="55" t="s">
        <v>250</v>
      </c>
      <c r="B26" s="82">
        <v>0.05</v>
      </c>
      <c r="C26" s="83">
        <f t="shared" si="6"/>
        <v>2.2500000000000003E-2</v>
      </c>
      <c r="D26" s="84"/>
      <c r="E26" s="85">
        <f t="shared" si="7"/>
        <v>0</v>
      </c>
      <c r="G26" s="14">
        <f>'Security System Effectiveness'!G25</f>
        <v>0</v>
      </c>
      <c r="H26" s="13">
        <f t="shared" si="2"/>
        <v>0</v>
      </c>
      <c r="I26" s="11">
        <f t="shared" si="3"/>
        <v>0</v>
      </c>
    </row>
    <row r="27" spans="1:9" x14ac:dyDescent="0.25">
      <c r="A27" s="55" t="s">
        <v>251</v>
      </c>
      <c r="B27" s="82">
        <v>0.08</v>
      </c>
      <c r="C27" s="83">
        <f t="shared" si="6"/>
        <v>3.6000000000000004E-2</v>
      </c>
      <c r="D27" s="84"/>
      <c r="E27" s="85">
        <f t="shared" si="7"/>
        <v>0</v>
      </c>
      <c r="G27" s="14">
        <f>'Security System Effectiveness'!G26</f>
        <v>0</v>
      </c>
      <c r="H27" s="13">
        <f t="shared" si="2"/>
        <v>0</v>
      </c>
      <c r="I27" s="11">
        <f t="shared" si="3"/>
        <v>0</v>
      </c>
    </row>
    <row r="28" spans="1:9" x14ac:dyDescent="0.25">
      <c r="A28" s="55" t="s">
        <v>252</v>
      </c>
      <c r="B28" s="82">
        <v>0.08</v>
      </c>
      <c r="C28" s="83">
        <f t="shared" si="6"/>
        <v>3.6000000000000004E-2</v>
      </c>
      <c r="D28" s="84"/>
      <c r="E28" s="85">
        <f t="shared" si="7"/>
        <v>0</v>
      </c>
      <c r="G28" s="14">
        <f>'Security System Effectiveness'!G27</f>
        <v>0</v>
      </c>
      <c r="H28" s="13">
        <f t="shared" si="2"/>
        <v>0</v>
      </c>
      <c r="I28" s="11">
        <f t="shared" si="3"/>
        <v>0</v>
      </c>
    </row>
    <row r="29" spans="1:9" x14ac:dyDescent="0.25">
      <c r="A29" s="55" t="s">
        <v>253</v>
      </c>
      <c r="B29" s="82">
        <v>0.15</v>
      </c>
      <c r="C29" s="83">
        <f t="shared" si="6"/>
        <v>6.7500000000000004E-2</v>
      </c>
      <c r="D29" s="84"/>
      <c r="E29" s="85">
        <f t="shared" si="7"/>
        <v>0</v>
      </c>
      <c r="G29" s="14">
        <f>'Security System Effectiveness'!G28</f>
        <v>0</v>
      </c>
      <c r="H29" s="13">
        <f t="shared" si="2"/>
        <v>0</v>
      </c>
      <c r="I29" s="11">
        <f t="shared" si="3"/>
        <v>0</v>
      </c>
    </row>
    <row r="30" spans="1:9" x14ac:dyDescent="0.25">
      <c r="A30" s="55" t="s">
        <v>254</v>
      </c>
      <c r="B30" s="82">
        <v>0.04</v>
      </c>
      <c r="C30" s="83">
        <f t="shared" si="6"/>
        <v>1.8000000000000002E-2</v>
      </c>
      <c r="D30" s="84"/>
      <c r="E30" s="85">
        <f t="shared" si="7"/>
        <v>0</v>
      </c>
      <c r="G30" s="14">
        <f>'Security System Effectiveness'!G29</f>
        <v>0</v>
      </c>
      <c r="H30" s="13">
        <f t="shared" si="2"/>
        <v>0</v>
      </c>
      <c r="I30" s="11">
        <f t="shared" si="3"/>
        <v>0</v>
      </c>
    </row>
    <row r="31" spans="1:9" ht="16.5" x14ac:dyDescent="0.25">
      <c r="A31" s="60" t="s">
        <v>169</v>
      </c>
      <c r="B31" s="86">
        <v>0.1</v>
      </c>
      <c r="C31" s="87"/>
      <c r="D31" s="86">
        <v>0.1</v>
      </c>
      <c r="E31" s="87"/>
      <c r="F31" s="60"/>
      <c r="G31" s="14">
        <f>'Security System Effectiveness'!G30</f>
        <v>0</v>
      </c>
      <c r="H31" s="65"/>
      <c r="I31" s="65"/>
    </row>
    <row r="32" spans="1:9" x14ac:dyDescent="0.25">
      <c r="A32" s="55" t="s">
        <v>255</v>
      </c>
      <c r="B32" s="82">
        <v>0.15</v>
      </c>
      <c r="C32" s="83">
        <f>B32*$B$31</f>
        <v>1.4999999999999999E-2</v>
      </c>
      <c r="D32" s="84"/>
      <c r="E32" s="85">
        <f>D32*$D$31</f>
        <v>0</v>
      </c>
      <c r="G32" s="14">
        <f>'Security System Effectiveness'!G31</f>
        <v>0</v>
      </c>
      <c r="H32" s="13">
        <f t="shared" si="2"/>
        <v>0</v>
      </c>
      <c r="I32" s="11">
        <f t="shared" si="3"/>
        <v>0</v>
      </c>
    </row>
    <row r="33" spans="1:14" x14ac:dyDescent="0.25">
      <c r="A33" s="55" t="s">
        <v>256</v>
      </c>
      <c r="B33" s="82">
        <v>0.2</v>
      </c>
      <c r="C33" s="83">
        <f t="shared" ref="C33:C38" si="8">B33*$B$31</f>
        <v>2.0000000000000004E-2</v>
      </c>
      <c r="D33" s="84"/>
      <c r="E33" s="85">
        <f t="shared" ref="E33:E38" si="9">D33*$D$31</f>
        <v>0</v>
      </c>
      <c r="G33" s="14">
        <f>'Security System Effectiveness'!G32</f>
        <v>0</v>
      </c>
      <c r="H33" s="13">
        <f t="shared" si="2"/>
        <v>0</v>
      </c>
      <c r="I33" s="11">
        <f t="shared" si="3"/>
        <v>0</v>
      </c>
    </row>
    <row r="34" spans="1:14" x14ac:dyDescent="0.25">
      <c r="A34" s="55" t="s">
        <v>257</v>
      </c>
      <c r="B34" s="82">
        <v>7.0000000000000007E-2</v>
      </c>
      <c r="C34" s="83">
        <f t="shared" si="8"/>
        <v>7.000000000000001E-3</v>
      </c>
      <c r="D34" s="84"/>
      <c r="E34" s="85">
        <f t="shared" si="9"/>
        <v>0</v>
      </c>
      <c r="G34" s="14">
        <f>'Security System Effectiveness'!G33</f>
        <v>0</v>
      </c>
      <c r="H34" s="13">
        <f t="shared" si="2"/>
        <v>0</v>
      </c>
      <c r="I34" s="11">
        <f t="shared" si="3"/>
        <v>0</v>
      </c>
    </row>
    <row r="35" spans="1:14" x14ac:dyDescent="0.25">
      <c r="A35" s="55" t="s">
        <v>258</v>
      </c>
      <c r="B35" s="82">
        <v>0.14000000000000001</v>
      </c>
      <c r="C35" s="83">
        <f t="shared" si="8"/>
        <v>1.4000000000000002E-2</v>
      </c>
      <c r="D35" s="84">
        <v>0.25</v>
      </c>
      <c r="E35" s="85">
        <f t="shared" si="9"/>
        <v>2.5000000000000001E-2</v>
      </c>
      <c r="G35" s="14">
        <f>'Security System Effectiveness'!G34</f>
        <v>0</v>
      </c>
      <c r="H35" s="13">
        <f t="shared" si="2"/>
        <v>0</v>
      </c>
      <c r="I35" s="11">
        <f t="shared" si="3"/>
        <v>0</v>
      </c>
    </row>
    <row r="36" spans="1:14" x14ac:dyDescent="0.25">
      <c r="A36" s="55" t="s">
        <v>259</v>
      </c>
      <c r="B36" s="82">
        <v>0.16</v>
      </c>
      <c r="C36" s="83">
        <f t="shared" si="8"/>
        <v>1.6E-2</v>
      </c>
      <c r="D36" s="84">
        <v>0.28000000000000003</v>
      </c>
      <c r="E36" s="85">
        <f t="shared" si="9"/>
        <v>2.8000000000000004E-2</v>
      </c>
      <c r="G36" s="14">
        <f>'Security System Effectiveness'!G35</f>
        <v>0</v>
      </c>
      <c r="H36" s="13">
        <f t="shared" si="2"/>
        <v>0</v>
      </c>
      <c r="I36" s="11">
        <f t="shared" si="3"/>
        <v>0</v>
      </c>
    </row>
    <row r="37" spans="1:14" x14ac:dyDescent="0.25">
      <c r="A37" s="55" t="s">
        <v>260</v>
      </c>
      <c r="B37" s="82">
        <v>0.12</v>
      </c>
      <c r="C37" s="83">
        <f t="shared" si="8"/>
        <v>1.2E-2</v>
      </c>
      <c r="D37" s="84">
        <v>0.21</v>
      </c>
      <c r="E37" s="85">
        <f t="shared" si="9"/>
        <v>2.1000000000000001E-2</v>
      </c>
      <c r="G37" s="14">
        <f>'Security System Effectiveness'!G36</f>
        <v>0</v>
      </c>
      <c r="H37" s="13">
        <f t="shared" si="2"/>
        <v>0</v>
      </c>
      <c r="I37" s="11">
        <f t="shared" si="3"/>
        <v>0</v>
      </c>
      <c r="L37" s="89"/>
      <c r="M37" s="89"/>
      <c r="N37" s="89"/>
    </row>
    <row r="38" spans="1:14" x14ac:dyDescent="0.25">
      <c r="A38" s="55" t="s">
        <v>261</v>
      </c>
      <c r="B38" s="82">
        <v>0.15</v>
      </c>
      <c r="C38" s="83">
        <f t="shared" si="8"/>
        <v>1.4999999999999999E-2</v>
      </c>
      <c r="D38" s="84">
        <v>0.26</v>
      </c>
      <c r="E38" s="85">
        <f t="shared" si="9"/>
        <v>2.6000000000000002E-2</v>
      </c>
      <c r="G38" s="14">
        <f>'Security System Effectiveness'!G37</f>
        <v>0</v>
      </c>
      <c r="H38" s="13">
        <f t="shared" si="2"/>
        <v>0</v>
      </c>
      <c r="I38" s="11">
        <f t="shared" si="3"/>
        <v>0</v>
      </c>
      <c r="L38" s="89"/>
      <c r="M38" s="89"/>
      <c r="N38" s="89"/>
    </row>
    <row r="39" spans="1:14" ht="16.5" x14ac:dyDescent="0.25">
      <c r="A39" s="60" t="s">
        <v>193</v>
      </c>
      <c r="B39" s="86">
        <v>0.1</v>
      </c>
      <c r="C39" s="87"/>
      <c r="D39" s="86">
        <v>0.04</v>
      </c>
      <c r="E39" s="87"/>
      <c r="F39" s="60"/>
      <c r="G39" s="14">
        <f>'Security System Effectiveness'!G38</f>
        <v>0</v>
      </c>
      <c r="H39" s="65"/>
      <c r="I39" s="65"/>
      <c r="L39" s="89"/>
      <c r="M39" s="89"/>
      <c r="N39" s="89"/>
    </row>
    <row r="40" spans="1:14" x14ac:dyDescent="0.25">
      <c r="A40" s="55" t="s">
        <v>262</v>
      </c>
      <c r="B40" s="82">
        <v>0.2</v>
      </c>
      <c r="C40" s="83">
        <f>B40*$B$39</f>
        <v>2.0000000000000004E-2</v>
      </c>
      <c r="D40" s="84">
        <v>0.2</v>
      </c>
      <c r="E40" s="85">
        <f>D40*$D$39</f>
        <v>8.0000000000000002E-3</v>
      </c>
      <c r="G40" s="14">
        <f>'Security System Effectiveness'!G39</f>
        <v>0</v>
      </c>
      <c r="H40" s="13">
        <f t="shared" si="2"/>
        <v>0</v>
      </c>
      <c r="I40" s="11">
        <f t="shared" si="3"/>
        <v>0</v>
      </c>
      <c r="L40" s="89"/>
      <c r="M40" s="89"/>
      <c r="N40" s="89"/>
    </row>
    <row r="41" spans="1:14" x14ac:dyDescent="0.25">
      <c r="A41" s="55" t="s">
        <v>263</v>
      </c>
      <c r="B41" s="82">
        <v>0.15</v>
      </c>
      <c r="C41" s="83">
        <f t="shared" ref="C41:C44" si="10">B41*$B$39</f>
        <v>1.4999999999999999E-2</v>
      </c>
      <c r="D41" s="84">
        <v>0.15</v>
      </c>
      <c r="E41" s="85">
        <f t="shared" ref="E41:E44" si="11">D41*$D$39</f>
        <v>6.0000000000000001E-3</v>
      </c>
      <c r="G41" s="14">
        <f>'Security System Effectiveness'!G40</f>
        <v>0</v>
      </c>
      <c r="H41" s="13">
        <f t="shared" si="2"/>
        <v>0</v>
      </c>
      <c r="I41" s="11">
        <f t="shared" si="3"/>
        <v>0</v>
      </c>
      <c r="L41" s="89"/>
      <c r="M41" s="89"/>
      <c r="N41" s="89"/>
    </row>
    <row r="42" spans="1:14" x14ac:dyDescent="0.25">
      <c r="A42" s="55" t="s">
        <v>264</v>
      </c>
      <c r="B42" s="82">
        <v>0.35</v>
      </c>
      <c r="C42" s="83">
        <f t="shared" si="10"/>
        <v>3.4999999999999996E-2</v>
      </c>
      <c r="D42" s="84">
        <v>0.35</v>
      </c>
      <c r="E42" s="85">
        <f t="shared" si="11"/>
        <v>1.3999999999999999E-2</v>
      </c>
      <c r="G42" s="14">
        <f>'Security System Effectiveness'!G41</f>
        <v>0</v>
      </c>
      <c r="H42" s="13">
        <f t="shared" si="2"/>
        <v>0</v>
      </c>
      <c r="I42" s="11">
        <f t="shared" si="3"/>
        <v>0</v>
      </c>
    </row>
    <row r="43" spans="1:14" x14ac:dyDescent="0.25">
      <c r="A43" s="55" t="s">
        <v>265</v>
      </c>
      <c r="B43" s="82">
        <v>0.1</v>
      </c>
      <c r="C43" s="83">
        <f t="shared" si="10"/>
        <v>1.0000000000000002E-2</v>
      </c>
      <c r="D43" s="84">
        <v>0.1</v>
      </c>
      <c r="E43" s="85">
        <f t="shared" si="11"/>
        <v>4.0000000000000001E-3</v>
      </c>
      <c r="G43" s="14">
        <f>'Security System Effectiveness'!G42</f>
        <v>0</v>
      </c>
      <c r="H43" s="13">
        <f t="shared" si="2"/>
        <v>0</v>
      </c>
      <c r="I43" s="11">
        <f t="shared" si="3"/>
        <v>0</v>
      </c>
    </row>
    <row r="44" spans="1:14" x14ac:dyDescent="0.25">
      <c r="A44" s="55" t="s">
        <v>266</v>
      </c>
      <c r="B44" s="82">
        <v>0.2</v>
      </c>
      <c r="C44" s="83">
        <f t="shared" si="10"/>
        <v>2.0000000000000004E-2</v>
      </c>
      <c r="D44" s="84">
        <v>0.2</v>
      </c>
      <c r="E44" s="85">
        <f t="shared" si="11"/>
        <v>8.0000000000000002E-3</v>
      </c>
      <c r="G44" s="14">
        <f>'Security System Effectiveness'!G43</f>
        <v>0</v>
      </c>
      <c r="H44" s="13">
        <f t="shared" si="2"/>
        <v>0</v>
      </c>
      <c r="I44" s="11">
        <f t="shared" si="3"/>
        <v>0</v>
      </c>
    </row>
    <row r="45" spans="1:14" ht="16.5" x14ac:dyDescent="0.25">
      <c r="A45" s="60" t="s">
        <v>214</v>
      </c>
      <c r="B45" s="86">
        <v>0.05</v>
      </c>
      <c r="C45" s="87"/>
      <c r="D45" s="86">
        <v>0.02</v>
      </c>
      <c r="E45" s="87"/>
      <c r="F45" s="60"/>
      <c r="G45" s="14">
        <f>'Security System Effectiveness'!G44</f>
        <v>0</v>
      </c>
      <c r="H45" s="65"/>
      <c r="I45" s="65"/>
    </row>
    <row r="46" spans="1:14" x14ac:dyDescent="0.25">
      <c r="A46" s="55" t="s">
        <v>267</v>
      </c>
      <c r="B46" s="82">
        <v>0.17</v>
      </c>
      <c r="C46" s="83">
        <f>B46*$B$45</f>
        <v>8.5000000000000006E-3</v>
      </c>
      <c r="D46" s="84">
        <v>0.17</v>
      </c>
      <c r="E46" s="85">
        <f>D46*$D$45</f>
        <v>3.4000000000000002E-3</v>
      </c>
      <c r="G46" s="14">
        <f>'Security System Effectiveness'!G45</f>
        <v>0</v>
      </c>
      <c r="H46" s="13">
        <f t="shared" si="2"/>
        <v>0</v>
      </c>
      <c r="I46" s="11">
        <f t="shared" si="3"/>
        <v>0</v>
      </c>
    </row>
    <row r="47" spans="1:14" x14ac:dyDescent="0.25">
      <c r="A47" s="55" t="s">
        <v>268</v>
      </c>
      <c r="B47" s="82">
        <v>0.28000000000000003</v>
      </c>
      <c r="C47" s="83">
        <f t="shared" ref="C47:C51" si="12">B47*$B$45</f>
        <v>1.4000000000000002E-2</v>
      </c>
      <c r="D47" s="84">
        <v>0.27</v>
      </c>
      <c r="E47" s="85">
        <f t="shared" ref="E47:E51" si="13">D47*$D$45</f>
        <v>5.4000000000000003E-3</v>
      </c>
      <c r="G47" s="14">
        <f>'Security System Effectiveness'!G46</f>
        <v>0</v>
      </c>
      <c r="H47" s="13">
        <f t="shared" si="2"/>
        <v>0</v>
      </c>
      <c r="I47" s="11">
        <f t="shared" si="3"/>
        <v>0</v>
      </c>
    </row>
    <row r="48" spans="1:14" x14ac:dyDescent="0.25">
      <c r="A48" s="55" t="s">
        <v>269</v>
      </c>
      <c r="B48" s="82">
        <v>0.1</v>
      </c>
      <c r="C48" s="83">
        <f t="shared" si="12"/>
        <v>5.000000000000001E-3</v>
      </c>
      <c r="D48" s="84">
        <v>0.1</v>
      </c>
      <c r="E48" s="85">
        <f t="shared" si="13"/>
        <v>2E-3</v>
      </c>
      <c r="G48" s="14">
        <f>'Security System Effectiveness'!G47</f>
        <v>0</v>
      </c>
      <c r="H48" s="13">
        <f t="shared" si="2"/>
        <v>0</v>
      </c>
      <c r="I48" s="11">
        <f t="shared" si="3"/>
        <v>0</v>
      </c>
    </row>
    <row r="49" spans="1:9" x14ac:dyDescent="0.25">
      <c r="A49" s="55" t="s">
        <v>270</v>
      </c>
      <c r="B49" s="82">
        <v>0.21</v>
      </c>
      <c r="C49" s="83">
        <f t="shared" si="12"/>
        <v>1.0500000000000001E-2</v>
      </c>
      <c r="D49" s="84">
        <v>0.2</v>
      </c>
      <c r="E49" s="85">
        <f t="shared" si="13"/>
        <v>4.0000000000000001E-3</v>
      </c>
      <c r="G49" s="14">
        <f>'Security System Effectiveness'!G48</f>
        <v>0</v>
      </c>
      <c r="H49" s="13">
        <f t="shared" si="2"/>
        <v>0</v>
      </c>
      <c r="I49" s="11">
        <f t="shared" si="3"/>
        <v>0</v>
      </c>
    </row>
    <row r="50" spans="1:9" x14ac:dyDescent="0.25">
      <c r="A50" s="55" t="s">
        <v>271</v>
      </c>
      <c r="B50" s="82">
        <v>0.16</v>
      </c>
      <c r="C50" s="83">
        <f t="shared" si="12"/>
        <v>8.0000000000000002E-3</v>
      </c>
      <c r="D50" s="84">
        <v>0.16</v>
      </c>
      <c r="E50" s="85">
        <f t="shared" si="13"/>
        <v>3.2000000000000002E-3</v>
      </c>
      <c r="G50" s="14">
        <f>'Security System Effectiveness'!G49</f>
        <v>0</v>
      </c>
      <c r="H50" s="13">
        <f t="shared" si="2"/>
        <v>0</v>
      </c>
      <c r="I50" s="11">
        <f t="shared" si="3"/>
        <v>0</v>
      </c>
    </row>
    <row r="51" spans="1:9" x14ac:dyDescent="0.25">
      <c r="A51" s="58" t="s">
        <v>277</v>
      </c>
      <c r="B51" s="82">
        <v>0.1</v>
      </c>
      <c r="C51" s="83">
        <f t="shared" si="12"/>
        <v>5.000000000000001E-3</v>
      </c>
      <c r="D51" s="84">
        <v>0.1</v>
      </c>
      <c r="E51" s="85">
        <f t="shared" si="13"/>
        <v>2E-3</v>
      </c>
      <c r="G51" s="14">
        <f>'Security System Effectiveness'!G50</f>
        <v>0</v>
      </c>
      <c r="H51" s="13">
        <f t="shared" si="2"/>
        <v>0</v>
      </c>
      <c r="I51" s="11">
        <f t="shared" si="3"/>
        <v>0</v>
      </c>
    </row>
    <row r="52" spans="1:9" x14ac:dyDescent="0.25">
      <c r="B52" s="82"/>
      <c r="C52" s="83"/>
      <c r="D52" s="84"/>
      <c r="E52" s="88"/>
    </row>
    <row r="53" spans="1:9" ht="15.75" x14ac:dyDescent="0.25">
      <c r="A53" s="68" t="s">
        <v>284</v>
      </c>
      <c r="B53" s="66"/>
      <c r="C53" s="66"/>
      <c r="D53" s="66"/>
      <c r="E53" s="67"/>
      <c r="F53" s="67"/>
      <c r="G53" s="67"/>
      <c r="H53" s="415">
        <f>SUM(H5:H51)</f>
        <v>0</v>
      </c>
      <c r="I53" s="415">
        <f>SUM(I5:I51)</f>
        <v>0</v>
      </c>
    </row>
    <row r="55" spans="1:9" x14ac:dyDescent="0.25">
      <c r="A55" s="54" t="str">
        <f>A4</f>
        <v>Security Culture</v>
      </c>
      <c r="B55" s="82"/>
      <c r="C55" s="83">
        <f t="shared" ref="C55:E55" si="14">SUM(C5:C9)</f>
        <v>0.20000000000000004</v>
      </c>
      <c r="D55" s="84"/>
      <c r="E55" s="85">
        <f t="shared" si="14"/>
        <v>0.16</v>
      </c>
      <c r="F55" s="402"/>
      <c r="G55" s="403"/>
      <c r="H55" s="404">
        <f>(SUM(H5:H9)/C55)*(1/6)</f>
        <v>0</v>
      </c>
      <c r="I55" s="405">
        <f>(SUM(I5:I9)/E55)*(1/6)</f>
        <v>0</v>
      </c>
    </row>
    <row r="56" spans="1:9" x14ac:dyDescent="0.25">
      <c r="A56" s="54" t="str">
        <f>A10</f>
        <v>Physical security</v>
      </c>
      <c r="B56" s="82"/>
      <c r="C56" s="83">
        <f t="shared" ref="C56:E56" si="15">SUM(C11:C20)</f>
        <v>0.1</v>
      </c>
      <c r="D56" s="84"/>
      <c r="E56" s="85">
        <f t="shared" si="15"/>
        <v>0.60000000000000009</v>
      </c>
      <c r="F56" s="402"/>
      <c r="G56" s="403"/>
      <c r="H56" s="404">
        <f>(SUM(H11:H20)/C56)*(1/6)</f>
        <v>0</v>
      </c>
      <c r="I56" s="405">
        <f>(SUM(I11:I19)/E56)*(1/6)</f>
        <v>0</v>
      </c>
    </row>
    <row r="57" spans="1:9" x14ac:dyDescent="0.25">
      <c r="A57" s="54" t="str">
        <f>A21</f>
        <v>Personnel Reliability</v>
      </c>
      <c r="B57" s="82"/>
      <c r="C57" s="83">
        <f t="shared" ref="C57:E57" si="16">SUM(C22:C30)</f>
        <v>0.45000000000000007</v>
      </c>
      <c r="D57" s="84"/>
      <c r="E57" s="85">
        <f t="shared" si="16"/>
        <v>0.08</v>
      </c>
      <c r="F57" s="402"/>
      <c r="G57" s="403"/>
      <c r="H57" s="404">
        <f>(SUM(H22:H30)/C57)*(1/6)</f>
        <v>0</v>
      </c>
      <c r="I57" s="405">
        <f>(SUM(I22:I30)/E57)*(1/6)</f>
        <v>0</v>
      </c>
    </row>
    <row r="58" spans="1:9" x14ac:dyDescent="0.25">
      <c r="A58" s="54" t="str">
        <f>A31</f>
        <v>Transport Security</v>
      </c>
      <c r="B58" s="82"/>
      <c r="C58" s="83">
        <f t="shared" ref="C58:E58" si="17">SUM(C32:C38)</f>
        <v>9.9000000000000005E-2</v>
      </c>
      <c r="D58" s="84"/>
      <c r="E58" s="85">
        <f t="shared" si="17"/>
        <v>0.1</v>
      </c>
      <c r="F58" s="402"/>
      <c r="G58" s="403"/>
      <c r="H58" s="404">
        <f>(SUM(H32:H38)/C58)*(1/6)</f>
        <v>0</v>
      </c>
      <c r="I58" s="405">
        <f>(SUM(I32:I38)/E58)*(1/6)</f>
        <v>0</v>
      </c>
    </row>
    <row r="59" spans="1:9" x14ac:dyDescent="0.25">
      <c r="A59" s="54" t="str">
        <f>A39</f>
        <v>Material Control and Accountability</v>
      </c>
      <c r="B59" s="82"/>
      <c r="C59" s="83">
        <f t="shared" ref="C59:E59" si="18">SUM(C40:C44)</f>
        <v>0.10000000000000002</v>
      </c>
      <c r="D59" s="84"/>
      <c r="E59" s="85">
        <f t="shared" si="18"/>
        <v>0.04</v>
      </c>
      <c r="F59" s="402"/>
      <c r="G59" s="403"/>
      <c r="H59" s="404">
        <f>(SUM(H40:H44)/C59)*(1/6)</f>
        <v>0</v>
      </c>
      <c r="I59" s="405">
        <f>(SUM(I40:I44)/E59)*(1/6)</f>
        <v>0</v>
      </c>
    </row>
    <row r="60" spans="1:9" x14ac:dyDescent="0.25">
      <c r="A60" s="54" t="str">
        <f>A45</f>
        <v>Information Security</v>
      </c>
      <c r="B60" s="82"/>
      <c r="C60" s="83">
        <f t="shared" ref="C60:E60" si="19">SUM(C46:C51)</f>
        <v>5.1000000000000004E-2</v>
      </c>
      <c r="D60" s="84"/>
      <c r="E60" s="85">
        <f t="shared" si="19"/>
        <v>2.0000000000000004E-2</v>
      </c>
      <c r="F60" s="402"/>
      <c r="G60" s="403"/>
      <c r="H60" s="404">
        <f>(SUM(H46:H50)/C60)*(1/6)</f>
        <v>0</v>
      </c>
      <c r="I60" s="405">
        <f>(SUM(I46:I51)/E60)*(1/6)</f>
        <v>0</v>
      </c>
    </row>
    <row r="89" spans="1:9" x14ac:dyDescent="0.25">
      <c r="B89" s="61" t="s">
        <v>273</v>
      </c>
      <c r="C89" s="62" t="s">
        <v>279</v>
      </c>
      <c r="D89" s="63" t="s">
        <v>272</v>
      </c>
      <c r="E89" s="64" t="s">
        <v>280</v>
      </c>
      <c r="G89" s="561" t="s">
        <v>3</v>
      </c>
      <c r="H89" s="560" t="s">
        <v>281</v>
      </c>
      <c r="I89" s="563" t="s">
        <v>282</v>
      </c>
    </row>
    <row r="90" spans="1:9" x14ac:dyDescent="0.25">
      <c r="A90" s="49"/>
      <c r="B90" s="61" t="s">
        <v>4</v>
      </c>
      <c r="C90" s="62" t="s">
        <v>4</v>
      </c>
      <c r="D90" s="63" t="s">
        <v>5</v>
      </c>
      <c r="E90" s="64" t="s">
        <v>5</v>
      </c>
      <c r="G90" s="561"/>
      <c r="H90" s="560"/>
      <c r="I90" s="563"/>
    </row>
    <row r="91" spans="1:9" ht="18" x14ac:dyDescent="0.25">
      <c r="A91" s="104"/>
      <c r="B91" s="104"/>
      <c r="C91" s="104"/>
      <c r="D91" s="104"/>
      <c r="E91" s="104"/>
      <c r="F91" s="104"/>
      <c r="G91" s="104"/>
      <c r="H91" s="104"/>
      <c r="I91" s="104"/>
    </row>
    <row r="92" spans="1:9" ht="16.5" x14ac:dyDescent="0.25">
      <c r="A92" s="60"/>
      <c r="B92" s="81"/>
      <c r="C92" s="81"/>
      <c r="D92" s="81"/>
      <c r="E92" s="81"/>
      <c r="F92" s="60"/>
      <c r="G92" s="60"/>
      <c r="H92" s="65"/>
      <c r="I92" s="65"/>
    </row>
    <row r="93" spans="1:9" x14ac:dyDescent="0.25">
      <c r="A93" s="55"/>
      <c r="B93" s="105"/>
      <c r="C93" s="106"/>
      <c r="D93" s="84"/>
      <c r="E93" s="85"/>
    </row>
    <row r="94" spans="1:9" x14ac:dyDescent="0.25">
      <c r="A94" s="55"/>
      <c r="B94" s="105"/>
      <c r="C94" s="106"/>
      <c r="D94" s="84"/>
      <c r="E94" s="85"/>
    </row>
    <row r="95" spans="1:9" x14ac:dyDescent="0.25">
      <c r="A95" s="55"/>
      <c r="B95" s="105"/>
      <c r="C95" s="106"/>
      <c r="D95" s="84"/>
      <c r="E95" s="85"/>
    </row>
    <row r="96" spans="1:9" x14ac:dyDescent="0.25">
      <c r="A96" s="55"/>
      <c r="B96" s="105"/>
      <c r="C96" s="106"/>
      <c r="D96" s="84"/>
      <c r="E96" s="85"/>
    </row>
    <row r="97" spans="1:9" x14ac:dyDescent="0.25">
      <c r="A97" s="55"/>
      <c r="B97" s="105"/>
      <c r="C97" s="106"/>
      <c r="D97" s="84"/>
      <c r="E97" s="85"/>
    </row>
    <row r="98" spans="1:9" ht="16.5" x14ac:dyDescent="0.25">
      <c r="A98" s="60"/>
      <c r="B98" s="107"/>
      <c r="C98" s="108"/>
      <c r="D98" s="86"/>
      <c r="E98" s="87"/>
      <c r="F98" s="60"/>
      <c r="H98" s="65"/>
      <c r="I98" s="65"/>
    </row>
    <row r="99" spans="1:9" x14ac:dyDescent="0.25">
      <c r="A99" s="55"/>
      <c r="B99" s="105"/>
      <c r="C99" s="106"/>
      <c r="D99" s="84"/>
      <c r="E99" s="85"/>
    </row>
    <row r="100" spans="1:9" x14ac:dyDescent="0.25">
      <c r="A100" s="55"/>
      <c r="B100" s="105"/>
      <c r="C100" s="106"/>
      <c r="D100" s="84"/>
      <c r="E100" s="85"/>
    </row>
    <row r="101" spans="1:9" x14ac:dyDescent="0.25">
      <c r="A101" s="55"/>
      <c r="B101" s="105"/>
      <c r="C101" s="106"/>
      <c r="D101" s="84"/>
      <c r="E101" s="85"/>
    </row>
    <row r="102" spans="1:9" x14ac:dyDescent="0.25">
      <c r="A102" s="55"/>
      <c r="B102" s="105"/>
      <c r="C102" s="106"/>
      <c r="D102" s="84"/>
      <c r="E102" s="85"/>
    </row>
    <row r="103" spans="1:9" x14ac:dyDescent="0.25">
      <c r="A103" s="55"/>
      <c r="B103" s="105"/>
      <c r="C103" s="106"/>
      <c r="D103" s="84"/>
      <c r="E103" s="85"/>
    </row>
    <row r="104" spans="1:9" x14ac:dyDescent="0.25">
      <c r="A104" s="55"/>
      <c r="B104" s="105"/>
      <c r="C104" s="106"/>
      <c r="D104" s="84"/>
      <c r="E104" s="85"/>
    </row>
    <row r="105" spans="1:9" x14ac:dyDescent="0.25">
      <c r="A105" s="55"/>
      <c r="B105" s="105"/>
      <c r="C105" s="106"/>
      <c r="D105" s="84"/>
      <c r="E105" s="85"/>
    </row>
    <row r="106" spans="1:9" x14ac:dyDescent="0.25">
      <c r="A106" s="55"/>
      <c r="B106" s="105"/>
      <c r="C106" s="106"/>
      <c r="D106" s="84"/>
      <c r="E106" s="85"/>
    </row>
    <row r="107" spans="1:9" x14ac:dyDescent="0.25">
      <c r="A107" s="55"/>
      <c r="B107" s="105"/>
      <c r="C107" s="106"/>
      <c r="D107" s="84"/>
      <c r="E107" s="85"/>
    </row>
    <row r="108" spans="1:9" x14ac:dyDescent="0.25">
      <c r="A108" s="55"/>
      <c r="B108" s="105"/>
      <c r="C108" s="106"/>
      <c r="D108" s="84"/>
      <c r="E108" s="85"/>
    </row>
    <row r="109" spans="1:9" ht="16.5" x14ac:dyDescent="0.25">
      <c r="A109" s="60"/>
      <c r="B109" s="107"/>
      <c r="C109" s="108"/>
      <c r="D109" s="86"/>
      <c r="E109" s="87"/>
      <c r="F109" s="60"/>
      <c r="H109" s="65"/>
      <c r="I109" s="65"/>
    </row>
    <row r="110" spans="1:9" x14ac:dyDescent="0.25">
      <c r="A110" s="55"/>
      <c r="B110" s="105"/>
      <c r="C110" s="106"/>
      <c r="D110" s="84"/>
      <c r="E110" s="85"/>
    </row>
    <row r="111" spans="1:9" x14ac:dyDescent="0.25">
      <c r="A111" s="55"/>
      <c r="B111" s="105"/>
      <c r="C111" s="106"/>
      <c r="D111" s="84"/>
      <c r="E111" s="85"/>
    </row>
    <row r="112" spans="1:9" x14ac:dyDescent="0.25">
      <c r="A112" s="55"/>
      <c r="B112" s="105"/>
      <c r="C112" s="106"/>
      <c r="D112" s="84"/>
      <c r="E112" s="85"/>
    </row>
    <row r="113" spans="1:9" x14ac:dyDescent="0.25">
      <c r="A113" s="55"/>
      <c r="B113" s="105"/>
      <c r="C113" s="106"/>
      <c r="D113" s="84"/>
      <c r="E113" s="85"/>
    </row>
    <row r="114" spans="1:9" x14ac:dyDescent="0.25">
      <c r="A114" s="55"/>
      <c r="B114" s="105"/>
      <c r="C114" s="106"/>
      <c r="D114" s="84"/>
      <c r="E114" s="85"/>
    </row>
    <row r="115" spans="1:9" x14ac:dyDescent="0.25">
      <c r="A115" s="55"/>
      <c r="B115" s="105"/>
      <c r="C115" s="106"/>
      <c r="D115" s="84"/>
      <c r="E115" s="85"/>
    </row>
    <row r="116" spans="1:9" x14ac:dyDescent="0.25">
      <c r="A116" s="55"/>
      <c r="B116" s="105"/>
      <c r="C116" s="106"/>
      <c r="D116" s="84"/>
      <c r="E116" s="85"/>
    </row>
    <row r="117" spans="1:9" x14ac:dyDescent="0.25">
      <c r="A117" s="55"/>
      <c r="B117" s="105"/>
      <c r="C117" s="106"/>
      <c r="D117" s="84"/>
      <c r="E117" s="85"/>
    </row>
    <row r="118" spans="1:9" x14ac:dyDescent="0.25">
      <c r="A118" s="55"/>
      <c r="B118" s="105"/>
      <c r="C118" s="106"/>
      <c r="D118" s="84"/>
      <c r="E118" s="85"/>
    </row>
    <row r="119" spans="1:9" ht="16.5" x14ac:dyDescent="0.25">
      <c r="A119" s="60"/>
      <c r="B119" s="107"/>
      <c r="C119" s="108"/>
      <c r="D119" s="86"/>
      <c r="E119" s="87"/>
      <c r="F119" s="60"/>
      <c r="H119" s="65"/>
      <c r="I119" s="65"/>
    </row>
    <row r="120" spans="1:9" x14ac:dyDescent="0.25">
      <c r="A120" s="55"/>
      <c r="B120" s="105"/>
      <c r="C120" s="106"/>
      <c r="D120" s="84"/>
      <c r="E120" s="85"/>
    </row>
    <row r="121" spans="1:9" x14ac:dyDescent="0.25">
      <c r="A121" s="55"/>
      <c r="B121" s="105"/>
      <c r="C121" s="106"/>
      <c r="D121" s="84"/>
      <c r="E121" s="85"/>
    </row>
    <row r="122" spans="1:9" x14ac:dyDescent="0.25">
      <c r="A122" s="55"/>
      <c r="B122" s="105"/>
      <c r="C122" s="106"/>
      <c r="D122" s="84"/>
      <c r="E122" s="85"/>
    </row>
    <row r="123" spans="1:9" x14ac:dyDescent="0.25">
      <c r="A123" s="55"/>
      <c r="B123" s="105"/>
      <c r="C123" s="106"/>
      <c r="D123" s="84"/>
      <c r="E123" s="85"/>
    </row>
    <row r="124" spans="1:9" x14ac:dyDescent="0.25">
      <c r="A124" s="55"/>
      <c r="B124" s="105"/>
      <c r="C124" s="106"/>
      <c r="D124" s="84"/>
      <c r="E124" s="85"/>
    </row>
    <row r="125" spans="1:9" x14ac:dyDescent="0.25">
      <c r="A125" s="55"/>
      <c r="B125" s="105"/>
      <c r="C125" s="106"/>
      <c r="D125" s="84"/>
      <c r="E125" s="85"/>
    </row>
    <row r="126" spans="1:9" x14ac:dyDescent="0.25">
      <c r="A126" s="55"/>
      <c r="B126" s="105"/>
      <c r="C126" s="106"/>
      <c r="D126" s="84"/>
      <c r="E126" s="85"/>
    </row>
    <row r="127" spans="1:9" ht="16.5" x14ac:dyDescent="0.25">
      <c r="A127" s="60"/>
      <c r="B127" s="107"/>
      <c r="C127" s="108"/>
      <c r="D127" s="86"/>
      <c r="E127" s="87"/>
      <c r="F127" s="60"/>
      <c r="H127" s="65"/>
      <c r="I127" s="65"/>
    </row>
    <row r="128" spans="1:9" x14ac:dyDescent="0.25">
      <c r="A128" s="55"/>
      <c r="B128" s="105"/>
      <c r="C128" s="106"/>
      <c r="D128" s="84"/>
      <c r="E128" s="85"/>
    </row>
    <row r="129" spans="1:9" x14ac:dyDescent="0.25">
      <c r="A129" s="55"/>
      <c r="B129" s="105"/>
      <c r="C129" s="106"/>
      <c r="D129" s="84"/>
      <c r="E129" s="85"/>
    </row>
    <row r="130" spans="1:9" x14ac:dyDescent="0.25">
      <c r="A130" s="55"/>
      <c r="B130" s="105"/>
      <c r="C130" s="106"/>
      <c r="D130" s="84"/>
      <c r="E130" s="85"/>
    </row>
    <row r="131" spans="1:9" x14ac:dyDescent="0.25">
      <c r="A131" s="55"/>
      <c r="B131" s="105"/>
      <c r="C131" s="106"/>
      <c r="D131" s="84"/>
      <c r="E131" s="85"/>
    </row>
    <row r="132" spans="1:9" x14ac:dyDescent="0.25">
      <c r="A132" s="55"/>
      <c r="B132" s="105"/>
      <c r="C132" s="106"/>
      <c r="D132" s="84"/>
      <c r="E132" s="85"/>
    </row>
    <row r="133" spans="1:9" ht="16.5" x14ac:dyDescent="0.25">
      <c r="A133" s="60"/>
      <c r="B133" s="107"/>
      <c r="C133" s="108"/>
      <c r="D133" s="86"/>
      <c r="E133" s="87"/>
      <c r="F133" s="60"/>
      <c r="H133" s="65"/>
      <c r="I133" s="65"/>
    </row>
    <row r="134" spans="1:9" x14ac:dyDescent="0.25">
      <c r="A134" s="55"/>
      <c r="B134" s="105"/>
      <c r="C134" s="106"/>
      <c r="D134" s="84"/>
      <c r="E134" s="85"/>
    </row>
    <row r="135" spans="1:9" x14ac:dyDescent="0.25">
      <c r="A135" s="55"/>
      <c r="B135" s="105"/>
      <c r="C135" s="106"/>
      <c r="D135" s="84"/>
      <c r="E135" s="85"/>
    </row>
    <row r="136" spans="1:9" x14ac:dyDescent="0.25">
      <c r="A136" s="55"/>
      <c r="B136" s="105"/>
      <c r="C136" s="106"/>
      <c r="D136" s="84"/>
      <c r="E136" s="85"/>
    </row>
    <row r="137" spans="1:9" x14ac:dyDescent="0.25">
      <c r="A137" s="55"/>
      <c r="B137" s="105"/>
      <c r="C137" s="106"/>
      <c r="D137" s="84"/>
      <c r="E137" s="85"/>
    </row>
    <row r="138" spans="1:9" x14ac:dyDescent="0.25">
      <c r="A138" s="55"/>
      <c r="B138" s="105"/>
      <c r="C138" s="106"/>
      <c r="D138" s="84"/>
      <c r="E138" s="85"/>
    </row>
    <row r="139" spans="1:9" x14ac:dyDescent="0.25">
      <c r="A139" s="58"/>
      <c r="B139" s="105"/>
      <c r="C139" s="106"/>
      <c r="D139" s="84"/>
      <c r="E139" s="85"/>
    </row>
  </sheetData>
  <mergeCells count="7">
    <mergeCell ref="H1:H2"/>
    <mergeCell ref="G1:G2"/>
    <mergeCell ref="I1:I2"/>
    <mergeCell ref="A3:I3"/>
    <mergeCell ref="G89:G90"/>
    <mergeCell ref="H89:H90"/>
    <mergeCell ref="I89:I9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Intro</vt:lpstr>
      <vt:lpstr>Biological Material Properties</vt:lpstr>
      <vt:lpstr>Laboratory Procedures</vt:lpstr>
      <vt:lpstr>BioSafety Measure Effectiveness</vt:lpstr>
      <vt:lpstr>Security System Effectiveness</vt:lpstr>
      <vt:lpstr>Results</vt:lpstr>
      <vt:lpstr>Agent Calculations</vt:lpstr>
      <vt:lpstr>Biosafety Effectiveness Calc</vt:lpstr>
      <vt:lpstr>Security System Calculations</vt:lpstr>
      <vt:lpstr>Potential for Exposure Calc</vt:lpstr>
      <vt:lpstr>Intro!_Hlk81484814</vt:lpstr>
      <vt:lpstr>Intro!_Ref80692411</vt:lpstr>
      <vt:lpstr>'Biological Material Properties'!_Toc80870637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sacaske</dc:creator>
  <cp:lastModifiedBy>Caskey, Susan</cp:lastModifiedBy>
  <dcterms:created xsi:type="dcterms:W3CDTF">2016-09-14T15:26:56Z</dcterms:created>
  <dcterms:modified xsi:type="dcterms:W3CDTF">2022-06-21T20:24:59Z</dcterms:modified>
</cp:coreProperties>
</file>