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snl\home\bldoyle\Documents\IBA best\IBA Periodic Table Programs\Programs for IBA Table\"/>
    </mc:Choice>
  </mc:AlternateContent>
  <xr:revisionPtr revIDLastSave="0" documentId="13_ncr:1_{BAEE98C1-A8D0-4679-B2E4-F6E8525F319B}" xr6:coauthVersionLast="47" xr6:coauthVersionMax="47" xr10:uidLastSave="{00000000-0000-0000-0000-000000000000}"/>
  <bookViews>
    <workbookView xWindow="6240" yWindow="1860" windowWidth="21600" windowHeight="11385" xr2:uid="{00000000-000D-0000-FFFF-FFFF00000000}"/>
  </bookViews>
  <sheets>
    <sheet name="Q" sheetId="1" r:id="rId1"/>
  </sheets>
  <definedNames>
    <definedName name="__123Graph_A" localSheetId="0" hidden="1">Q!$D$40:$D$59</definedName>
    <definedName name="__123Graph_B" localSheetId="0" hidden="1">Q!$E$40:$E$59</definedName>
    <definedName name="__123Graph_LBL_A" localSheetId="0" hidden="1">Q!$E$13:$E$13</definedName>
    <definedName name="__123Graph_LBL_B" localSheetId="0" hidden="1">Q!$A$8:$C$8</definedName>
    <definedName name="__123Graph_X" localSheetId="0" hidden="1">Q!$A$40:$A$59</definedName>
    <definedName name="_Regression_Int" localSheetId="0" hidden="1">1</definedName>
    <definedName name="_xlnm.Print_Area" localSheetId="0">Q!$A$38:$D$46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28" i="1"/>
  <c r="B31" i="1" s="1"/>
  <c r="B32" i="1" s="1"/>
  <c r="A41" i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C31" i="1" l="1"/>
  <c r="C32" i="1" s="1"/>
  <c r="B35" i="1"/>
  <c r="B33" i="1"/>
  <c r="C35" i="1" l="1"/>
  <c r="C33" i="1"/>
  <c r="C15" i="1" s="1"/>
  <c r="B15" i="1"/>
  <c r="B37" i="1"/>
  <c r="B17" i="1" s="1"/>
  <c r="B16" i="1"/>
  <c r="C16" i="1" l="1"/>
  <c r="C37" i="1"/>
  <c r="C17" i="1" s="1"/>
  <c r="B57" i="1"/>
  <c r="B47" i="1"/>
  <c r="B53" i="1"/>
  <c r="B51" i="1"/>
  <c r="B40" i="1"/>
  <c r="B48" i="1"/>
  <c r="B42" i="1"/>
  <c r="B46" i="1"/>
  <c r="B56" i="1"/>
  <c r="B58" i="1"/>
  <c r="B52" i="1"/>
  <c r="B43" i="1"/>
  <c r="B54" i="1"/>
  <c r="B49" i="1"/>
  <c r="B55" i="1"/>
  <c r="B50" i="1"/>
  <c r="B44" i="1"/>
  <c r="B41" i="1"/>
  <c r="B59" i="1"/>
  <c r="B45" i="1"/>
  <c r="C42" i="1" l="1"/>
  <c r="C55" i="1"/>
  <c r="C50" i="1"/>
  <c r="C47" i="1"/>
  <c r="C54" i="1"/>
  <c r="C59" i="1"/>
  <c r="C57" i="1"/>
  <c r="C41" i="1"/>
  <c r="C58" i="1"/>
  <c r="C48" i="1"/>
  <c r="C43" i="1"/>
  <c r="C53" i="1"/>
  <c r="C49" i="1"/>
  <c r="C45" i="1"/>
  <c r="C56" i="1"/>
  <c r="C44" i="1"/>
  <c r="C51" i="1"/>
  <c r="C46" i="1"/>
  <c r="C40" i="1"/>
  <c r="C52" i="1"/>
  <c r="B60" i="1"/>
  <c r="C60" i="1" l="1"/>
  <c r="E46" i="1" s="1"/>
  <c r="B14" i="1"/>
  <c r="B21" i="1" s="1"/>
  <c r="D57" i="1"/>
  <c r="D40" i="1"/>
  <c r="D53" i="1"/>
  <c r="D47" i="1"/>
  <c r="D42" i="1"/>
  <c r="D59" i="1"/>
  <c r="D54" i="1"/>
  <c r="D52" i="1"/>
  <c r="D46" i="1"/>
  <c r="D51" i="1"/>
  <c r="D44" i="1"/>
  <c r="D41" i="1"/>
  <c r="D48" i="1"/>
  <c r="D43" i="1"/>
  <c r="D49" i="1"/>
  <c r="D55" i="1"/>
  <c r="D58" i="1"/>
  <c r="D56" i="1"/>
  <c r="D50" i="1"/>
  <c r="D45" i="1"/>
  <c r="E41" i="1" l="1"/>
  <c r="E58" i="1"/>
  <c r="E50" i="1"/>
  <c r="E56" i="1"/>
  <c r="E40" i="1"/>
  <c r="E47" i="1"/>
  <c r="E54" i="1"/>
  <c r="C14" i="1"/>
  <c r="C21" i="1" s="1"/>
  <c r="E48" i="1"/>
  <c r="E59" i="1"/>
  <c r="E55" i="1"/>
  <c r="E57" i="1"/>
  <c r="E53" i="1"/>
  <c r="E45" i="1"/>
  <c r="E42" i="1"/>
  <c r="E43" i="1"/>
  <c r="E44" i="1"/>
  <c r="E51" i="1"/>
  <c r="E52" i="1"/>
  <c r="E49" i="1"/>
</calcChain>
</file>

<file path=xl/sharedStrings.xml><?xml version="1.0" encoding="utf-8"?>
<sst xmlns="http://schemas.openxmlformats.org/spreadsheetml/2006/main" count="48" uniqueCount="34">
  <si>
    <t>Mean charge states of ions traversing C foils and gasses</t>
  </si>
  <si>
    <t>notes:</t>
  </si>
  <si>
    <t>ABS(t) used throughout</t>
  </si>
  <si>
    <t>Fits from RO Sayer, Rev. de Phys. App. 12 (1543) 1977.</t>
  </si>
  <si>
    <t>Use straight line for gasses</t>
  </si>
  <si>
    <t xml:space="preserve"> </t>
  </si>
  <si>
    <t>Program by B.L Doyle, SNL</t>
  </si>
  <si>
    <t xml:space="preserve"> Fig. 3, x-axis between 0-0.2</t>
  </si>
  <si>
    <t>Beam Input Table</t>
  </si>
  <si>
    <t>Z=</t>
  </si>
  <si>
    <t>M=</t>
  </si>
  <si>
    <t>amu</t>
  </si>
  <si>
    <t>E=</t>
  </si>
  <si>
    <t>MeV</t>
  </si>
  <si>
    <t>Output table</t>
  </si>
  <si>
    <t>C-foil</t>
  </si>
  <si>
    <t>gas</t>
  </si>
  <si>
    <t>Fm=</t>
  </si>
  <si>
    <t>Qo=</t>
  </si>
  <si>
    <t>average Q</t>
  </si>
  <si>
    <t>rho=</t>
  </si>
  <si>
    <t>epsilon=</t>
  </si>
  <si>
    <t>Input Q - Output Charge State Fractions</t>
  </si>
  <si>
    <t>Q</t>
  </si>
  <si>
    <t>F(Q)</t>
  </si>
  <si>
    <t>Hit F10 or Graph-View to see plot of F(Q) vs. Q</t>
  </si>
  <si>
    <t>Calculation Section</t>
  </si>
  <si>
    <t>1 amu=</t>
  </si>
  <si>
    <t>beta=</t>
  </si>
  <si>
    <t>red. vel=</t>
  </si>
  <si>
    <t>Qo/Z=</t>
  </si>
  <si>
    <t>F(Q)/Fm</t>
  </si>
  <si>
    <t>sum=</t>
  </si>
  <si>
    <t>Etan=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</si>
</sst>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0_)"/>
    <numFmt numFmtId="166" formatCode="0.000%"/>
    <numFmt numFmtId="167" formatCode="0.00E+00_)"/>
    <numFmt numFmtId="168" formatCode="0.000"/>
  </numFmts>
  <fonts count="5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45">
    <xf numFmtId="164" fontId="0" fillId="0" borderId="0" xfId="0"/>
    <xf numFmtId="164" fontId="3" fillId="0" borderId="0" xfId="0" applyFont="1" applyFill="1" applyAlignment="1" applyProtection="1">
      <alignment horizontal="left"/>
    </xf>
    <xf numFmtId="164" fontId="4" fillId="0" borderId="0" xfId="0" applyFont="1" applyFill="1"/>
    <xf numFmtId="168" fontId="4" fillId="0" borderId="0" xfId="0" applyNumberFormat="1" applyFont="1" applyFill="1"/>
    <xf numFmtId="165" fontId="4" fillId="0" borderId="0" xfId="0" applyNumberFormat="1" applyFont="1" applyFill="1" applyProtection="1"/>
    <xf numFmtId="164" fontId="4" fillId="0" borderId="0" xfId="0" applyFont="1" applyFill="1" applyAlignment="1" applyProtection="1">
      <alignment horizontal="right"/>
    </xf>
    <xf numFmtId="164" fontId="4" fillId="0" borderId="0" xfId="0" applyFont="1" applyFill="1" applyAlignment="1" applyProtection="1">
      <alignment horizontal="left"/>
    </xf>
    <xf numFmtId="168" fontId="4" fillId="0" borderId="0" xfId="0" applyNumberFormat="1" applyFont="1" applyFill="1" applyAlignment="1" applyProtection="1">
      <alignment horizontal="left"/>
    </xf>
    <xf numFmtId="164" fontId="3" fillId="0" borderId="0" xfId="0" applyFont="1" applyFill="1"/>
    <xf numFmtId="164" fontId="3" fillId="0" borderId="1" xfId="0" applyFont="1" applyFill="1" applyBorder="1" applyAlignment="1" applyProtection="1">
      <alignment horizontal="right"/>
    </xf>
    <xf numFmtId="164" fontId="3" fillId="0" borderId="3" xfId="0" applyFont="1" applyFill="1" applyBorder="1" applyAlignment="1" applyProtection="1">
      <alignment horizontal="right"/>
    </xf>
    <xf numFmtId="164" fontId="3" fillId="0" borderId="5" xfId="0" applyFont="1" applyFill="1" applyBorder="1" applyAlignment="1" applyProtection="1">
      <alignment horizontal="right"/>
    </xf>
    <xf numFmtId="164" fontId="3" fillId="0" borderId="0" xfId="0" applyFont="1" applyFill="1" applyBorder="1" applyAlignment="1" applyProtection="1">
      <alignment horizontal="right"/>
    </xf>
    <xf numFmtId="164" fontId="4" fillId="0" borderId="0" xfId="0" applyFont="1" applyFill="1" applyBorder="1" applyProtection="1"/>
    <xf numFmtId="164" fontId="3" fillId="0" borderId="0" xfId="0" applyFont="1" applyFill="1" applyAlignment="1" applyProtection="1">
      <alignment horizontal="right"/>
    </xf>
    <xf numFmtId="164" fontId="4" fillId="0" borderId="0" xfId="0" applyFont="1" applyFill="1" applyProtection="1"/>
    <xf numFmtId="164" fontId="3" fillId="0" borderId="0" xfId="0" applyFont="1" applyFill="1" applyProtection="1"/>
    <xf numFmtId="166" fontId="4" fillId="0" borderId="0" xfId="0" applyNumberFormat="1" applyFont="1" applyFill="1" applyProtection="1"/>
    <xf numFmtId="164" fontId="4" fillId="0" borderId="6" xfId="0" applyFont="1" applyFill="1" applyBorder="1" applyProtection="1"/>
    <xf numFmtId="168" fontId="4" fillId="0" borderId="0" xfId="0" applyNumberFormat="1" applyFont="1" applyFill="1" applyAlignment="1">
      <alignment horizontal="right"/>
    </xf>
    <xf numFmtId="168" fontId="4" fillId="0" borderId="0" xfId="0" applyNumberFormat="1" applyFont="1" applyFill="1" applyAlignment="1" applyProtection="1">
      <alignment horizontal="right"/>
    </xf>
    <xf numFmtId="167" fontId="4" fillId="0" borderId="0" xfId="0" applyNumberFormat="1" applyFont="1" applyFill="1" applyProtection="1"/>
    <xf numFmtId="168" fontId="4" fillId="0" borderId="0" xfId="0" applyNumberFormat="1" applyFont="1" applyFill="1" applyProtection="1"/>
    <xf numFmtId="164" fontId="3" fillId="2" borderId="0" xfId="0" applyFont="1" applyFill="1" applyProtection="1"/>
    <xf numFmtId="164" fontId="4" fillId="2" borderId="7" xfId="0" applyFont="1" applyFill="1" applyBorder="1" applyProtection="1"/>
    <xf numFmtId="166" fontId="4" fillId="3" borderId="0" xfId="0" applyNumberFormat="1" applyFont="1" applyFill="1" applyProtection="1"/>
    <xf numFmtId="164" fontId="4" fillId="2" borderId="2" xfId="0" applyFont="1" applyFill="1" applyBorder="1" applyProtection="1"/>
    <xf numFmtId="164" fontId="4" fillId="2" borderId="4" xfId="0" applyFont="1" applyFill="1" applyBorder="1" applyProtection="1"/>
    <xf numFmtId="164" fontId="3" fillId="0" borderId="0" xfId="0" applyFont="1" applyFill="1" applyBorder="1" applyAlignment="1" applyProtection="1">
      <alignment horizontal="left"/>
    </xf>
    <xf numFmtId="164" fontId="4" fillId="0" borderId="0" xfId="0" applyFont="1" applyFill="1" applyBorder="1"/>
    <xf numFmtId="168" fontId="4" fillId="0" borderId="0" xfId="0" applyNumberFormat="1" applyFont="1" applyFill="1" applyBorder="1"/>
    <xf numFmtId="168" fontId="4" fillId="0" borderId="0" xfId="0" applyNumberFormat="1" applyFont="1" applyFill="1" applyBorder="1" applyAlignment="1" applyProtection="1">
      <alignment horizontal="left"/>
    </xf>
    <xf numFmtId="164" fontId="3" fillId="0" borderId="0" xfId="0" applyFont="1" applyFill="1" applyBorder="1"/>
    <xf numFmtId="164" fontId="4" fillId="0" borderId="0" xfId="0" applyFont="1" applyFill="1" applyBorder="1" applyAlignment="1" applyProtection="1">
      <alignment horizontal="left"/>
    </xf>
    <xf numFmtId="164" fontId="4" fillId="0" borderId="0" xfId="0" applyFont="1" applyFill="1" applyBorder="1" applyAlignment="1" applyProtection="1">
      <alignment horizontal="right"/>
    </xf>
    <xf numFmtId="164" fontId="3" fillId="0" borderId="0" xfId="0" applyFont="1" applyFill="1" applyBorder="1" applyProtection="1"/>
    <xf numFmtId="165" fontId="4" fillId="0" borderId="0" xfId="0" applyNumberFormat="1" applyFont="1" applyFill="1" applyBorder="1" applyProtection="1"/>
    <xf numFmtId="168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Protection="1"/>
    <xf numFmtId="11" fontId="4" fillId="0" borderId="0" xfId="1" applyNumberFormat="1" applyFont="1" applyFill="1" applyBorder="1"/>
    <xf numFmtId="164" fontId="4" fillId="0" borderId="0" xfId="0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 applyProtection="1">
      <alignment horizontal="right"/>
    </xf>
    <xf numFmtId="167" fontId="4" fillId="0" borderId="0" xfId="0" applyNumberFormat="1" applyFont="1" applyFill="1" applyBorder="1" applyProtection="1"/>
    <xf numFmtId="168" fontId="4" fillId="0" borderId="0" xfId="0" applyNumberFormat="1" applyFont="1" applyFill="1" applyBorder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 stripped 300 MeV in C</a:t>
            </a:r>
          </a:p>
        </c:rich>
      </c:tx>
      <c:layout>
        <c:manualLayout>
          <c:xMode val="edge"/>
          <c:yMode val="edge"/>
          <c:x val="0.26323999967942946"/>
          <c:y val="8.9376188915816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6553672316385"/>
          <c:y val="0.2280709569317329"/>
          <c:w val="0.61920903954802264"/>
          <c:h val="0.51579124106099594"/>
        </c:manualLayout>
      </c:layout>
      <c:scatterChart>
        <c:scatterStyle val="lineMarker"/>
        <c:varyColors val="0"/>
        <c:ser>
          <c:idx val="0"/>
          <c:order val="0"/>
          <c:tx>
            <c:v>foil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Q!$A$40:$A$59</c:f>
              <c:numCache>
                <c:formatCode>General_)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Q!$D$40:$D$59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1.3297038638896023E-198</c:v>
                </c:pt>
                <c:pt idx="3">
                  <c:v>2.586676868653715E-110</c:v>
                </c:pt>
                <c:pt idx="4">
                  <c:v>2.1278844897228346E-63</c:v>
                </c:pt>
                <c:pt idx="5">
                  <c:v>4.605728534491049E-36</c:v>
                </c:pt>
                <c:pt idx="6">
                  <c:v>1.5564788280417818E-19</c:v>
                </c:pt>
                <c:pt idx="7">
                  <c:v>1.3409766381189369E-9</c:v>
                </c:pt>
                <c:pt idx="8">
                  <c:v>5.546566856901539E-4</c:v>
                </c:pt>
                <c:pt idx="9">
                  <c:v>0.23893657189850034</c:v>
                </c:pt>
                <c:pt idx="10">
                  <c:v>0.73223385216243142</c:v>
                </c:pt>
                <c:pt idx="11">
                  <c:v>2.827141112103718E-2</c:v>
                </c:pt>
                <c:pt idx="12">
                  <c:v>3.5067912354131879E-6</c:v>
                </c:pt>
                <c:pt idx="13">
                  <c:v>1.2889395880140834E-13</c:v>
                </c:pt>
                <c:pt idx="14">
                  <c:v>2.8000356985322162E-26</c:v>
                </c:pt>
                <c:pt idx="15">
                  <c:v>3.5824985176475637E-47</c:v>
                </c:pt>
                <c:pt idx="16">
                  <c:v>3.8780560299487277E-82</c:v>
                </c:pt>
                <c:pt idx="17">
                  <c:v>2.9020383394750593E-144</c:v>
                </c:pt>
                <c:pt idx="18">
                  <c:v>3.6991337461515869E-270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B-4562-8E27-6CAA4C61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33888"/>
        <c:axId val="460136448"/>
      </c:scatterChart>
      <c:valAx>
        <c:axId val="460133888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Charge Q</a:t>
                </a:r>
              </a:p>
            </c:rich>
          </c:tx>
          <c:layout>
            <c:manualLayout>
              <c:xMode val="edge"/>
              <c:yMode val="edge"/>
              <c:x val="0.42542372881355933"/>
              <c:y val="0.85263446029642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0136448"/>
        <c:crosses val="autoZero"/>
        <c:crossBetween val="midCat"/>
      </c:valAx>
      <c:valAx>
        <c:axId val="46013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Fraction in Q</a:t>
                </a:r>
              </a:p>
            </c:rich>
          </c:tx>
          <c:layout>
            <c:manualLayout>
              <c:xMode val="edge"/>
              <c:yMode val="edge"/>
              <c:x val="3.7288135593220341E-2"/>
              <c:y val="0.33333437280735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6013388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74576271186445"/>
          <c:y val="0.43859809603007543"/>
          <c:w val="0.10169491525423724"/>
          <c:h val="0.150877575946570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668654</xdr:colOff>
      <xdr:row>4</xdr:row>
      <xdr:rowOff>66675</xdr:rowOff>
    </xdr:from>
    <xdr:to>
      <xdr:col>12</xdr:col>
      <xdr:colOff>274320</xdr:colOff>
      <xdr:row>30</xdr:row>
      <xdr:rowOff>133350</xdr:rowOff>
    </xdr:to>
    <xdr:graphicFrame macro="">
      <xdr:nvGraphicFramePr>
        <xdr:cNvPr id="1037" name="Chart 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Sheet1"/>
  <dimension ref="A1:BA61"/>
  <sheetViews>
    <sheetView showGridLines="0" tabSelected="1" workbookViewId="0">
      <selection activeCell="B8" sqref="B8"/>
    </sheetView>
  </sheetViews>
  <sheetFormatPr defaultColWidth="9.75" defaultRowHeight="12.75" x14ac:dyDescent="0.2"/>
  <cols>
    <col min="1" max="1" width="13.75" style="8" customWidth="1"/>
    <col min="2" max="2" width="12.5" style="2" customWidth="1"/>
    <col min="3" max="3" width="9.875" style="2" bestFit="1" customWidth="1"/>
    <col min="4" max="5" width="9.75" style="3"/>
    <col min="6" max="8" width="9.75" style="2"/>
    <col min="9" max="9" width="21" style="2" customWidth="1"/>
    <col min="10" max="12" width="9.75" style="2"/>
    <col min="13" max="13" width="13.75" style="32" customWidth="1"/>
    <col min="14" max="14" width="12.5" style="29" customWidth="1"/>
    <col min="15" max="15" width="9.875" style="29" bestFit="1" customWidth="1"/>
    <col min="16" max="17" width="9.75" style="30"/>
    <col min="18" max="53" width="9.75" style="29"/>
    <col min="54" max="16384" width="9.75" style="2"/>
  </cols>
  <sheetData>
    <row r="1" spans="1:20" x14ac:dyDescent="0.2">
      <c r="A1" s="1" t="s">
        <v>0</v>
      </c>
      <c r="H1" s="4"/>
      <c r="I1" s="5" t="s">
        <v>1</v>
      </c>
      <c r="J1" s="6" t="s">
        <v>2</v>
      </c>
      <c r="M1" s="28"/>
    </row>
    <row r="2" spans="1:20" x14ac:dyDescent="0.2">
      <c r="A2" s="1" t="s">
        <v>3</v>
      </c>
      <c r="G2" s="6" t="s">
        <v>4</v>
      </c>
      <c r="H2" s="4"/>
      <c r="I2" s="4"/>
      <c r="M2" s="28"/>
    </row>
    <row r="3" spans="1:20" x14ac:dyDescent="0.2">
      <c r="A3" s="1" t="s">
        <v>5</v>
      </c>
      <c r="D3" s="7" t="s">
        <v>6</v>
      </c>
      <c r="G3" s="6" t="s">
        <v>7</v>
      </c>
      <c r="H3" s="4"/>
      <c r="I3" s="4"/>
      <c r="M3" s="28"/>
      <c r="P3" s="31"/>
    </row>
    <row r="4" spans="1:20" x14ac:dyDescent="0.2">
      <c r="H4" s="4"/>
      <c r="I4" s="4"/>
    </row>
    <row r="5" spans="1:20" x14ac:dyDescent="0.2">
      <c r="A5" s="1" t="s">
        <v>8</v>
      </c>
      <c r="H5" s="4"/>
      <c r="I5" s="4"/>
      <c r="M5" s="28"/>
    </row>
    <row r="6" spans="1:20" x14ac:dyDescent="0.2">
      <c r="A6" s="9" t="s">
        <v>9</v>
      </c>
      <c r="B6" s="26">
        <v>10</v>
      </c>
      <c r="H6" s="4"/>
      <c r="I6" s="4"/>
      <c r="M6" s="12"/>
      <c r="N6" s="13"/>
    </row>
    <row r="7" spans="1:20" x14ac:dyDescent="0.2">
      <c r="A7" s="10" t="s">
        <v>10</v>
      </c>
      <c r="B7" s="27">
        <v>20</v>
      </c>
      <c r="C7" s="6" t="s">
        <v>11</v>
      </c>
      <c r="H7" s="4"/>
      <c r="I7" s="4"/>
      <c r="M7" s="12"/>
      <c r="N7" s="13"/>
      <c r="O7" s="33"/>
    </row>
    <row r="8" spans="1:20" x14ac:dyDescent="0.2">
      <c r="A8" s="11" t="s">
        <v>12</v>
      </c>
      <c r="B8" s="24">
        <v>200</v>
      </c>
      <c r="C8" s="6" t="s">
        <v>13</v>
      </c>
      <c r="H8" s="4"/>
      <c r="I8" s="4"/>
      <c r="M8" s="12"/>
      <c r="N8" s="13"/>
      <c r="O8" s="33"/>
    </row>
    <row r="9" spans="1:20" x14ac:dyDescent="0.2">
      <c r="A9" s="12" t="s">
        <v>33</v>
      </c>
      <c r="B9" s="13">
        <f>+(A21+1)*B8</f>
        <v>1200</v>
      </c>
      <c r="C9" s="6" t="s">
        <v>13</v>
      </c>
      <c r="H9" s="4"/>
      <c r="I9" s="4"/>
      <c r="M9" s="12"/>
      <c r="N9" s="13"/>
      <c r="O9" s="33"/>
    </row>
    <row r="10" spans="1:20" x14ac:dyDescent="0.2">
      <c r="A10" s="12"/>
      <c r="B10" s="13"/>
      <c r="C10" s="6"/>
      <c r="E10" s="7"/>
      <c r="H10" s="4"/>
      <c r="I10" s="4"/>
      <c r="M10" s="12"/>
      <c r="N10" s="13"/>
      <c r="O10" s="33"/>
      <c r="Q10" s="31"/>
    </row>
    <row r="11" spans="1:20" x14ac:dyDescent="0.2">
      <c r="A11" s="12" t="s">
        <v>5</v>
      </c>
      <c r="B11" s="13"/>
      <c r="C11" s="6"/>
      <c r="E11" s="7"/>
      <c r="H11" s="4"/>
      <c r="I11" s="4"/>
      <c r="M11" s="12"/>
      <c r="N11" s="13"/>
      <c r="O11" s="33"/>
      <c r="Q11" s="31"/>
    </row>
    <row r="12" spans="1:20" x14ac:dyDescent="0.2">
      <c r="H12" s="4"/>
      <c r="I12" s="4"/>
      <c r="T12" s="12"/>
    </row>
    <row r="13" spans="1:20" x14ac:dyDescent="0.2">
      <c r="A13" s="1" t="s">
        <v>14</v>
      </c>
      <c r="B13" s="5" t="s">
        <v>15</v>
      </c>
      <c r="C13" s="5" t="s">
        <v>16</v>
      </c>
      <c r="H13" s="4"/>
      <c r="I13" s="4"/>
      <c r="M13" s="28"/>
      <c r="N13" s="34"/>
      <c r="O13" s="34"/>
      <c r="T13" s="35"/>
    </row>
    <row r="14" spans="1:20" x14ac:dyDescent="0.2">
      <c r="A14" s="14" t="s">
        <v>17</v>
      </c>
      <c r="B14" s="4">
        <f>1/B60</f>
        <v>0.81712463938578617</v>
      </c>
      <c r="C14" s="4">
        <f>1/C60</f>
        <v>2.2512627873296678E-147</v>
      </c>
      <c r="H14" s="4"/>
      <c r="I14" s="4"/>
      <c r="M14" s="12"/>
      <c r="N14" s="36"/>
      <c r="O14" s="36"/>
      <c r="T14" s="35"/>
    </row>
    <row r="15" spans="1:20" x14ac:dyDescent="0.2">
      <c r="A15" s="14" t="s">
        <v>18</v>
      </c>
      <c r="B15" s="4">
        <f>B33</f>
        <v>9.7652613978119618</v>
      </c>
      <c r="C15" s="4">
        <f>C33</f>
        <v>9.9</v>
      </c>
      <c r="D15" s="7" t="s">
        <v>19</v>
      </c>
      <c r="H15" s="4"/>
      <c r="I15" s="4"/>
      <c r="M15" s="12"/>
      <c r="N15" s="36"/>
      <c r="O15" s="36"/>
      <c r="P15" s="31"/>
      <c r="T15" s="35"/>
    </row>
    <row r="16" spans="1:20" x14ac:dyDescent="0.2">
      <c r="A16" s="14" t="s">
        <v>20</v>
      </c>
      <c r="B16" s="4">
        <f>B35</f>
        <v>0.50688684233104087</v>
      </c>
      <c r="C16" s="4">
        <f>C35</f>
        <v>0.35718198533325624</v>
      </c>
      <c r="H16" s="4"/>
      <c r="I16" s="4"/>
      <c r="M16" s="12"/>
      <c r="N16" s="36"/>
      <c r="O16" s="36"/>
      <c r="T16" s="35"/>
    </row>
    <row r="17" spans="1:21" x14ac:dyDescent="0.2">
      <c r="A17" s="14" t="s">
        <v>21</v>
      </c>
      <c r="B17" s="15">
        <f>B37</f>
        <v>-4.8457284822527577E-2</v>
      </c>
      <c r="C17" s="15">
        <f>C37</f>
        <v>-0.10775305717394294</v>
      </c>
      <c r="M17" s="12"/>
      <c r="N17" s="13"/>
      <c r="O17" s="13"/>
      <c r="T17" s="35"/>
    </row>
    <row r="18" spans="1:21" x14ac:dyDescent="0.2">
      <c r="T18" s="35"/>
    </row>
    <row r="19" spans="1:21" x14ac:dyDescent="0.2">
      <c r="A19" s="1" t="s">
        <v>22</v>
      </c>
      <c r="M19" s="28"/>
      <c r="T19" s="35"/>
    </row>
    <row r="20" spans="1:21" x14ac:dyDescent="0.2">
      <c r="A20" s="14" t="s">
        <v>23</v>
      </c>
      <c r="B20" s="5" t="s">
        <v>24</v>
      </c>
      <c r="C20" s="5" t="s">
        <v>24</v>
      </c>
      <c r="M20" s="12"/>
      <c r="N20" s="34"/>
      <c r="O20" s="34"/>
      <c r="P20" s="37"/>
      <c r="Q20" s="37"/>
      <c r="T20" s="35"/>
    </row>
    <row r="21" spans="1:21" x14ac:dyDescent="0.2">
      <c r="A21" s="23">
        <v>5</v>
      </c>
      <c r="B21" s="17">
        <f>EXP(-0.5*((A21-$B$33)/$B$35)^2/(1+$B$37*ABS(A21-$B$33)/$B$35))*B14</f>
        <v>4.605728534491049E-36</v>
      </c>
      <c r="C21" s="25">
        <f>EXP(-0.5*((A21-$C$33)/$C$35)^2/(1+$C$37*ABS(A21-$C$33)/$C$35))*C14</f>
        <v>6.451207639362015E-62</v>
      </c>
      <c r="M21" s="35"/>
      <c r="N21" s="38"/>
      <c r="O21" s="38"/>
      <c r="P21" s="39"/>
      <c r="Q21" s="39"/>
      <c r="T21" s="35"/>
    </row>
    <row r="22" spans="1:21" x14ac:dyDescent="0.2">
      <c r="T22" s="35"/>
    </row>
    <row r="23" spans="1:21" x14ac:dyDescent="0.2">
      <c r="A23" s="1" t="s">
        <v>25</v>
      </c>
      <c r="M23" s="28"/>
      <c r="T23" s="35"/>
    </row>
    <row r="25" spans="1:21" x14ac:dyDescent="0.2">
      <c r="A25" s="1" t="s">
        <v>26</v>
      </c>
      <c r="M25" s="28"/>
      <c r="U25" s="12"/>
    </row>
    <row r="26" spans="1:21" x14ac:dyDescent="0.2">
      <c r="T26" s="40"/>
    </row>
    <row r="27" spans="1:21" x14ac:dyDescent="0.2">
      <c r="A27" s="14" t="s">
        <v>27</v>
      </c>
      <c r="B27" s="15">
        <v>931</v>
      </c>
      <c r="C27" s="6" t="s">
        <v>13</v>
      </c>
      <c r="M27" s="12"/>
      <c r="N27" s="13"/>
      <c r="O27" s="33"/>
      <c r="U27" s="35"/>
    </row>
    <row r="28" spans="1:21" x14ac:dyDescent="0.2">
      <c r="A28" s="14" t="s">
        <v>28</v>
      </c>
      <c r="B28" s="15">
        <f>SQRT(2*B8/(B27*B7))</f>
        <v>0.14656833601216487</v>
      </c>
      <c r="M28" s="12"/>
      <c r="N28" s="13"/>
      <c r="U28" s="35"/>
    </row>
    <row r="29" spans="1:21" x14ac:dyDescent="0.2">
      <c r="U29" s="35"/>
    </row>
    <row r="30" spans="1:21" x14ac:dyDescent="0.2">
      <c r="B30" s="5" t="s">
        <v>15</v>
      </c>
      <c r="C30" s="5" t="s">
        <v>16</v>
      </c>
      <c r="N30" s="34"/>
      <c r="O30" s="34"/>
      <c r="U30" s="35"/>
    </row>
    <row r="31" spans="1:21" x14ac:dyDescent="0.2">
      <c r="A31" s="14" t="s">
        <v>29</v>
      </c>
      <c r="B31" s="15">
        <f>47.3*B6^(-0.38)*B28^0.86</f>
        <v>3.7814266102876934</v>
      </c>
      <c r="C31" s="15">
        <f>80.1*B6^-0.506*B28^0.996</f>
        <v>3.6898483113241247</v>
      </c>
      <c r="M31" s="12"/>
      <c r="N31" s="13"/>
      <c r="O31" s="13"/>
      <c r="U31" s="35"/>
    </row>
    <row r="32" spans="1:21" x14ac:dyDescent="0.2">
      <c r="A32" s="14" t="s">
        <v>30</v>
      </c>
      <c r="B32" s="15">
        <f>1-1.03*EXP(-B31)</f>
        <v>0.97652613978119618</v>
      </c>
      <c r="C32" s="15">
        <f>MIN(MAXA(1-1.08*EXP(-C31),C31*0.116/0.2),0.99)</f>
        <v>0.99</v>
      </c>
      <c r="M32" s="12"/>
      <c r="N32" s="13"/>
      <c r="O32" s="13"/>
      <c r="U32" s="35"/>
    </row>
    <row r="33" spans="1:21" x14ac:dyDescent="0.2">
      <c r="A33" s="14" t="s">
        <v>18</v>
      </c>
      <c r="B33" s="18">
        <f>B32*B6</f>
        <v>9.7652613978119618</v>
      </c>
      <c r="C33" s="15">
        <f>C32*B6</f>
        <v>9.9</v>
      </c>
      <c r="M33" s="12"/>
      <c r="N33" s="13"/>
      <c r="O33" s="13"/>
      <c r="U33" s="35"/>
    </row>
    <row r="34" spans="1:21" x14ac:dyDescent="0.2">
      <c r="U34" s="35"/>
    </row>
    <row r="35" spans="1:21" x14ac:dyDescent="0.2">
      <c r="A35" s="14" t="s">
        <v>20</v>
      </c>
      <c r="B35" s="15">
        <f>0.48*$B$6^0.45*(B32*(1-B32))^0.26</f>
        <v>0.50688684233104087</v>
      </c>
      <c r="C35" s="15">
        <f>0.35*$B$6^0.55*(C32*(1-C32))^0.27</f>
        <v>0.35718198533325624</v>
      </c>
      <c r="M35" s="12"/>
      <c r="N35" s="13"/>
      <c r="O35" s="13"/>
      <c r="U35" s="35"/>
    </row>
    <row r="36" spans="1:21" x14ac:dyDescent="0.2">
      <c r="U36" s="35"/>
    </row>
    <row r="37" spans="1:21" x14ac:dyDescent="0.2">
      <c r="A37" s="14" t="s">
        <v>21</v>
      </c>
      <c r="B37" s="15">
        <f>B35*(0.0007*B6-0.7*B28)</f>
        <v>-4.8457284822527577E-2</v>
      </c>
      <c r="C37" s="15">
        <f>C35*(0.17+0.0012*B6-3.3*B28)</f>
        <v>-0.10775305717394294</v>
      </c>
      <c r="M37" s="12"/>
      <c r="N37" s="13"/>
      <c r="O37" s="13"/>
    </row>
    <row r="38" spans="1:21" x14ac:dyDescent="0.2">
      <c r="B38" s="2">
        <v>100</v>
      </c>
      <c r="C38" s="2">
        <v>100</v>
      </c>
      <c r="D38" s="19"/>
      <c r="E38" s="19"/>
      <c r="P38" s="41"/>
      <c r="Q38" s="41"/>
    </row>
    <row r="39" spans="1:21" x14ac:dyDescent="0.2">
      <c r="A39" s="14" t="s">
        <v>23</v>
      </c>
      <c r="B39" s="5" t="s">
        <v>31</v>
      </c>
      <c r="C39" s="5" t="s">
        <v>31</v>
      </c>
      <c r="D39" s="20" t="s">
        <v>24</v>
      </c>
      <c r="E39" s="20" t="s">
        <v>24</v>
      </c>
      <c r="M39" s="12"/>
      <c r="N39" s="34"/>
      <c r="O39" s="34"/>
      <c r="P39" s="42"/>
      <c r="Q39" s="42"/>
    </row>
    <row r="40" spans="1:21" x14ac:dyDescent="0.2">
      <c r="A40" s="16">
        <v>0</v>
      </c>
      <c r="B40" s="21">
        <f t="shared" ref="B40:B59" si="0">IF((A40-$B$33)/$B$35&gt;$B$38,0,EXP(-0.5*((A40-$B$33)/$B$35)^2/(1+$B$37*ABS(A40-$B$33)/$B$35)))</f>
        <v>0</v>
      </c>
      <c r="C40" s="21">
        <f>IF((A40-$C$33)/$C$35&gt;$C$38,0,EXP(-0.5*((A40-$C$33)/$C$35)^2/(1+$C$37*ABS(A40-$C$33)/$C$35)))</f>
        <v>9.3898532902555168E+83</v>
      </c>
      <c r="D40" s="22">
        <f t="shared" ref="D40:D59" si="1">B40/$B$60</f>
        <v>0</v>
      </c>
      <c r="E40" s="22">
        <f t="shared" ref="E40:E59" si="2">C40/$C$60</f>
        <v>2.1139027290837289E-63</v>
      </c>
      <c r="M40" s="35"/>
      <c r="N40" s="43"/>
      <c r="O40" s="43"/>
      <c r="P40" s="44"/>
      <c r="Q40" s="44"/>
    </row>
    <row r="41" spans="1:21" x14ac:dyDescent="0.2">
      <c r="A41" s="16">
        <f>1+A40</f>
        <v>1</v>
      </c>
      <c r="B41" s="21">
        <f t="shared" si="0"/>
        <v>0</v>
      </c>
      <c r="C41" s="21">
        <f t="shared" ref="C41:C59" si="3">IF((A41-$C$33)/$C$35&gt;$C$38,0,EXP(-0.5*((A41-$C$33)/$C$35)^2/(1+$C$37*ABS(A41-$C$33)/$C$35)))</f>
        <v>1.0380422902379507E+80</v>
      </c>
      <c r="D41" s="22">
        <f t="shared" si="1"/>
        <v>0</v>
      </c>
      <c r="E41" s="22">
        <f t="shared" si="2"/>
        <v>2.3369059796871608E-67</v>
      </c>
      <c r="M41" s="35"/>
      <c r="N41" s="43"/>
      <c r="O41" s="43"/>
      <c r="P41" s="44"/>
      <c r="Q41" s="44"/>
    </row>
    <row r="42" spans="1:21" x14ac:dyDescent="0.2">
      <c r="A42" s="16">
        <f>1+A41</f>
        <v>2</v>
      </c>
      <c r="B42" s="21">
        <f t="shared" si="0"/>
        <v>1.6272962529793621E-198</v>
      </c>
      <c r="C42" s="21">
        <f t="shared" si="3"/>
        <v>6.237381777426838E+76</v>
      </c>
      <c r="D42" s="22">
        <f t="shared" si="1"/>
        <v>1.3297038638896023E-198</v>
      </c>
      <c r="E42" s="22">
        <f t="shared" si="2"/>
        <v>1.4041985485889221E-70</v>
      </c>
      <c r="M42" s="35"/>
      <c r="N42" s="43"/>
      <c r="O42" s="43"/>
      <c r="P42" s="44"/>
      <c r="Q42" s="44"/>
    </row>
    <row r="43" spans="1:21" x14ac:dyDescent="0.2">
      <c r="A43" s="16">
        <v>3</v>
      </c>
      <c r="B43" s="21">
        <f t="shared" si="0"/>
        <v>3.165584225434764E-110</v>
      </c>
      <c r="C43" s="21">
        <f t="shared" si="3"/>
        <v>8.399353331055667E+74</v>
      </c>
      <c r="D43" s="22">
        <f t="shared" si="1"/>
        <v>2.586676868653715E-110</v>
      </c>
      <c r="E43" s="22">
        <f t="shared" si="2"/>
        <v>1.8909151591839112E-72</v>
      </c>
      <c r="M43" s="35"/>
      <c r="N43" s="43"/>
      <c r="O43" s="43"/>
      <c r="P43" s="44"/>
      <c r="Q43" s="44"/>
    </row>
    <row r="44" spans="1:21" x14ac:dyDescent="0.2">
      <c r="A44" s="16">
        <f t="shared" ref="A44:A59" si="4">1+A43</f>
        <v>4</v>
      </c>
      <c r="B44" s="21">
        <f t="shared" si="0"/>
        <v>2.6041125027417071E-63</v>
      </c>
      <c r="C44" s="21">
        <f t="shared" si="3"/>
        <v>9.3561484568678989E+75</v>
      </c>
      <c r="D44" s="22">
        <f t="shared" si="1"/>
        <v>2.1278844897228346E-63</v>
      </c>
      <c r="E44" s="22">
        <f t="shared" si="2"/>
        <v>2.1063148853678598E-71</v>
      </c>
      <c r="M44" s="35"/>
      <c r="N44" s="43"/>
      <c r="O44" s="43"/>
      <c r="P44" s="44"/>
      <c r="Q44" s="44"/>
    </row>
    <row r="45" spans="1:21" x14ac:dyDescent="0.2">
      <c r="A45" s="16">
        <f t="shared" si="4"/>
        <v>5</v>
      </c>
      <c r="B45" s="21">
        <f t="shared" si="0"/>
        <v>5.6365067365403025E-36</v>
      </c>
      <c r="C45" s="21">
        <f t="shared" si="3"/>
        <v>2.8655951120722365E+85</v>
      </c>
      <c r="D45" s="22">
        <f t="shared" si="1"/>
        <v>4.605728534491049E-36</v>
      </c>
      <c r="E45" s="22">
        <f t="shared" si="2"/>
        <v>6.451207639362015E-62</v>
      </c>
      <c r="M45" s="35"/>
      <c r="N45" s="43"/>
      <c r="O45" s="43"/>
      <c r="P45" s="44"/>
      <c r="Q45" s="44"/>
      <c r="U45" s="35"/>
    </row>
    <row r="46" spans="1:21" x14ac:dyDescent="0.2">
      <c r="A46" s="16">
        <f t="shared" si="4"/>
        <v>6</v>
      </c>
      <c r="B46" s="21">
        <f t="shared" si="0"/>
        <v>1.9048242495927563E-19</v>
      </c>
      <c r="C46" s="21">
        <f t="shared" si="3"/>
        <v>4.4419514488850436E+146</v>
      </c>
      <c r="D46" s="22">
        <f t="shared" si="1"/>
        <v>1.5564788280417818E-19</v>
      </c>
      <c r="E46" s="22">
        <f t="shared" si="2"/>
        <v>1</v>
      </c>
      <c r="M46" s="35"/>
      <c r="N46" s="43"/>
      <c r="O46" s="43"/>
      <c r="P46" s="44"/>
      <c r="Q46" s="44"/>
      <c r="U46" s="35"/>
    </row>
    <row r="47" spans="1:21" x14ac:dyDescent="0.2">
      <c r="A47" s="16">
        <f t="shared" si="4"/>
        <v>7</v>
      </c>
      <c r="B47" s="21">
        <f t="shared" si="0"/>
        <v>1.6410919136239953E-9</v>
      </c>
      <c r="C47" s="21">
        <f t="shared" si="3"/>
        <v>4.1148929095672304E-115</v>
      </c>
      <c r="D47" s="22">
        <f t="shared" si="1"/>
        <v>1.3409766381189369E-9</v>
      </c>
      <c r="E47" s="22">
        <f t="shared" si="2"/>
        <v>9.2637052811554105E-262</v>
      </c>
      <c r="M47" s="35"/>
      <c r="N47" s="43"/>
      <c r="O47" s="43"/>
      <c r="P47" s="44"/>
      <c r="Q47" s="44"/>
      <c r="U47" s="35"/>
    </row>
    <row r="48" spans="1:21" x14ac:dyDescent="0.2">
      <c r="A48" s="16">
        <f t="shared" si="4"/>
        <v>8</v>
      </c>
      <c r="B48" s="21">
        <f t="shared" si="0"/>
        <v>6.7879079757902862E-4</v>
      </c>
      <c r="C48" s="21">
        <f t="shared" si="3"/>
        <v>4.0181068885472699E-15</v>
      </c>
      <c r="D48" s="22">
        <f t="shared" si="1"/>
        <v>5.546566856901539E-4</v>
      </c>
      <c r="E48" s="22">
        <f t="shared" si="2"/>
        <v>9.0458145136994665E-162</v>
      </c>
      <c r="M48" s="35"/>
      <c r="N48" s="43"/>
      <c r="O48" s="43"/>
      <c r="P48" s="44"/>
      <c r="Q48" s="44"/>
      <c r="U48" s="35"/>
    </row>
    <row r="49" spans="1:21" x14ac:dyDescent="0.2">
      <c r="A49" s="16">
        <f t="shared" si="4"/>
        <v>9</v>
      </c>
      <c r="B49" s="21">
        <f t="shared" si="0"/>
        <v>0.2924114148339762</v>
      </c>
      <c r="C49" s="21">
        <f t="shared" si="3"/>
        <v>1.2808609986231387E-2</v>
      </c>
      <c r="D49" s="22">
        <f t="shared" si="1"/>
        <v>0.23893657189850034</v>
      </c>
      <c r="E49" s="22">
        <f t="shared" si="2"/>
        <v>2.883554701942189E-149</v>
      </c>
      <c r="M49" s="35"/>
      <c r="N49" s="43"/>
      <c r="O49" s="43"/>
      <c r="P49" s="44"/>
      <c r="Q49" s="44"/>
      <c r="U49" s="35"/>
    </row>
    <row r="50" spans="1:21" x14ac:dyDescent="0.2">
      <c r="A50" s="16">
        <f t="shared" si="4"/>
        <v>10</v>
      </c>
      <c r="B50" s="21">
        <f t="shared" si="0"/>
        <v>0.89611035681513018</v>
      </c>
      <c r="C50" s="21">
        <f t="shared" si="3"/>
        <v>0.96039511820055301</v>
      </c>
      <c r="D50" s="22">
        <f t="shared" si="1"/>
        <v>0.73223385216243142</v>
      </c>
      <c r="E50" s="22">
        <f t="shared" si="2"/>
        <v>2.1621017907379827E-147</v>
      </c>
      <c r="M50" s="35"/>
      <c r="N50" s="43"/>
      <c r="O50" s="43"/>
      <c r="P50" s="44"/>
      <c r="Q50" s="44"/>
      <c r="U50" s="35"/>
    </row>
    <row r="51" spans="1:21" x14ac:dyDescent="0.2">
      <c r="A51" s="16">
        <f t="shared" si="4"/>
        <v>11</v>
      </c>
      <c r="B51" s="21">
        <f t="shared" si="0"/>
        <v>3.4598652100722542E-2</v>
      </c>
      <c r="C51" s="21">
        <f t="shared" si="3"/>
        <v>8.2727306604429786E-4</v>
      </c>
      <c r="D51" s="22">
        <f t="shared" si="1"/>
        <v>2.827141112103718E-2</v>
      </c>
      <c r="E51" s="22">
        <f t="shared" si="2"/>
        <v>1.8624090685456463E-150</v>
      </c>
      <c r="M51" s="35"/>
      <c r="N51" s="43"/>
      <c r="O51" s="43"/>
      <c r="P51" s="44"/>
      <c r="Q51" s="44"/>
      <c r="U51" s="35"/>
    </row>
    <row r="52" spans="1:21" x14ac:dyDescent="0.2">
      <c r="A52" s="16">
        <f t="shared" si="4"/>
        <v>12</v>
      </c>
      <c r="B52" s="21">
        <f t="shared" si="0"/>
        <v>4.2916234150632908E-6</v>
      </c>
      <c r="C52" s="21">
        <f t="shared" si="3"/>
        <v>3.2998666924889362E-21</v>
      </c>
      <c r="D52" s="22">
        <f t="shared" si="1"/>
        <v>3.5067912354131879E-6</v>
      </c>
      <c r="E52" s="22">
        <f t="shared" si="2"/>
        <v>7.4288670879489746E-168</v>
      </c>
      <c r="M52" s="35"/>
      <c r="N52" s="43"/>
      <c r="O52" s="43"/>
      <c r="P52" s="44"/>
      <c r="Q52" s="44"/>
      <c r="U52" s="35"/>
    </row>
    <row r="53" spans="1:21" x14ac:dyDescent="0.2">
      <c r="A53" s="16">
        <f t="shared" si="4"/>
        <v>13</v>
      </c>
      <c r="B53" s="21">
        <f t="shared" si="0"/>
        <v>1.5774087891694829E-13</v>
      </c>
      <c r="C53" s="21">
        <f t="shared" si="3"/>
        <v>4.0101521854813979E-253</v>
      </c>
      <c r="D53" s="22">
        <f t="shared" si="1"/>
        <v>1.2889395880140834E-13</v>
      </c>
      <c r="E53" s="22">
        <f t="shared" si="2"/>
        <v>0</v>
      </c>
      <c r="M53" s="35"/>
      <c r="N53" s="43"/>
      <c r="O53" s="43"/>
      <c r="P53" s="44"/>
      <c r="Q53" s="44"/>
      <c r="U53" s="35"/>
    </row>
    <row r="54" spans="1:21" x14ac:dyDescent="0.2">
      <c r="A54" s="16">
        <f t="shared" si="4"/>
        <v>14</v>
      </c>
      <c r="B54" s="21">
        <f t="shared" si="0"/>
        <v>3.4266935098627531E-26</v>
      </c>
      <c r="C54" s="21">
        <f t="shared" si="3"/>
        <v>6.1764334162781034E+120</v>
      </c>
      <c r="D54" s="22">
        <f t="shared" si="1"/>
        <v>2.8000356985322162E-26</v>
      </c>
      <c r="E54" s="22">
        <f t="shared" si="2"/>
        <v>1.3904774708486345E-26</v>
      </c>
      <c r="M54" s="35"/>
      <c r="N54" s="43"/>
      <c r="O54" s="43"/>
      <c r="P54" s="44"/>
      <c r="Q54" s="44"/>
      <c r="U54" s="35"/>
    </row>
    <row r="55" spans="1:21" x14ac:dyDescent="0.2">
      <c r="A55" s="16">
        <f t="shared" si="4"/>
        <v>15</v>
      </c>
      <c r="B55" s="21">
        <f t="shared" si="0"/>
        <v>4.3842742526286387E-47</v>
      </c>
      <c r="C55" s="21">
        <f t="shared" si="3"/>
        <v>1.5999405697029071E+82</v>
      </c>
      <c r="D55" s="22">
        <f t="shared" si="1"/>
        <v>3.5824985176475637E-47</v>
      </c>
      <c r="E55" s="22">
        <f t="shared" si="2"/>
        <v>3.6018866665111834E-65</v>
      </c>
      <c r="M55" s="35"/>
      <c r="N55" s="43"/>
      <c r="O55" s="43"/>
      <c r="P55" s="44"/>
      <c r="Q55" s="44"/>
    </row>
    <row r="56" spans="1:21" x14ac:dyDescent="0.2">
      <c r="A56" s="16">
        <f t="shared" si="4"/>
        <v>16</v>
      </c>
      <c r="B56" s="21">
        <f t="shared" si="0"/>
        <v>4.7459785729430132E-82</v>
      </c>
      <c r="C56" s="21">
        <f t="shared" si="3"/>
        <v>2.3849068936364339E+75</v>
      </c>
      <c r="D56" s="22">
        <f t="shared" si="1"/>
        <v>3.8780560299487277E-82</v>
      </c>
      <c r="E56" s="22">
        <f t="shared" si="2"/>
        <v>5.3690521408896982E-72</v>
      </c>
      <c r="F56" s="4"/>
      <c r="G56" s="4"/>
      <c r="M56" s="35"/>
      <c r="N56" s="43"/>
      <c r="O56" s="43"/>
      <c r="P56" s="44"/>
      <c r="Q56" s="44"/>
    </row>
    <row r="57" spans="1:21" x14ac:dyDescent="0.2">
      <c r="A57" s="16">
        <f t="shared" si="4"/>
        <v>17</v>
      </c>
      <c r="B57" s="21">
        <f t="shared" si="0"/>
        <v>3.5515246996547002E-144</v>
      </c>
      <c r="C57" s="21">
        <f t="shared" si="3"/>
        <v>1.3771622148433982E+75</v>
      </c>
      <c r="D57" s="22">
        <f t="shared" si="1"/>
        <v>2.9020383394750593E-144</v>
      </c>
      <c r="E57" s="22">
        <f t="shared" si="2"/>
        <v>3.1003540463934478E-72</v>
      </c>
      <c r="F57" s="4"/>
      <c r="G57" s="4"/>
      <c r="M57" s="35"/>
      <c r="N57" s="43"/>
      <c r="O57" s="43"/>
      <c r="P57" s="44"/>
      <c r="Q57" s="44"/>
    </row>
    <row r="58" spans="1:21" x14ac:dyDescent="0.2">
      <c r="A58" s="16">
        <f t="shared" si="4"/>
        <v>18</v>
      </c>
      <c r="B58" s="21">
        <f t="shared" si="0"/>
        <v>4.5270128544063249E-270</v>
      </c>
      <c r="C58" s="21">
        <f t="shared" si="3"/>
        <v>2.2819238383211043E+77</v>
      </c>
      <c r="D58" s="22">
        <f t="shared" si="1"/>
        <v>3.6991337461515869E-270</v>
      </c>
      <c r="E58" s="22">
        <f t="shared" si="2"/>
        <v>5.1372102207327837E-70</v>
      </c>
      <c r="F58" s="4"/>
      <c r="G58" s="4"/>
      <c r="M58" s="35"/>
      <c r="N58" s="43"/>
      <c r="O58" s="43"/>
      <c r="P58" s="44"/>
      <c r="Q58" s="44"/>
    </row>
    <row r="59" spans="1:21" x14ac:dyDescent="0.2">
      <c r="A59" s="16">
        <f t="shared" si="4"/>
        <v>19</v>
      </c>
      <c r="B59" s="21">
        <f t="shared" si="0"/>
        <v>0</v>
      </c>
      <c r="C59" s="21">
        <f t="shared" si="3"/>
        <v>5.7661486159285263E+80</v>
      </c>
      <c r="D59" s="22">
        <f t="shared" si="1"/>
        <v>0</v>
      </c>
      <c r="E59" s="22">
        <f t="shared" si="2"/>
        <v>1.298111580525236E-66</v>
      </c>
      <c r="F59" s="4"/>
      <c r="G59" s="4"/>
      <c r="M59" s="35"/>
      <c r="N59" s="43"/>
      <c r="O59" s="43"/>
      <c r="P59" s="44"/>
      <c r="Q59" s="44"/>
    </row>
    <row r="60" spans="1:21" x14ac:dyDescent="0.2">
      <c r="A60" s="14" t="s">
        <v>32</v>
      </c>
      <c r="B60" s="15">
        <f>SUM(B40:B59)</f>
        <v>1.2238035078120726</v>
      </c>
      <c r="C60" s="15">
        <f>SUM(C40:C59)</f>
        <v>4.4419514488850436E+146</v>
      </c>
      <c r="M60" s="12"/>
      <c r="N60" s="13"/>
      <c r="O60" s="13"/>
    </row>
    <row r="61" spans="1:21" x14ac:dyDescent="0.2">
      <c r="A61" s="1" t="s">
        <v>5</v>
      </c>
      <c r="M61" s="28"/>
    </row>
  </sheetData>
  <phoneticPr fontId="2" type="noConversion"/>
  <printOptions gridLinesSet="0"/>
  <pageMargins left="0.75" right="0.75" top="1" bottom="1" header="0.5" footer="0.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</vt:lpstr>
      <vt:lpstr>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L. Doyle</dc:creator>
  <cp:lastModifiedBy>Doyle</cp:lastModifiedBy>
  <dcterms:created xsi:type="dcterms:W3CDTF">2014-11-20T22:39:11Z</dcterms:created>
  <dcterms:modified xsi:type="dcterms:W3CDTF">2023-07-24T21:23:27Z</dcterms:modified>
</cp:coreProperties>
</file>