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activeX/activeX14.xml" ContentType="application/vnd.ms-office.activeX+xml"/>
  <Override PartName="/xl/activeX/activeX14.bin" ContentType="application/vnd.ms-office.activeX"/>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6.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trlProps/ctrlProp4.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trlProps/ctrlProp5.xml" ContentType="application/vnd.ms-excel.controlproperties+xml"/>
  <Override PartName="/xl/comments7.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drawings/drawing10.xml" ContentType="application/vnd.openxmlformats-officedocument.drawing+xml"/>
  <Override PartName="/xl/ctrlProps/ctrlProp6.xml" ContentType="application/vnd.ms-excel.controlproperties+xml"/>
  <Override PartName="/xl/charts/chart15.xml" ContentType="application/vnd.openxmlformats-officedocument.drawingml.chart+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trlProps/ctrlProp7.xml" ContentType="application/vnd.ms-excel.controlproperties+xml"/>
  <Override PartName="/xl/charts/chart18.xml" ContentType="application/vnd.openxmlformats-officedocument.drawingml.chart+xml"/>
  <Override PartName="/xl/charts/chart19.xml" ContentType="application/vnd.openxmlformats-officedocument.drawingml.chart+xml"/>
  <Override PartName="/xl/charts/style10.xml" ContentType="application/vnd.ms-office.chartstyle+xml"/>
  <Override PartName="/xl/charts/colors10.xml" ContentType="application/vnd.ms-office.chartcolorstyle+xml"/>
  <Override PartName="/xl/charts/chart2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ctrlProps/ctrlProp8.xml" ContentType="application/vnd.ms-excel.controlproperties+xml"/>
  <Override PartName="/xl/charts/chart21.xml" ContentType="application/vnd.openxmlformats-officedocument.drawingml.chart+xml"/>
  <Override PartName="/xl/charts/chart22.xml" ContentType="application/vnd.openxmlformats-officedocument.drawingml.chart+xml"/>
  <Override PartName="/xl/charts/style12.xml" ContentType="application/vnd.ms-office.chartstyle+xml"/>
  <Override PartName="/xl/charts/colors12.xml" ContentType="application/vnd.ms-office.chartcolorstyle+xml"/>
  <Override PartName="/xl/charts/chart2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trlProps/ctrlProp9.xml" ContentType="application/vnd.ms-excel.controlproperties+xml"/>
  <Override PartName="/xl/charts/chart24.xml" ContentType="application/vnd.openxmlformats-officedocument.drawingml.chart+xml"/>
  <Override PartName="/xl/charts/chart25.xml" ContentType="application/vnd.openxmlformats-officedocument.drawingml.chart+xml"/>
  <Override PartName="/xl/charts/style14.xml" ContentType="application/vnd.ms-office.chartstyle+xml"/>
  <Override PartName="/xl/charts/colors14.xml" ContentType="application/vnd.ms-office.chartcolorstyle+xml"/>
  <Override PartName="/xl/charts/chart2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ctrlProps/ctrlProp10.xml" ContentType="application/vnd.ms-excel.controlproperties+xml"/>
  <Override PartName="/xl/comments8.xml" ContentType="application/vnd.openxmlformats-officedocument.spreadsheetml.comments+xml"/>
  <Override PartName="/xl/charts/chart27.xml" ContentType="application/vnd.openxmlformats-officedocument.drawingml.chart+xml"/>
  <Override PartName="/xl/charts/chart28.xml" ContentType="application/vnd.openxmlformats-officedocument.drawingml.chart+xml"/>
  <Override PartName="/xl/charts/style16.xml" ContentType="application/vnd.ms-office.chartstyle+xml"/>
  <Override PartName="/xl/charts/colors16.xml" ContentType="application/vnd.ms-office.chartcolorstyle+xml"/>
  <Override PartName="/xl/charts/chart29.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5.xml" ContentType="application/vnd.openxmlformats-officedocument.drawing+xml"/>
  <Override PartName="/xl/ctrlProps/ctrlProp11.xml" ContentType="application/vnd.ms-excel.controlproperties+xml"/>
  <Override PartName="/xl/comments9.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charts/style18.xml" ContentType="application/vnd.ms-office.chartstyle+xml"/>
  <Override PartName="/xl/charts/colors18.xml" ContentType="application/vnd.ms-office.chartcolorstyle+xml"/>
  <Override PartName="/xl/charts/chart32.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6.xml" ContentType="application/vnd.openxmlformats-officedocument.drawing+xml"/>
  <Override PartName="/xl/ctrlProps/ctrlProp12.xml" ContentType="application/vnd.ms-excel.controlproperties+xml"/>
  <Override PartName="/xl/charts/chart33.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filterPrivacy="1" codeName="ThisWorkbook"/>
  <bookViews>
    <workbookView xWindow="0" yWindow="0" windowWidth="11832" windowHeight="6024" firstSheet="1" activeTab="1"/>
  </bookViews>
  <sheets>
    <sheet name="PerfMon_Results" sheetId="8" state="hidden" r:id="rId1"/>
    <sheet name="Copyright" sheetId="30" r:id="rId2"/>
    <sheet name="Help" sheetId="29" r:id="rId3"/>
    <sheet name="Input" sheetId="4" r:id="rId4"/>
    <sheet name="Output" sheetId="7" r:id="rId5"/>
    <sheet name="WaterStreams" sheetId="1" r:id="rId6"/>
    <sheet name="Spacers" sheetId="5" r:id="rId7"/>
    <sheet name="MembranesAndFoils" sheetId="2" r:id="rId8"/>
    <sheet name="Configuration" sheetId="3" r:id="rId9"/>
    <sheet name="Sensitivity Study" sheetId="25" r:id="rId10"/>
    <sheet name="Validation" sheetId="17" r:id="rId11"/>
    <sheet name="V1" sheetId="11" r:id="rId12"/>
    <sheet name="V2" sheetId="18" r:id="rId13"/>
    <sheet name="V3" sheetId="14" r:id="rId14"/>
    <sheet name="V4" sheetId="19" r:id="rId15"/>
    <sheet name="V5" sheetId="20" r:id="rId16"/>
    <sheet name="V6" sheetId="21" r:id="rId17"/>
    <sheet name="V7" sheetId="22" r:id="rId18"/>
    <sheet name="V8" sheetId="24" r:id="rId19"/>
    <sheet name="V11" sheetId="28" r:id="rId20"/>
    <sheet name="NumericalConvergence" sheetId="16" r:id="rId21"/>
    <sheet name="AGMD_Converg" sheetId="26" r:id="rId22"/>
    <sheet name="TestScratchSpace" sheetId="6" state="hidden" r:id="rId23"/>
  </sheets>
  <functionGroups builtInGroupCount="18"/>
  <definedNames>
    <definedName name="_xlnm._FilterDatabase" localSheetId="3" hidden="1">Input!$B$5:$C$20</definedName>
    <definedName name="AirGapPressure">Input!$C$13</definedName>
    <definedName name="AllResults">Output!$C$5:$C$15</definedName>
    <definedName name="AmbientTemperatureRange">Input!$C$19</definedName>
    <definedName name="AverageAirFlowVelocityRange" localSheetId="19">Input!#REF!</definedName>
    <definedName name="AverageAirFlowVelocityRange" localSheetId="12">Input!#REF!</definedName>
    <definedName name="AverageAirFlowVelocityRange" localSheetId="14">Input!#REF!</definedName>
    <definedName name="AverageAirFlowVelocityRange" localSheetId="15">Input!#REF!</definedName>
    <definedName name="AverageAirFlowVelocityRange" localSheetId="16">Input!#REF!</definedName>
    <definedName name="AverageAirFlowVelocityRange" localSheetId="17">Input!#REF!</definedName>
    <definedName name="AverageAirFlowVelocityRange" localSheetId="18">Input!#REF!</definedName>
    <definedName name="AverageAirFlowVelocityRange">Input!#REF!</definedName>
    <definedName name="AverageColdOutputTemperatureRange">Output!$C$8</definedName>
    <definedName name="AverageHotWaterTemperatureRange">Output!$C$10</definedName>
    <definedName name="BeginTestScratch">TestScratchSpace!$B$2</definedName>
    <definedName name="ClearMeRange">Output!$H$5:$K$491</definedName>
    <definedName name="Cold_Div_Per_Revere" localSheetId="19">Configuration!#REF!</definedName>
    <definedName name="Cold_Div_Per_Revere" localSheetId="12">Configuration!#REF!</definedName>
    <definedName name="Cold_Div_Per_Revere" localSheetId="13">Configuration!#REF!</definedName>
    <definedName name="Cold_Div_Per_Revere" localSheetId="14">Configuration!#REF!</definedName>
    <definedName name="Cold_Div_Per_Revere" localSheetId="15">Configuration!#REF!</definedName>
    <definedName name="Cold_Div_Per_Revere" localSheetId="16">Configuration!#REF!</definedName>
    <definedName name="Cold_Div_Per_Revere" localSheetId="17">Configuration!#REF!</definedName>
    <definedName name="Cold_Div_Per_Revere" localSheetId="18">Configuration!#REF!</definedName>
    <definedName name="Cold_Div_Per_Revere">Configuration!#REF!</definedName>
    <definedName name="Cold_Divisions" localSheetId="19">Configuration!#REF!</definedName>
    <definedName name="Cold_Divisions" localSheetId="12">Configuration!#REF!</definedName>
    <definedName name="Cold_Divisions" localSheetId="13">Configuration!#REF!</definedName>
    <definedName name="Cold_Divisions" localSheetId="14">Configuration!#REF!</definedName>
    <definedName name="Cold_Divisions" localSheetId="15">Configuration!#REF!</definedName>
    <definedName name="Cold_Divisions" localSheetId="16">Configuration!#REF!</definedName>
    <definedName name="Cold_Divisions" localSheetId="17">Configuration!#REF!</definedName>
    <definedName name="Cold_Divisions" localSheetId="18">Configuration!#REF!</definedName>
    <definedName name="Cold_Divisions">Configuration!#REF!</definedName>
    <definedName name="Cold_Inflow_Edge">Configuration!$C$5</definedName>
    <definedName name="Cold_Inflow_Edge_Side">Configuration!$C$6</definedName>
    <definedName name="Cold_Reversals">Configuration!$C$7</definedName>
    <definedName name="ColdInputTemperatureRange">Output!$C$7</definedName>
    <definedName name="ColdMassFlowOutRange">Output!$C$18</definedName>
    <definedName name="ColdSalinityOutRange">Output!$C$19</definedName>
    <definedName name="ColdStreamRangeStart">Output!$I$5</definedName>
    <definedName name="ConvergStudy_Max_Elem" localSheetId="19">#REF!</definedName>
    <definedName name="ConvergStudy_Max_Elem">#REF!</definedName>
    <definedName name="CSM_CounterCurrentAGMD_DistillateTempIn">'V3'!$E$21:$E$32</definedName>
    <definedName name="CSM_CounterCurrentAGMD_FeedTempIn">'V3'!$C$21:$C$32</definedName>
    <definedName name="CSM_CounterCurrentAGMD_GOR">'V3'!$R$36:$R$47</definedName>
    <definedName name="CSM_CounterCurrentAGMD_Model_DistillateTempOut">'V3'!$F$36:$F$47</definedName>
    <definedName name="CSM_CounterCurrentAGMD_Model_FeedTempOut">'V3'!$D$36:$D$47</definedName>
    <definedName name="CSM_CounterCurrentAGMD_Model_MDMassOut">'V3'!$N$36:$N$47</definedName>
    <definedName name="CSM_CounterCurrentAGMD_QTotal">'V3'!$K$36:$K$47</definedName>
    <definedName name="CSM_CounterCurrentDCMD_DistillateTempIn" localSheetId="19">'V11'!$E$21:$E$34</definedName>
    <definedName name="CSM_CounterCurrentDCMD_DistillateTempIn" localSheetId="12">'V2'!$E$21:$E$32</definedName>
    <definedName name="CSM_CounterCurrentDCMD_DistillateTempIn" localSheetId="13">'V3'!$E$21:$E$32</definedName>
    <definedName name="CSM_CounterCurrentDCMD_DistillateTempIn" localSheetId="14">'V4'!$E$21:$E$33</definedName>
    <definedName name="CSM_CounterCurrentDCMD_DistillateTempIn" localSheetId="15">'V5'!$E$21:$E$32</definedName>
    <definedName name="CSM_CounterCurrentDCMD_DistillateTempIn" localSheetId="16">'V6'!$E$21:$E$32</definedName>
    <definedName name="CSM_CounterCurrentDCMD_DistillateTempIn" localSheetId="17">'V7'!$E$21:$E$32</definedName>
    <definedName name="CSM_CounterCurrentDCMD_DistillateTempIn" localSheetId="18">'V8'!$E$21:$E$34</definedName>
    <definedName name="CSM_CounterCurrentDCMD_DistillateTempIn">'V1'!$E$21:$E$32</definedName>
    <definedName name="CSM_CounterCurrentDCMD_DistillateTempInRange" localSheetId="19">'V11'!$E$21:$E$34</definedName>
    <definedName name="CSM_CounterCurrentDCMD_DistillateTempInRange" localSheetId="12">'V2'!$E$21:$E$32</definedName>
    <definedName name="CSM_CounterCurrentDCMD_DistillateTempInRange" localSheetId="13">'V3'!$E$21:$E$32</definedName>
    <definedName name="CSM_CounterCurrentDCMD_DistillateTempInRange" localSheetId="14">'V4'!$E$21:$E$33</definedName>
    <definedName name="CSM_CounterCurrentDCMD_DistillateTempInRange" localSheetId="15">'V5'!$E$21:$E$32</definedName>
    <definedName name="CSM_CounterCurrentDCMD_DistillateTempInRange" localSheetId="16">'V6'!$E$21:$E$32</definedName>
    <definedName name="CSM_CounterCurrentDCMD_DistillateTempInRange" localSheetId="17">'V7'!$E$21:$E$32</definedName>
    <definedName name="CSM_CounterCurrentDCMD_DistillateTempInRange" localSheetId="18">'V8'!$E$21:$E$34</definedName>
    <definedName name="CSM_CounterCurrentDCMD_DistillateTempInRange">'V1'!$E$21:$E$32</definedName>
    <definedName name="CSM_CounterCurrentDCMD_FeedTempIn" localSheetId="19">'V11'!$C$21:$C$34</definedName>
    <definedName name="CSM_CounterCurrentDCMD_FeedTempIn" localSheetId="12">'V2'!$C$21:$C$32</definedName>
    <definedName name="CSM_CounterCurrentDCMD_FeedTempIn" localSheetId="13">'V3'!$C$21:$C$32</definedName>
    <definedName name="CSM_CounterCurrentDCMD_FeedTempIn" localSheetId="14">'V4'!$C$21:$C$33</definedName>
    <definedName name="CSM_CounterCurrentDCMD_FeedTempIn" localSheetId="15">'V5'!$C$21:$C$32</definedName>
    <definedName name="CSM_CounterCurrentDCMD_FeedTempIn" localSheetId="16">'V6'!$C$21:$C$32</definedName>
    <definedName name="CSM_CounterCurrentDCMD_FeedTempIn" localSheetId="17">'V7'!$C$21:$C$32</definedName>
    <definedName name="CSM_CounterCurrentDCMD_FeedTempIn" localSheetId="18">'V8'!$C$21:$C$34</definedName>
    <definedName name="CSM_CounterCurrentDCMD_FeedTempIn">'V1'!$C$21:$C$32</definedName>
    <definedName name="CSM_CounterCurrentDCMD_GOR" localSheetId="19">'V11'!$R$37:$R$50</definedName>
    <definedName name="CSM_CounterCurrentDCMD_GOR" localSheetId="12">'V2'!$R$36:$R$47</definedName>
    <definedName name="CSM_CounterCurrentDCMD_GOR" localSheetId="13">'V3'!$R$36:$R$47</definedName>
    <definedName name="CSM_CounterCurrentDCMD_GOR" localSheetId="14">'V4'!$R$37:$R$49</definedName>
    <definedName name="CSM_CounterCurrentDCMD_GOR" localSheetId="15">'V5'!$R$36:$R$47</definedName>
    <definedName name="CSM_CounterCurrentDCMD_GOR" localSheetId="16">'V6'!$R$36:$R$47</definedName>
    <definedName name="CSM_CounterCurrentDCMD_GOR" localSheetId="17">'V7'!$R$36:$R$47</definedName>
    <definedName name="CSM_CounterCurrentDCMD_GOR" localSheetId="18">'V8'!$R$37:$R$50</definedName>
    <definedName name="CSM_CounterCurrentDCMD_GOR">'V1'!$R$36:$R$47</definedName>
    <definedName name="CSM_CounterCurrentDCMD_Model_DistillateTempOut" localSheetId="19">'V11'!$F$37:$F$50</definedName>
    <definedName name="CSM_CounterCurrentDCMD_Model_DistillateTempOut" localSheetId="12">'V2'!$F$36:$F$47</definedName>
    <definedName name="CSM_CounterCurrentDCMD_Model_DistillateTempOut" localSheetId="13">'V3'!$F$36:$F$47</definedName>
    <definedName name="CSM_CounterCurrentDCMD_Model_DistillateTempOut" localSheetId="14">'V4'!$F$37:$F$49</definedName>
    <definedName name="CSM_CounterCurrentDCMD_Model_DistillateTempOut" localSheetId="15">'V5'!$F$36:$F$47</definedName>
    <definedName name="CSM_CounterCurrentDCMD_Model_DistillateTempOut" localSheetId="16">'V6'!$F$36:$F$47</definedName>
    <definedName name="CSM_CounterCurrentDCMD_Model_DistillateTempOut" localSheetId="17">'V7'!$F$36:$F$47</definedName>
    <definedName name="CSM_CounterCurrentDCMD_Model_DistillateTempOut" localSheetId="18">'V8'!$F$37:$F$50</definedName>
    <definedName name="CSM_CounterCurrentDCMD_Model_DistillateTempOut">'V1'!$F$36:$F$47</definedName>
    <definedName name="CSM_CounterCurrentDCMD_Model_FeedTempOut" localSheetId="19">'V11'!$D$37:$D$50</definedName>
    <definedName name="CSM_CounterCurrentDCMD_Model_FeedTempOut" localSheetId="12">'V2'!$D$36:$D$47</definedName>
    <definedName name="CSM_CounterCurrentDCMD_Model_FeedTempOut" localSheetId="13">'V3'!$D$36:$D$47</definedName>
    <definedName name="CSM_CounterCurrentDCMD_Model_FeedTempOut" localSheetId="14">'V4'!$D$37:$D$49</definedName>
    <definedName name="CSM_CounterCurrentDCMD_Model_FeedTempOut" localSheetId="15">'V5'!$D$36:$D$47</definedName>
    <definedName name="CSM_CounterCurrentDCMD_Model_FeedTempOut" localSheetId="16">'V6'!$D$36:$D$47</definedName>
    <definedName name="CSM_CounterCurrentDCMD_Model_FeedTempOut" localSheetId="17">'V7'!$D$36:$D$47</definedName>
    <definedName name="CSM_CounterCurrentDCMD_Model_FeedTempOut" localSheetId="18">'V8'!$D$37:$D$50</definedName>
    <definedName name="CSM_CounterCurrentDCMD_Model_FeedTempOut">'V1'!$D$36:$D$47</definedName>
    <definedName name="CSM_CounterCurrentDCMD_Model_MDMassOut" localSheetId="19">'V11'!$N$37:$N$50</definedName>
    <definedName name="CSM_CounterCurrentDCMD_Model_MDMassOut" localSheetId="12">'V2'!$N$36:$N$47</definedName>
    <definedName name="CSM_CounterCurrentDCMD_Model_MDMassOut" localSheetId="13">'V3'!$N$36:$N$47</definedName>
    <definedName name="CSM_CounterCurrentDCMD_Model_MDMassOut" localSheetId="14">'V4'!$N$37:$N$49</definedName>
    <definedName name="CSM_CounterCurrentDCMD_Model_MDMassOut" localSheetId="15">'V5'!$N$36:$N$47</definedName>
    <definedName name="CSM_CounterCurrentDCMD_Model_MDMassOut" localSheetId="16">'V6'!$N$36:$N$47</definedName>
    <definedName name="CSM_CounterCurrentDCMD_Model_MDMassOut" localSheetId="17">'V7'!$N$36:$N$47</definedName>
    <definedName name="CSM_CounterCurrentDCMD_Model_MDMassOut" localSheetId="18">'V8'!$N$37:$N$50</definedName>
    <definedName name="CSM_CounterCurrentDCMD_Model_MDMassOut">'V1'!$N$36:$N$47</definedName>
    <definedName name="CSM_CounterCurrentDCMD_QTotal" localSheetId="19">'V11'!$K$37:$K$50</definedName>
    <definedName name="CSM_CounterCurrentDCMD_QTotal" localSheetId="12">'V2'!$K$36:$K$47</definedName>
    <definedName name="CSM_CounterCurrentDCMD_QTotal" localSheetId="13">'V3'!$K$36:$K$47</definedName>
    <definedName name="CSM_CounterCurrentDCMD_QTotal" localSheetId="14">'V4'!$K$37:$K$49</definedName>
    <definedName name="CSM_CounterCurrentDCMD_QTotal" localSheetId="15">'V5'!$K$36:$K$47</definedName>
    <definedName name="CSM_CounterCurrentDCMD_QTotal" localSheetId="16">'V6'!$K$36:$K$47</definedName>
    <definedName name="CSM_CounterCurrentDCMD_QTotal" localSheetId="17">'V7'!$K$36:$K$47</definedName>
    <definedName name="CSM_CounterCurrentDCMD_QTotal" localSheetId="18">'V8'!$K$37:$K$50</definedName>
    <definedName name="CSM_CounterCurrentDCMD_QTotal">'V1'!$K$36:$K$47</definedName>
    <definedName name="CSM_CounterCurrentDCMD_TempIn" localSheetId="19">'V11'!$C$21:$C$34</definedName>
    <definedName name="CSM_CounterCurrentDCMD_TempIn" localSheetId="12">'V2'!$C$21:$C$32</definedName>
    <definedName name="CSM_CounterCurrentDCMD_TempIn" localSheetId="13">'V3'!$C$21:$C$32</definedName>
    <definedName name="CSM_CounterCurrentDCMD_TempIn" localSheetId="14">'V4'!$C$21:$C$33</definedName>
    <definedName name="CSM_CounterCurrentDCMD_TempIn" localSheetId="15">'V5'!$C$21:$C$32</definedName>
    <definedName name="CSM_CounterCurrentDCMD_TempIn" localSheetId="16">'V6'!$C$21:$C$32</definedName>
    <definedName name="CSM_CounterCurrentDCMD_TempIn" localSheetId="17">'V7'!$C$21:$C$32</definedName>
    <definedName name="CSM_CounterCurrentDCMD_TempIn" localSheetId="18">'V8'!$C$21:$C$34</definedName>
    <definedName name="CSM_CounterCurrentDCMD_TempIn">'V1'!$C$21:$C$32</definedName>
    <definedName name="ExtraInputsForExternalRange">Input!$B$18:$B$20</definedName>
    <definedName name="FlowPathRange">Output!$H$5</definedName>
    <definedName name="FlowPathRangeStart">Output!$H$5</definedName>
    <definedName name="GainOutputRatioRange">Output!$C$6</definedName>
    <definedName name="HeatExchangerSolutionRange">Input!$J$6</definedName>
    <definedName name="HeatLossRange">Output!$C$12</definedName>
    <definedName name="Horizontal_Divisions">Configuration!$C$9</definedName>
    <definedName name="Horizontal_Length">Input!$C$14</definedName>
    <definedName name="Hot_Inflow_Edge">Configuration!$C$2</definedName>
    <definedName name="Hot_Inflow_Edge_Side">Configuration!$C$3</definedName>
    <definedName name="Hot_Reversals">Configuration!$C$4</definedName>
    <definedName name="HotMassFlowOutRange">Output!$C$16</definedName>
    <definedName name="HotSalinityOutRange">Output!$C$17</definedName>
    <definedName name="HotStreamRangeStart">Output!$J$5</definedName>
    <definedName name="HotStreamRangeStart2">Output!$J$5</definedName>
    <definedName name="HotWaterInputTemperatureRange">Output!$C$9</definedName>
    <definedName name="HTDueToMassTransferRange">Output!$C$13</definedName>
    <definedName name="Include_Custom_Routine_Range">Configuration!$K$19</definedName>
    <definedName name="IsFinalNewtonIterationRange">Configuration!$I$3</definedName>
    <definedName name="IsFinalRunRange">Configuration!$I$2</definedName>
    <definedName name="MultiConfigMembDistilModel_PerfMonOut" localSheetId="0">PerfMon_Results!$B$2:$H$152</definedName>
    <definedName name="NumberOfLayers">Input!$C$16</definedName>
    <definedName name="NumConvegConvergeCriterion">NumericalConvergence!$D$17</definedName>
    <definedName name="Numconverg_MaxDiff_Start">NumericalConvergence!$C$13</definedName>
    <definedName name="NumConvergMaxNumElement">NumericalConvergence!$D$16</definedName>
    <definedName name="NumConvergNumStepRange">NumericalConvergence!$C$1</definedName>
    <definedName name="NumConvergStepSize">NumericalConvergence!$D$15</definedName>
    <definedName name="NumElementThatMeetsCriterion">NumericalConvergence!$F$16</definedName>
    <definedName name="NumericalConvergenceResultsStartPoint">NumericalConvergence!$E$2</definedName>
    <definedName name="NumericalConvergenceSettingsStartPointRange">NumericalConvergence!$B$20</definedName>
    <definedName name="NumericalConvergenceStartPoint">NumericalConvergence!$C$2</definedName>
    <definedName name="RangeclsMaterialPropertyNames">Configuration!$F$17:$F$23</definedName>
    <definedName name="RangeGravityDirection">Configuration!$C$12</definedName>
    <definedName name="RangeMaterialPropertyTypes">Configuration!$E$17:$E$23</definedName>
    <definedName name="RangeMaterialTypeNames">Configuration!$B$17:$B$18</definedName>
    <definedName name="RangeRequiredMaterialProperties">Configuration!$C$17:$C$18</definedName>
    <definedName name="Read_Start_Point_Materials">MembranesAndFoils!$A$2</definedName>
    <definedName name="Read_Start_Point_WaterStreams">WaterStreams!$A$3</definedName>
    <definedName name="SensitivityStartPointRange">'Sensitivity Study'!$C$5</definedName>
    <definedName name="SettingsStartPoint">'Sensitivity Study'!$A$6</definedName>
    <definedName name="Start_Point_Spacers">Spacers!$A$2</definedName>
    <definedName name="Total_MD_MassFlow">Output!$C$5</definedName>
    <definedName name="TotalHeatFlowRange">Output!$C$11</definedName>
    <definedName name="TotalMDMassFlowRateInLitersPerHour">Output!$E$5</definedName>
    <definedName name="Valid_1_Model_DistillateTempOut" localSheetId="19">'V11'!$F$37:$F$50</definedName>
    <definedName name="Valid_1_Model_DistillateTempOut" localSheetId="12">'V2'!$F$36:$F$47</definedName>
    <definedName name="Valid_1_Model_DistillateTempOut" localSheetId="13">'V3'!$F$36:$F$47</definedName>
    <definedName name="Valid_1_Model_DistillateTempOut" localSheetId="14">'V4'!$F$37:$F$49</definedName>
    <definedName name="Valid_1_Model_DistillateTempOut" localSheetId="15">'V5'!$F$36:$F$47</definedName>
    <definedName name="Valid_1_Model_DistillateTempOut" localSheetId="16">'V6'!$F$36:$F$47</definedName>
    <definedName name="Valid_1_Model_DistillateTempOut" localSheetId="17">'V7'!$F$36:$F$47</definedName>
    <definedName name="Valid_1_Model_DistillateTempOut" localSheetId="18">'V8'!$F$37:$F$50</definedName>
    <definedName name="Valid_1_Model_DistillateTempOut">'V1'!$F$36:$F$47</definedName>
    <definedName name="Valid_1_Model_FeedTempOut" localSheetId="19">'V11'!$D$37:$D$50</definedName>
    <definedName name="Valid_1_Model_FeedTempOut" localSheetId="12">'V2'!$D$36:$D$47</definedName>
    <definedName name="Valid_1_Model_FeedTempOut" localSheetId="13">'V3'!$D$36:$D$47</definedName>
    <definedName name="Valid_1_Model_FeedTempOut" localSheetId="14">'V4'!$D$37:$D$49</definedName>
    <definedName name="Valid_1_Model_FeedTempOut" localSheetId="15">'V5'!$D$36:$D$47</definedName>
    <definedName name="Valid_1_Model_FeedTempOut" localSheetId="16">'V6'!$D$36:$D$47</definedName>
    <definedName name="Valid_1_Model_FeedTempOut" localSheetId="17">'V7'!$D$36:$D$47</definedName>
    <definedName name="Valid_1_Model_FeedTempOut" localSheetId="18">'V8'!$D$37:$D$50</definedName>
    <definedName name="Valid_1_Model_FeedTempOut">'V1'!$D$36:$D$47</definedName>
    <definedName name="Valid_1_Model_MDMassOut" localSheetId="19">'V11'!$N$37:$N$50</definedName>
    <definedName name="Valid_1_Model_MDMassOut" localSheetId="12">'V2'!$N$36:$N$47</definedName>
    <definedName name="Valid_1_Model_MDMassOut" localSheetId="13">'V3'!$N$36:$N$47</definedName>
    <definedName name="Valid_1_Model_MDMassOut" localSheetId="14">'V4'!$N$37:$N$49</definedName>
    <definedName name="Valid_1_Model_MDMassOut" localSheetId="15">'V5'!$N$36:$N$47</definedName>
    <definedName name="Valid_1_Model_MDMassOut" localSheetId="16">'V6'!$N$36:$N$47</definedName>
    <definedName name="Valid_1_Model_MDMassOut" localSheetId="17">'V7'!$N$36:$N$47</definedName>
    <definedName name="Valid_1_Model_MDMassOut" localSheetId="18">'V8'!$N$37:$N$50</definedName>
    <definedName name="Valid_1_Model_MDMassOut">'V1'!$N$36:$N$47</definedName>
    <definedName name="Valid1_DistillateTempInRange" localSheetId="19">'V11'!$E$21:$E$34</definedName>
    <definedName name="Valid1_DistillateTempInRange" localSheetId="12">'V2'!$E$21:$E$32</definedName>
    <definedName name="Valid1_DistillateTempInRange" localSheetId="13">'V3'!$E$21:$E$32</definedName>
    <definedName name="Valid1_DistillateTempInRange" localSheetId="14">'V4'!$E$21:$E$33</definedName>
    <definedName name="Valid1_DistillateTempInRange" localSheetId="15">'V5'!$E$21:$E$32</definedName>
    <definedName name="Valid1_DistillateTempInRange" localSheetId="16">'V6'!$E$21:$E$32</definedName>
    <definedName name="Valid1_DistillateTempInRange" localSheetId="17">'V7'!$E$21:$E$32</definedName>
    <definedName name="Valid1_DistillateTempInRange" localSheetId="18">'V8'!$E$21:$E$34</definedName>
    <definedName name="Valid1_DistillateTempInRange">'V1'!$E$21:$E$32</definedName>
    <definedName name="Valid1_TempInRange" localSheetId="19">'V11'!$C$21:$C$34</definedName>
    <definedName name="Valid1_TempInRange" localSheetId="12">'V2'!$C$21:$C$32</definedName>
    <definedName name="Valid1_TempInRange" localSheetId="13">'V3'!$C$21:$C$32</definedName>
    <definedName name="Valid1_TempInRange" localSheetId="14">'V4'!$C$21:$C$33</definedName>
    <definedName name="Valid1_TempInRange" localSheetId="15">'V5'!$C$21:$C$32</definedName>
    <definedName name="Valid1_TempInRange" localSheetId="16">'V6'!$C$21:$C$32</definedName>
    <definedName name="Valid1_TempInRange" localSheetId="17">'V7'!$C$21:$C$32</definedName>
    <definedName name="Valid1_TempInRange" localSheetId="18">'V8'!$C$21:$C$34</definedName>
    <definedName name="Valid1_TempInRange">'V1'!$C$21:$C$32</definedName>
    <definedName name="ValuesToRun">'Sensitivity Study'!$C$5:$C$7</definedName>
    <definedName name="Vertical_Divisions">Configuration!$C$10</definedName>
    <definedName name="Vertical_Length">Input!$C$15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4" i="29" l="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52" i="29"/>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D16" i="26" l="1"/>
  <c r="C16" i="26"/>
  <c r="D13" i="26"/>
  <c r="R64" i="28" l="1"/>
  <c r="Q64" i="28"/>
  <c r="P64" i="28"/>
  <c r="O64" i="28"/>
  <c r="N64" i="28"/>
  <c r="M64" i="28"/>
  <c r="L64" i="28"/>
  <c r="J64" i="28"/>
  <c r="I64" i="28"/>
  <c r="H64" i="28"/>
  <c r="G64" i="28"/>
  <c r="F64" i="28"/>
  <c r="E64" i="28"/>
  <c r="D64" i="28"/>
  <c r="C64" i="28"/>
  <c r="R63" i="28"/>
  <c r="Q63" i="28"/>
  <c r="P63" i="28"/>
  <c r="O63" i="28"/>
  <c r="N63" i="28"/>
  <c r="M63" i="28"/>
  <c r="L63" i="28"/>
  <c r="J63" i="28"/>
  <c r="I63" i="28"/>
  <c r="H63" i="28"/>
  <c r="G63" i="28"/>
  <c r="F63" i="28"/>
  <c r="E63" i="28"/>
  <c r="D63" i="28"/>
  <c r="C63" i="28"/>
  <c r="N55" i="28"/>
  <c r="N58" i="28" s="1"/>
  <c r="F55" i="28"/>
  <c r="F58" i="28" s="1"/>
  <c r="D55" i="28"/>
  <c r="D58" i="28" s="1"/>
  <c r="N54" i="28"/>
  <c r="N57" i="28" s="1"/>
  <c r="F54" i="28"/>
  <c r="F57" i="28" s="1"/>
  <c r="D54" i="28"/>
  <c r="D57" i="28" s="1"/>
  <c r="T49" i="28"/>
  <c r="T48" i="28"/>
  <c r="T47" i="28"/>
  <c r="T46" i="28"/>
  <c r="T45" i="28"/>
  <c r="T44" i="28"/>
  <c r="T43" i="28"/>
  <c r="T42" i="28"/>
  <c r="T41" i="28"/>
  <c r="T40" i="28"/>
  <c r="T39" i="28"/>
  <c r="T38" i="28"/>
  <c r="T37" i="28"/>
  <c r="T33" i="28"/>
  <c r="T32" i="28"/>
  <c r="T31" i="28"/>
  <c r="T30" i="28"/>
  <c r="T29" i="28"/>
  <c r="T28" i="28"/>
  <c r="T27" i="28"/>
  <c r="T26" i="28"/>
  <c r="T25" i="28"/>
  <c r="T24" i="28"/>
  <c r="T23" i="28"/>
  <c r="T22" i="28"/>
  <c r="T21" i="28"/>
  <c r="K25" i="28"/>
  <c r="K29" i="28"/>
  <c r="K24" i="28"/>
  <c r="K34" i="28"/>
  <c r="K26" i="28"/>
  <c r="K33" i="28"/>
  <c r="K27" i="28"/>
  <c r="K32" i="28"/>
  <c r="K30" i="28"/>
  <c r="K23" i="28"/>
  <c r="K31" i="28"/>
  <c r="K28" i="28"/>
  <c r="K21" i="28"/>
  <c r="K22" i="28"/>
  <c r="K63" i="28" l="1"/>
  <c r="K64" i="28"/>
  <c r="R64" i="24" l="1"/>
  <c r="Q64" i="24"/>
  <c r="P64" i="24"/>
  <c r="O64" i="24"/>
  <c r="N64" i="24"/>
  <c r="M64" i="24"/>
  <c r="L64" i="24"/>
  <c r="J64" i="24"/>
  <c r="I64" i="24"/>
  <c r="H64" i="24"/>
  <c r="G64" i="24"/>
  <c r="F64" i="24"/>
  <c r="E64" i="24"/>
  <c r="D64" i="24"/>
  <c r="R63" i="24"/>
  <c r="Q63" i="24"/>
  <c r="P63" i="24"/>
  <c r="O63" i="24"/>
  <c r="N63" i="24"/>
  <c r="M63" i="24"/>
  <c r="L63" i="24"/>
  <c r="J63" i="24"/>
  <c r="I63" i="24"/>
  <c r="H63" i="24"/>
  <c r="G63" i="24"/>
  <c r="F63" i="24"/>
  <c r="E63" i="24"/>
  <c r="D63" i="24"/>
  <c r="C64" i="24"/>
  <c r="C63" i="24"/>
  <c r="D24" i="26"/>
  <c r="D23" i="26"/>
  <c r="D22" i="26"/>
  <c r="D21" i="26"/>
  <c r="D20" i="26"/>
  <c r="D19" i="26"/>
  <c r="D18" i="26"/>
  <c r="D17" i="26"/>
  <c r="C24" i="26"/>
  <c r="C23" i="26"/>
  <c r="C22" i="26"/>
  <c r="C21" i="26"/>
  <c r="C20" i="26"/>
  <c r="C19" i="26"/>
  <c r="C18" i="26"/>
  <c r="C17" i="26"/>
  <c r="D26" i="26"/>
  <c r="D12" i="26"/>
  <c r="D25" i="26" s="1"/>
  <c r="D14" i="26" s="1"/>
  <c r="K30" i="19"/>
  <c r="K30" i="14"/>
  <c r="K30" i="21"/>
  <c r="K23" i="19"/>
  <c r="K24" i="21"/>
  <c r="K22" i="20"/>
  <c r="K21" i="21"/>
  <c r="K34" i="24"/>
  <c r="K30" i="11"/>
  <c r="K21" i="14"/>
  <c r="K28" i="14"/>
  <c r="K22" i="24"/>
  <c r="K31" i="11"/>
  <c r="K28" i="18"/>
  <c r="K22" i="18"/>
  <c r="K31" i="19"/>
  <c r="K32" i="18"/>
  <c r="K25" i="24"/>
  <c r="K31" i="24"/>
  <c r="K27" i="19"/>
  <c r="K24" i="24"/>
  <c r="K28" i="11"/>
  <c r="K32" i="22"/>
  <c r="K21" i="20"/>
  <c r="H36" i="11"/>
  <c r="K32" i="11"/>
  <c r="K32" i="19"/>
  <c r="K26" i="19"/>
  <c r="K26" i="11"/>
  <c r="K25" i="11"/>
  <c r="K29" i="20"/>
  <c r="K30" i="22"/>
  <c r="K28" i="20"/>
  <c r="K23" i="18"/>
  <c r="K23" i="21"/>
  <c r="K30" i="18"/>
  <c r="K23" i="24"/>
  <c r="K21" i="22"/>
  <c r="K24" i="11"/>
  <c r="K29" i="19"/>
  <c r="K29" i="18"/>
  <c r="K32" i="20"/>
  <c r="K21" i="11"/>
  <c r="K27" i="14"/>
  <c r="K25" i="21"/>
  <c r="K27" i="21"/>
  <c r="K24" i="14"/>
  <c r="K32" i="21"/>
  <c r="K31" i="18"/>
  <c r="K22" i="22"/>
  <c r="K24" i="19"/>
  <c r="K31" i="21"/>
  <c r="K27" i="11"/>
  <c r="K25" i="22"/>
  <c r="K26" i="21"/>
  <c r="K29" i="22"/>
  <c r="K30" i="20"/>
  <c r="K28" i="21"/>
  <c r="K31" i="20"/>
  <c r="K27" i="22"/>
  <c r="K22" i="19"/>
  <c r="K28" i="24"/>
  <c r="K22" i="14"/>
  <c r="K23" i="20"/>
  <c r="K29" i="11"/>
  <c r="K25" i="18"/>
  <c r="K23" i="14"/>
  <c r="K27" i="20"/>
  <c r="K24" i="18"/>
  <c r="K32" i="14"/>
  <c r="K33" i="19"/>
  <c r="K31" i="22"/>
  <c r="K29" i="24"/>
  <c r="K25" i="19"/>
  <c r="K26" i="14"/>
  <c r="K25" i="20"/>
  <c r="K24" i="22"/>
  <c r="K23" i="11"/>
  <c r="K27" i="18"/>
  <c r="K22" i="11"/>
  <c r="K22" i="21"/>
  <c r="K23" i="22"/>
  <c r="K32" i="24"/>
  <c r="K28" i="22"/>
  <c r="K26" i="24"/>
  <c r="K28" i="19"/>
  <c r="K29" i="14"/>
  <c r="K24" i="20"/>
  <c r="K27" i="24"/>
  <c r="K29" i="21"/>
  <c r="K31" i="14"/>
  <c r="K21" i="19"/>
  <c r="K26" i="22"/>
  <c r="K26" i="20"/>
  <c r="K33" i="24"/>
  <c r="K21" i="24"/>
  <c r="K25" i="14"/>
  <c r="K26" i="18"/>
  <c r="K21" i="18"/>
  <c r="K30" i="24"/>
  <c r="R30" i="22" l="1"/>
  <c r="R27" i="22"/>
  <c r="R26" i="22"/>
  <c r="R23" i="22"/>
  <c r="R31" i="22"/>
  <c r="R32" i="22"/>
  <c r="R21" i="22"/>
  <c r="R28" i="22"/>
  <c r="R24" i="22"/>
  <c r="R29" i="22"/>
  <c r="R22" i="22"/>
  <c r="R25" i="22"/>
  <c r="R21" i="21"/>
  <c r="K64" i="24"/>
  <c r="K63" i="24"/>
  <c r="R25" i="11"/>
  <c r="R29" i="11"/>
  <c r="R22" i="11"/>
  <c r="R26" i="11"/>
  <c r="R30" i="11"/>
  <c r="R23" i="11"/>
  <c r="R27" i="11"/>
  <c r="R31" i="11"/>
  <c r="R24" i="11"/>
  <c r="R28" i="11"/>
  <c r="R32" i="11"/>
  <c r="I34" i="11"/>
  <c r="R21" i="11"/>
  <c r="R25" i="21"/>
  <c r="R29" i="21"/>
  <c r="R22" i="21"/>
  <c r="R26" i="21"/>
  <c r="R30" i="21"/>
  <c r="R23" i="21"/>
  <c r="R27" i="21"/>
  <c r="R31" i="21"/>
  <c r="R24" i="21"/>
  <c r="R28" i="21"/>
  <c r="R32" i="21"/>
  <c r="C26" i="26"/>
  <c r="C25" i="26"/>
  <c r="F55" i="24"/>
  <c r="F58" i="24" s="1"/>
  <c r="D55" i="24"/>
  <c r="D58" i="24" s="1"/>
  <c r="F54" i="24"/>
  <c r="F57" i="24" s="1"/>
  <c r="D54" i="24"/>
  <c r="D57" i="24" s="1"/>
  <c r="T49" i="24"/>
  <c r="T48" i="24"/>
  <c r="T47" i="24"/>
  <c r="T46" i="24"/>
  <c r="T45" i="24"/>
  <c r="T44" i="24"/>
  <c r="T43" i="24"/>
  <c r="T42" i="24"/>
  <c r="T41" i="24"/>
  <c r="T40" i="24"/>
  <c r="T39" i="24"/>
  <c r="T38" i="24"/>
  <c r="T37" i="24"/>
  <c r="T33" i="19"/>
  <c r="T49" i="19"/>
  <c r="T37" i="19"/>
  <c r="T38" i="19"/>
  <c r="T39" i="19"/>
  <c r="T40" i="19"/>
  <c r="T41" i="19"/>
  <c r="T42" i="19"/>
  <c r="T43" i="19"/>
  <c r="T44" i="19"/>
  <c r="T45" i="19"/>
  <c r="T46" i="19"/>
  <c r="T47" i="19"/>
  <c r="T48" i="19"/>
  <c r="H7" i="2"/>
  <c r="H6" i="2"/>
  <c r="H3" i="2"/>
  <c r="T47" i="22"/>
  <c r="T46" i="22"/>
  <c r="T45" i="22"/>
  <c r="T44" i="22"/>
  <c r="T43" i="22"/>
  <c r="T42" i="22"/>
  <c r="T41" i="22"/>
  <c r="T40" i="22"/>
  <c r="T39" i="22"/>
  <c r="T38" i="22"/>
  <c r="T37" i="22"/>
  <c r="T36" i="22"/>
  <c r="T32" i="22"/>
  <c r="T31" i="22"/>
  <c r="T30" i="22"/>
  <c r="T29" i="22"/>
  <c r="T28" i="22"/>
  <c r="T27" i="22"/>
  <c r="T26" i="22"/>
  <c r="T25" i="22"/>
  <c r="T24" i="22"/>
  <c r="T23" i="22"/>
  <c r="T22" i="22"/>
  <c r="T21" i="22"/>
  <c r="T47" i="21"/>
  <c r="T46" i="21"/>
  <c r="T45" i="21"/>
  <c r="T44" i="21"/>
  <c r="T43" i="21"/>
  <c r="T42" i="21"/>
  <c r="T41" i="21"/>
  <c r="T40" i="21"/>
  <c r="T39" i="21"/>
  <c r="T38" i="21"/>
  <c r="T37" i="21"/>
  <c r="T36" i="21"/>
  <c r="T32" i="21"/>
  <c r="T31" i="21"/>
  <c r="T30" i="21"/>
  <c r="T29" i="21"/>
  <c r="T28" i="21"/>
  <c r="T27" i="21"/>
  <c r="T26" i="21"/>
  <c r="T25" i="21"/>
  <c r="T24" i="21"/>
  <c r="T23" i="21"/>
  <c r="T22" i="21"/>
  <c r="T21" i="21"/>
  <c r="T47" i="20"/>
  <c r="T46" i="20"/>
  <c r="T45" i="20"/>
  <c r="T44" i="20"/>
  <c r="T43" i="20"/>
  <c r="T42" i="20"/>
  <c r="T41" i="20"/>
  <c r="T40" i="20"/>
  <c r="T39" i="20"/>
  <c r="T38" i="20"/>
  <c r="T37" i="20"/>
  <c r="T36" i="20"/>
  <c r="T32" i="20"/>
  <c r="T31" i="20"/>
  <c r="T30" i="20"/>
  <c r="T29" i="20"/>
  <c r="T28" i="20"/>
  <c r="T27" i="20"/>
  <c r="T26" i="20"/>
  <c r="T25" i="20"/>
  <c r="T24" i="20"/>
  <c r="T23" i="20"/>
  <c r="T22" i="20"/>
  <c r="T21" i="20"/>
  <c r="T32" i="19"/>
  <c r="T31" i="19"/>
  <c r="T30" i="19"/>
  <c r="T29" i="19"/>
  <c r="T28" i="19"/>
  <c r="T27" i="19"/>
  <c r="T26" i="19"/>
  <c r="T25" i="19"/>
  <c r="T24" i="19"/>
  <c r="T23" i="19"/>
  <c r="T22" i="19"/>
  <c r="T21" i="19"/>
  <c r="T47" i="14"/>
  <c r="T46" i="14"/>
  <c r="T45" i="14"/>
  <c r="T44" i="14"/>
  <c r="T43" i="14"/>
  <c r="T42" i="14"/>
  <c r="T41" i="14"/>
  <c r="T40" i="14"/>
  <c r="T39" i="14"/>
  <c r="T38" i="14"/>
  <c r="T37" i="14"/>
  <c r="T36" i="14"/>
  <c r="T32" i="14"/>
  <c r="T31" i="14"/>
  <c r="T30" i="14"/>
  <c r="T29" i="14"/>
  <c r="T28" i="14"/>
  <c r="T27" i="14"/>
  <c r="T26" i="14"/>
  <c r="T25" i="14"/>
  <c r="T24" i="14"/>
  <c r="T23" i="14"/>
  <c r="T22" i="14"/>
  <c r="T21" i="14"/>
  <c r="T47" i="18"/>
  <c r="T46" i="18"/>
  <c r="T45" i="18"/>
  <c r="T44" i="18"/>
  <c r="T43" i="18"/>
  <c r="T42" i="18"/>
  <c r="T41" i="18"/>
  <c r="T40" i="18"/>
  <c r="T39" i="18"/>
  <c r="T38" i="18"/>
  <c r="T37" i="18"/>
  <c r="T36" i="18"/>
  <c r="T32" i="18"/>
  <c r="T31" i="18"/>
  <c r="T30" i="18"/>
  <c r="T29" i="18"/>
  <c r="T28" i="18"/>
  <c r="T27" i="18"/>
  <c r="T26" i="18"/>
  <c r="T25" i="18"/>
  <c r="T24" i="18"/>
  <c r="T23" i="18"/>
  <c r="T22" i="18"/>
  <c r="T21" i="18"/>
  <c r="T47" i="11"/>
  <c r="T46" i="11"/>
  <c r="T45" i="11"/>
  <c r="T44" i="11"/>
  <c r="T43" i="11"/>
  <c r="T42" i="11"/>
  <c r="T41" i="11"/>
  <c r="T40" i="11"/>
  <c r="T39" i="11"/>
  <c r="T38" i="11"/>
  <c r="T37" i="11"/>
  <c r="T36" i="11"/>
  <c r="T32" i="11"/>
  <c r="T31" i="11"/>
  <c r="T30" i="11"/>
  <c r="T29" i="11"/>
  <c r="T28" i="11"/>
  <c r="T27" i="11"/>
  <c r="T26" i="11"/>
  <c r="T25" i="11"/>
  <c r="T24" i="11"/>
  <c r="T23" i="11"/>
  <c r="T22" i="11"/>
  <c r="T21" i="11"/>
  <c r="N54" i="22"/>
  <c r="N57" i="22" s="1"/>
  <c r="F54" i="22"/>
  <c r="F57" i="22" s="1"/>
  <c r="D54" i="22"/>
  <c r="D57" i="22" s="1"/>
  <c r="N53" i="22"/>
  <c r="N56" i="22" s="1"/>
  <c r="F53" i="22"/>
  <c r="F56" i="22" s="1"/>
  <c r="D53" i="22"/>
  <c r="D56" i="22" s="1"/>
  <c r="F54" i="21"/>
  <c r="F57" i="21" s="1"/>
  <c r="D54" i="21"/>
  <c r="D57" i="21" s="1"/>
  <c r="F53" i="21"/>
  <c r="F56" i="21" s="1"/>
  <c r="D53" i="21"/>
  <c r="D56" i="21" s="1"/>
  <c r="N54" i="20"/>
  <c r="N57" i="20" s="1"/>
  <c r="N53" i="20"/>
  <c r="N56" i="20" s="1"/>
  <c r="N55" i="19"/>
  <c r="N58" i="19" s="1"/>
  <c r="F55" i="19"/>
  <c r="F58" i="19" s="1"/>
  <c r="D55" i="19"/>
  <c r="D58" i="19" s="1"/>
  <c r="N54" i="19"/>
  <c r="N57" i="19" s="1"/>
  <c r="F54" i="19"/>
  <c r="F57" i="19" s="1"/>
  <c r="D54" i="19"/>
  <c r="D57" i="19" s="1"/>
  <c r="S21" i="18"/>
  <c r="C14" i="26" l="1"/>
  <c r="T25" i="24"/>
  <c r="T33" i="24"/>
  <c r="T24" i="24"/>
  <c r="T28" i="24"/>
  <c r="T32" i="24"/>
  <c r="T23" i="24"/>
  <c r="T27" i="24"/>
  <c r="T31" i="24"/>
  <c r="N54" i="24"/>
  <c r="N57" i="24" s="1"/>
  <c r="T21" i="24"/>
  <c r="N55" i="24"/>
  <c r="N58" i="24" s="1"/>
  <c r="T29" i="24"/>
  <c r="T22" i="24"/>
  <c r="T26" i="24"/>
  <c r="T30" i="24"/>
  <c r="N54" i="21"/>
  <c r="N57" i="21" s="1"/>
  <c r="N53" i="21"/>
  <c r="N56" i="21" s="1"/>
  <c r="D53" i="20"/>
  <c r="D56" i="20" s="1"/>
  <c r="D54" i="20"/>
  <c r="D57" i="20" s="1"/>
  <c r="F53" i="20"/>
  <c r="F56" i="20" s="1"/>
  <c r="F54" i="20"/>
  <c r="F57" i="20" s="1"/>
  <c r="N53" i="18"/>
  <c r="N56" i="18" s="1"/>
  <c r="N54" i="18"/>
  <c r="N57" i="18" s="1"/>
  <c r="F54" i="18"/>
  <c r="F57" i="18" s="1"/>
  <c r="F53" i="18"/>
  <c r="F56" i="18" s="1"/>
  <c r="D53" i="18"/>
  <c r="D56" i="18" s="1"/>
  <c r="D54" i="18"/>
  <c r="D57" i="18" s="1"/>
  <c r="F57" i="11"/>
  <c r="N57" i="11"/>
  <c r="N56" i="11"/>
  <c r="D56" i="11"/>
  <c r="D57" i="11"/>
  <c r="BB13" i="16" l="1"/>
  <c r="BB12" i="16"/>
  <c r="BB11" i="16"/>
  <c r="BB10" i="16"/>
  <c r="BB9" i="16"/>
  <c r="BB8" i="16"/>
  <c r="BB7" i="16"/>
  <c r="BB6" i="16"/>
  <c r="BB5" i="16"/>
  <c r="BB4" i="16"/>
  <c r="BB3" i="16"/>
  <c r="BB2" i="16"/>
  <c r="Q26" i="16"/>
  <c r="Q25" i="16"/>
  <c r="Q24" i="16"/>
  <c r="Q23" i="16"/>
  <c r="C1" i="16"/>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12" i="16"/>
  <c r="B11" i="16"/>
  <c r="B10" i="16"/>
  <c r="B9" i="16"/>
  <c r="B8" i="16"/>
  <c r="B7" i="16"/>
  <c r="B6" i="16"/>
  <c r="B5" i="16"/>
  <c r="B4" i="16"/>
  <c r="B3" i="16"/>
  <c r="B2" i="16"/>
  <c r="C14" i="7"/>
  <c r="C15" i="7"/>
  <c r="N54" i="14" l="1"/>
  <c r="N57" i="14" s="1"/>
  <c r="N53" i="14"/>
  <c r="N56" i="14" s="1"/>
  <c r="F53" i="14"/>
  <c r="F56" i="14" s="1"/>
  <c r="F54" i="14"/>
  <c r="F57" i="14" s="1"/>
  <c r="D53" i="14"/>
  <c r="D56" i="14" s="1"/>
  <c r="D54" i="14"/>
  <c r="D57" i="14" s="1"/>
</calcChain>
</file>

<file path=xl/comments1.xml><?xml version="1.0" encoding="utf-8"?>
<comments xmlns="http://schemas.openxmlformats.org/spreadsheetml/2006/main">
  <authors>
    <author>Author</author>
  </authors>
  <commentList>
    <comment ref="B17" authorId="0" shapeId="0">
      <text>
        <r>
          <rPr>
            <b/>
            <sz val="9"/>
            <color indexed="81"/>
            <rFont val="Tahoma"/>
            <family val="2"/>
          </rPr>
          <t>Author:</t>
        </r>
        <r>
          <rPr>
            <sz val="9"/>
            <color indexed="81"/>
            <rFont val="Tahoma"/>
            <family val="2"/>
          </rPr>
          <t xml:space="preserve">
This model assumes a text book relationship for natural convection of dry air on a vertical surface</t>
        </r>
      </text>
    </comment>
  </commentList>
</comments>
</file>

<file path=xl/comments2.xml><?xml version="1.0" encoding="utf-8"?>
<comments xmlns="http://schemas.openxmlformats.org/spreadsheetml/2006/main">
  <authors>
    <author>Author</author>
  </authors>
  <commentList>
    <comment ref="D4" authorId="0" shapeId="0">
      <text>
        <r>
          <rPr>
            <b/>
            <sz val="9"/>
            <color indexed="81"/>
            <rFont val="Tahoma"/>
            <family val="2"/>
          </rPr>
          <t>Author:</t>
        </r>
        <r>
          <rPr>
            <sz val="9"/>
            <color indexed="81"/>
            <rFont val="Tahoma"/>
            <family val="2"/>
          </rPr>
          <t xml:space="preserve">
This value needs clarification</t>
        </r>
      </text>
    </comment>
    <comment ref="D5" authorId="0" shapeId="0">
      <text>
        <r>
          <rPr>
            <b/>
            <sz val="9"/>
            <color indexed="81"/>
            <rFont val="Tahoma"/>
            <family val="2"/>
          </rPr>
          <t>Author:</t>
        </r>
        <r>
          <rPr>
            <sz val="9"/>
            <color indexed="81"/>
            <rFont val="Tahoma"/>
            <family val="2"/>
          </rPr>
          <t xml:space="preserve">
This value needs clarification</t>
        </r>
      </text>
    </comment>
    <comment ref="G6" authorId="0" shapeId="0">
      <text>
        <r>
          <rPr>
            <b/>
            <sz val="9"/>
            <color indexed="81"/>
            <rFont val="Tahoma"/>
            <family val="2"/>
          </rPr>
          <t>Author:</t>
        </r>
        <r>
          <rPr>
            <sz val="9"/>
            <color indexed="81"/>
            <rFont val="Tahoma"/>
            <family val="2"/>
          </rPr>
          <t xml:space="preserve">
This number is made up and is not used</t>
        </r>
      </text>
    </comment>
    <comment ref="G7" authorId="0" shapeId="0">
      <text>
        <r>
          <rPr>
            <b/>
            <sz val="9"/>
            <color indexed="81"/>
            <rFont val="Tahoma"/>
            <family val="2"/>
          </rPr>
          <t>Author:</t>
        </r>
        <r>
          <rPr>
            <sz val="9"/>
            <color indexed="81"/>
            <rFont val="Tahoma"/>
            <family val="2"/>
          </rPr>
          <t xml:space="preserve">
This number is made up and is not used</t>
        </r>
      </text>
    </comment>
    <comment ref="G8" authorId="0" shapeId="0">
      <text>
        <r>
          <rPr>
            <b/>
            <sz val="9"/>
            <color indexed="81"/>
            <rFont val="Tahoma"/>
            <family val="2"/>
          </rPr>
          <t>Author:</t>
        </r>
        <r>
          <rPr>
            <sz val="9"/>
            <color indexed="81"/>
            <rFont val="Tahoma"/>
            <family val="2"/>
          </rPr>
          <t xml:space="preserve">
This number is made up and is not used</t>
        </r>
      </text>
    </comment>
    <comment ref="G9" authorId="0" shapeId="0">
      <text>
        <r>
          <rPr>
            <b/>
            <sz val="9"/>
            <color indexed="81"/>
            <rFont val="Tahoma"/>
            <family val="2"/>
          </rPr>
          <t>Author:</t>
        </r>
        <r>
          <rPr>
            <sz val="9"/>
            <color indexed="81"/>
            <rFont val="Tahoma"/>
            <family val="2"/>
          </rPr>
          <t xml:space="preserve">
This number is made up and is not used</t>
        </r>
      </text>
    </comment>
    <comment ref="G10" authorId="0" shapeId="0">
      <text>
        <r>
          <rPr>
            <b/>
            <sz val="9"/>
            <color indexed="81"/>
            <rFont val="Tahoma"/>
            <family val="2"/>
          </rPr>
          <t>Author:</t>
        </r>
        <r>
          <rPr>
            <sz val="9"/>
            <color indexed="81"/>
            <rFont val="Tahoma"/>
            <family val="2"/>
          </rPr>
          <t xml:space="preserve">
This number is made up and is not used</t>
        </r>
      </text>
    </comment>
    <comment ref="G11" authorId="0" shapeId="0">
      <text>
        <r>
          <rPr>
            <b/>
            <sz val="9"/>
            <color indexed="81"/>
            <rFont val="Tahoma"/>
            <family val="2"/>
          </rPr>
          <t>Author:</t>
        </r>
        <r>
          <rPr>
            <sz val="9"/>
            <color indexed="81"/>
            <rFont val="Tahoma"/>
            <family val="2"/>
          </rPr>
          <t xml:space="preserve">
This number is made up and is not used</t>
        </r>
      </text>
    </comment>
  </commentList>
</comments>
</file>

<file path=xl/comments3.xml><?xml version="1.0" encoding="utf-8"?>
<comments xmlns="http://schemas.openxmlformats.org/spreadsheetml/2006/main">
  <authors>
    <author>Author</author>
  </authors>
  <commentList>
    <comment ref="F5" authorId="0" shapeId="0">
      <text>
        <r>
          <rPr>
            <b/>
            <sz val="9"/>
            <color indexed="81"/>
            <rFont val="Tahoma"/>
            <family val="2"/>
          </rPr>
          <t>Author:</t>
        </r>
        <r>
          <rPr>
            <sz val="9"/>
            <color indexed="81"/>
            <rFont val="Tahoma"/>
            <family val="2"/>
          </rPr>
          <t xml:space="preserve">
This is a guess.  I'm guessing that this is polyethylene also</t>
        </r>
      </text>
    </comment>
  </commentList>
</comments>
</file>

<file path=xl/comments4.xml><?xml version="1.0" encoding="utf-8"?>
<comments xmlns="http://schemas.openxmlformats.org/spreadsheetml/2006/main">
  <authors>
    <author>Author</author>
  </authors>
  <commentList>
    <comment ref="D2" authorId="0" shapeId="0">
      <text>
        <r>
          <rPr>
            <b/>
            <sz val="9"/>
            <color indexed="81"/>
            <rFont val="Tahoma"/>
            <family val="2"/>
          </rPr>
          <t>Author:</t>
        </r>
        <r>
          <rPr>
            <sz val="9"/>
            <color indexed="81"/>
            <rFont val="Tahoma"/>
            <family val="2"/>
          </rPr>
          <t xml:space="preserve">
If UseDirectMass Transfer Coefficient = TRUE then the thermal conductivity needs to reflect the actual conductivity of the membrane/dead air mixture</t>
        </r>
      </text>
    </comment>
    <comment ref="E2" authorId="0" shapeId="0">
      <text>
        <r>
          <rPr>
            <b/>
            <sz val="9"/>
            <color indexed="81"/>
            <rFont val="Tahoma"/>
            <family val="2"/>
          </rPr>
          <t>Author:</t>
        </r>
        <r>
          <rPr>
            <sz val="9"/>
            <color indexed="81"/>
            <rFont val="Tahoma"/>
            <family val="2"/>
          </rPr>
          <t xml:space="preserve">
Regardless of whether the coefficient is directly input, the porosity and mean pore radius are needed.</t>
        </r>
      </text>
    </comment>
    <comment ref="C3" authorId="0" shapeId="0">
      <text>
        <r>
          <rPr>
            <b/>
            <sz val="9"/>
            <color indexed="81"/>
            <rFont val="Tahoma"/>
            <family val="2"/>
          </rPr>
          <t>Author:</t>
        </r>
        <r>
          <rPr>
            <sz val="9"/>
            <color indexed="81"/>
            <rFont val="Tahoma"/>
            <family val="2"/>
          </rPr>
          <t xml:space="preserve">
This is a total guess. We have no information other than that the total thickness of support materials and membrane is 0.165mm</t>
        </r>
      </text>
    </comment>
    <comment ref="G3" authorId="0" shapeId="0">
      <text>
        <r>
          <rPr>
            <b/>
            <sz val="9"/>
            <color indexed="81"/>
            <rFont val="Tahoma"/>
            <family val="2"/>
          </rPr>
          <t>Author
Emily Gustafson indicates them manufacturer says 0.70 to 0.85</t>
        </r>
      </text>
    </comment>
    <comment ref="D4" authorId="0" shapeId="0">
      <text>
        <r>
          <rPr>
            <b/>
            <sz val="9"/>
            <color indexed="81"/>
            <rFont val="Tahoma"/>
            <family val="2"/>
          </rPr>
          <t>Author:</t>
        </r>
        <r>
          <rPr>
            <sz val="9"/>
            <color indexed="81"/>
            <rFont val="Tahoma"/>
            <family val="2"/>
          </rPr>
          <t xml:space="preserve">
From "Delrin Design Guide Mod 3.pdf page 31: 0.3 to 0.37 W/(m*K)</t>
        </r>
      </text>
    </comment>
    <comment ref="D5" authorId="0" shapeId="0">
      <text>
        <r>
          <rPr>
            <b/>
            <sz val="9"/>
            <color indexed="81"/>
            <rFont val="Tahoma"/>
            <family val="2"/>
          </rPr>
          <t>Author:</t>
        </r>
        <r>
          <rPr>
            <sz val="9"/>
            <color indexed="81"/>
            <rFont val="Tahoma"/>
            <family val="2"/>
          </rPr>
          <t xml:space="preserve">
Need more precise info can be between 36 and 54</t>
        </r>
      </text>
    </comment>
    <comment ref="D6" authorId="0" shapeId="0">
      <text>
        <r>
          <rPr>
            <b/>
            <sz val="9"/>
            <color indexed="81"/>
            <rFont val="Tahoma"/>
            <family val="2"/>
          </rPr>
          <t>Author:</t>
        </r>
        <r>
          <rPr>
            <sz val="9"/>
            <color indexed="81"/>
            <rFont val="Tahoma"/>
            <family val="2"/>
          </rPr>
          <t xml:space="preserve">
From http://www.buteline.com/aus/buteline-plumbing-system/polyethylene-tech-info/thermal-characteristics-of-polyethylene/</t>
        </r>
      </text>
    </comment>
    <comment ref="D7" authorId="0" shapeId="0">
      <text>
        <r>
          <rPr>
            <b/>
            <sz val="9"/>
            <color indexed="81"/>
            <rFont val="Tahoma"/>
            <family val="2"/>
          </rPr>
          <t>Author:</t>
        </r>
        <r>
          <rPr>
            <sz val="9"/>
            <color indexed="81"/>
            <rFont val="Tahoma"/>
            <family val="2"/>
          </rPr>
          <t xml:space="preserve">
This is a pretty uncertain value a range of 0.1 to 0.22 at 23C is quoted in the ThermalPropertiesOfPlasticMaterials.pdf</t>
        </r>
      </text>
    </comment>
  </commentList>
</comments>
</file>

<file path=xl/comments5.xml><?xml version="1.0" encoding="utf-8"?>
<comments xmlns="http://schemas.openxmlformats.org/spreadsheetml/2006/main">
  <authors>
    <author>Author</author>
  </authors>
  <commentList>
    <comment ref="C16" authorId="0" shapeId="0">
      <text>
        <r>
          <rPr>
            <b/>
            <sz val="9"/>
            <color indexed="81"/>
            <rFont val="Tahoma"/>
            <family val="2"/>
          </rPr>
          <t>Author:</t>
        </r>
        <r>
          <rPr>
            <sz val="9"/>
            <color indexed="81"/>
            <rFont val="Tahoma"/>
            <family val="2"/>
          </rPr>
          <t xml:space="preserve">
NEVER INCLUDE PROPERTY 1!!!
</t>
        </r>
      </text>
    </comment>
    <comment ref="D16" authorId="0" shapeId="0">
      <text>
        <r>
          <rPr>
            <b/>
            <sz val="9"/>
            <color indexed="81"/>
            <rFont val="Tahoma"/>
            <family val="2"/>
          </rPr>
          <t>Author:</t>
        </r>
        <r>
          <rPr>
            <sz val="9"/>
            <color indexed="81"/>
            <rFont val="Tahoma"/>
            <family val="2"/>
          </rPr>
          <t xml:space="preserve">
This must contain the same number of entries as the number of columns in the MembranesAndFoils Sheet</t>
        </r>
      </text>
    </comment>
  </commentList>
</comments>
</file>

<file path=xl/comments6.xml><?xml version="1.0" encoding="utf-8"?>
<comments xmlns="http://schemas.openxmlformats.org/spreadsheetml/2006/main">
  <authors>
    <author>Author</author>
  </authors>
  <commentList>
    <comment ref="M6" authorId="0" shapeId="0">
      <text>
        <r>
          <rPr>
            <b/>
            <sz val="9"/>
            <color indexed="81"/>
            <rFont val="Tahoma"/>
            <family val="2"/>
          </rPr>
          <t>Author:</t>
        </r>
        <r>
          <rPr>
            <sz val="9"/>
            <color indexed="81"/>
            <rFont val="Tahoma"/>
            <family val="2"/>
          </rPr>
          <t xml:space="preserve">
This value was not known very precisely the manufacturer only supplied 70-85% as the possible range.  Also, the actual thickness is not well established.</t>
        </r>
      </text>
    </comment>
  </commentList>
</comments>
</file>

<file path=xl/comments7.xml><?xml version="1.0" encoding="utf-8"?>
<comments xmlns="http://schemas.openxmlformats.org/spreadsheetml/2006/main">
  <authors>
    <author>Author</author>
  </authors>
  <commentList>
    <comment ref="C26" authorId="0" shapeId="0">
      <text>
        <r>
          <rPr>
            <b/>
            <sz val="9"/>
            <color indexed="81"/>
            <rFont val="Tahoma"/>
            <family val="2"/>
          </rPr>
          <t>Author:</t>
        </r>
        <r>
          <rPr>
            <sz val="9"/>
            <color indexed="81"/>
            <rFont val="Tahoma"/>
            <family val="2"/>
          </rPr>
          <t xml:space="preserve">
This was 65.4604 but it would not run so it was changed to 60.  This data point has to be deleted</t>
        </r>
      </text>
    </comment>
    <comment ref="C32" authorId="0" shapeId="0">
      <text>
        <r>
          <rPr>
            <b/>
            <sz val="9"/>
            <color indexed="81"/>
            <rFont val="Tahoma"/>
            <family val="2"/>
          </rPr>
          <t>Author:</t>
        </r>
        <r>
          <rPr>
            <sz val="9"/>
            <color indexed="81"/>
            <rFont val="Tahoma"/>
            <family val="2"/>
          </rPr>
          <t xml:space="preserve">
This was 66.0164 but this leads to difficulty converging - Changed to 60 to encourage convergence!</t>
        </r>
      </text>
    </comment>
    <comment ref="E32" authorId="0" shapeId="0">
      <text>
        <r>
          <rPr>
            <b/>
            <sz val="9"/>
            <color indexed="81"/>
            <rFont val="Tahoma"/>
            <family val="2"/>
          </rPr>
          <t>Author:</t>
        </r>
        <r>
          <rPr>
            <sz val="9"/>
            <color indexed="81"/>
            <rFont val="Tahoma"/>
            <family val="2"/>
          </rPr>
          <t xml:space="preserve">
THIS WAS 30.4392 BUT DOES NOT RUN IN THE AG SO IT IS CHANGED TO REFLECT SOMETHING THAT RUNS THE DATA HAS TO BE DELETED</t>
        </r>
      </text>
    </comment>
  </commentList>
</comments>
</file>

<file path=xl/comments8.xml><?xml version="1.0" encoding="utf-8"?>
<comments xmlns="http://schemas.openxmlformats.org/spreadsheetml/2006/main">
  <authors>
    <author>Author</author>
  </authors>
  <commentList>
    <comment ref="E28" authorId="0" shapeId="0">
      <text>
        <r>
          <rPr>
            <b/>
            <sz val="9"/>
            <color indexed="81"/>
            <rFont val="Tahoma"/>
            <family val="2"/>
          </rPr>
          <t>Author:</t>
        </r>
        <r>
          <rPr>
            <sz val="9"/>
            <color indexed="81"/>
            <rFont val="Tahoma"/>
            <family val="2"/>
          </rPr>
          <t xml:space="preserve">
19.95 originally</t>
        </r>
      </text>
    </comment>
  </commentList>
</comments>
</file>

<file path=xl/comments9.xml><?xml version="1.0" encoding="utf-8"?>
<comments xmlns="http://schemas.openxmlformats.org/spreadsheetml/2006/main">
  <authors>
    <author>Author</author>
  </authors>
  <commentList>
    <comment ref="E28" authorId="0" shapeId="0">
      <text>
        <r>
          <rPr>
            <b/>
            <sz val="9"/>
            <color indexed="81"/>
            <rFont val="Tahoma"/>
            <family val="2"/>
          </rPr>
          <t>Author:</t>
        </r>
        <r>
          <rPr>
            <sz val="9"/>
            <color indexed="81"/>
            <rFont val="Tahoma"/>
            <family val="2"/>
          </rPr>
          <t xml:space="preserve">
19.95 originally</t>
        </r>
      </text>
    </comment>
  </commentList>
</comments>
</file>

<file path=xl/connections.xml><?xml version="1.0" encoding="utf-8"?>
<connections xmlns="http://schemas.openxmlformats.org/spreadsheetml/2006/main">
  <connection id="1" name="MultiConfigMembDistilModel_PerfMonOut" type="6" refreshedVersion="6" background="1" saveData="1">
    <textPr codePage="437" sourceFile="C:\Users\dlvilla\Documents\GeothermalDsal\Repository\MultiConfigMembDistilModel_PerfMonOut.txt">
      <textFields count="7">
        <textField/>
        <textField/>
        <textField/>
        <textField/>
        <textField/>
        <textField/>
        <textField/>
      </textFields>
    </textPr>
  </connection>
</connections>
</file>

<file path=xl/sharedStrings.xml><?xml version="1.0" encoding="utf-8"?>
<sst xmlns="http://schemas.openxmlformats.org/spreadsheetml/2006/main" count="1458" uniqueCount="514">
  <si>
    <t>Name (must be unique)</t>
  </si>
  <si>
    <t>Thickness (mm)</t>
  </si>
  <si>
    <t>Direct Input of Mass Transfer Coefficient</t>
  </si>
  <si>
    <t>Direct Mass Transfer Coefficient (kg/s/m2/Pa)</t>
  </si>
  <si>
    <t>Porosity</t>
  </si>
  <si>
    <t>Mean Pore Radius (mm)</t>
  </si>
  <si>
    <t>MemsysFoil</t>
  </si>
  <si>
    <t>Hot Inflow Edge</t>
  </si>
  <si>
    <t>Cold Inflow Edge</t>
  </si>
  <si>
    <t>Hot Inflow Edge Side</t>
  </si>
  <si>
    <t>Cold Inflow Edge Side</t>
  </si>
  <si>
    <t>Hot Number of Reversals</t>
  </si>
  <si>
    <t>Cold Number of Reversals</t>
  </si>
  <si>
    <t>Number of Horizontal Divisions</t>
  </si>
  <si>
    <t>Number of Vertical Divisions</t>
  </si>
  <si>
    <t>Notes</t>
  </si>
  <si>
    <t>0-1. 0 = left side, 1 = right side (oriented with up being facing into the gridded region)</t>
  </si>
  <si>
    <t>1-4 (see figure to the right)</t>
  </si>
  <si>
    <t>0 - 10. 0 = straight through</t>
  </si>
  <si>
    <t xml:space="preserve">Must be a divisor of the number of reversals (or the least common multiple of both reversals if reversals share a single direction) </t>
  </si>
  <si>
    <t>ONLY TEMPERATURE, MASS FLOW RATE AND SALINITY ARE USED IN THE CURRENT MODEL!!!</t>
  </si>
  <si>
    <t>Primary Anions</t>
  </si>
  <si>
    <t>Primary Cations</t>
  </si>
  <si>
    <t xml:space="preserve">Temperature </t>
  </si>
  <si>
    <t>Pressure (if non-saturated)</t>
  </si>
  <si>
    <t xml:space="preserve">Salinity </t>
  </si>
  <si>
    <t>pH</t>
  </si>
  <si>
    <t xml:space="preserve">Conductance </t>
  </si>
  <si>
    <t xml:space="preserve">Alkalinity as CaCO3 </t>
  </si>
  <si>
    <t>Total Dissolved Solids</t>
  </si>
  <si>
    <t>SiO2</t>
  </si>
  <si>
    <t>H2S</t>
  </si>
  <si>
    <t>Total Organic Carbon (TOC)</t>
  </si>
  <si>
    <t>Chloride</t>
  </si>
  <si>
    <t>Nitrate</t>
  </si>
  <si>
    <t>Sulfate</t>
  </si>
  <si>
    <t>Calcium</t>
  </si>
  <si>
    <t>Potassium</t>
  </si>
  <si>
    <t>Magnesium</t>
  </si>
  <si>
    <t>Sodium</t>
  </si>
  <si>
    <t>Sulfur</t>
  </si>
  <si>
    <t>Silicon</t>
  </si>
  <si>
    <t>Celcius</t>
  </si>
  <si>
    <t>bar (1e5 pascal) absolute</t>
  </si>
  <si>
    <t>gram per kilogram (g/kg)</t>
  </si>
  <si>
    <r>
      <t>micro Siemen (</t>
    </r>
    <r>
      <rPr>
        <sz val="11"/>
        <color indexed="8"/>
        <rFont val="Calibri"/>
        <family val="2"/>
      </rPr>
      <t>µS)</t>
    </r>
  </si>
  <si>
    <t>miligram per Liter (mg/L)</t>
  </si>
  <si>
    <t>mg/L</t>
  </si>
  <si>
    <t>Cold Water Stream</t>
  </si>
  <si>
    <t>Hot Water Stream</t>
  </si>
  <si>
    <t>Membrane Material</t>
  </si>
  <si>
    <t>Membrane Distillation Type</t>
  </si>
  <si>
    <t>Number of Layers</t>
  </si>
  <si>
    <t>Foil Material (Air Gap Only)</t>
  </si>
  <si>
    <t>Spacer Charateristics</t>
  </si>
  <si>
    <t>Name (enter a name)</t>
  </si>
  <si>
    <t>Filament Diameter (mm)</t>
  </si>
  <si>
    <t>Filament intersection Angle (degrees)</t>
  </si>
  <si>
    <t>MilliporeSpacer1000</t>
  </si>
  <si>
    <t>Cold Water Spacer</t>
  </si>
  <si>
    <t>Hot Water Spacer</t>
  </si>
  <si>
    <t>Horizontal Length (meters)</t>
  </si>
  <si>
    <t>Vertical Length (meters)</t>
  </si>
  <si>
    <t>Total MD mass flow rate:</t>
  </si>
  <si>
    <t>kg/s</t>
  </si>
  <si>
    <t>Tot Dur</t>
  </si>
  <si>
    <t>Project</t>
  </si>
  <si>
    <t>Module</t>
  </si>
  <si>
    <t>Proc</t>
  </si>
  <si>
    <t>Count</t>
  </si>
  <si>
    <t>Total</t>
  </si>
  <si>
    <t>Avg</t>
  </si>
  <si>
    <t>Max</t>
  </si>
  <si>
    <t>MultiConfigurationMembraneDistillationModel</t>
  </si>
  <si>
    <t>clsMaterial</t>
  </si>
  <si>
    <t>Class_Initialize</t>
  </si>
  <si>
    <t>Name_Let</t>
  </si>
  <si>
    <t>Name_Get</t>
  </si>
  <si>
    <t>mdlDataValidation</t>
  </si>
  <si>
    <t>AssignValueIfInLimits</t>
  </si>
  <si>
    <t>Thickness_Let</t>
  </si>
  <si>
    <t>ErrorMessage_Get</t>
  </si>
  <si>
    <t>ThermalConductivity_Let</t>
  </si>
  <si>
    <t>UseDirectInputForMassTransferCoefficient_Let</t>
  </si>
  <si>
    <t>UseDirectInputForMassTransferCoefficient_Get</t>
  </si>
  <si>
    <t>Porosity_Let</t>
  </si>
  <si>
    <t>MeanPoreRadius_Let</t>
  </si>
  <si>
    <t>clsInput</t>
  </si>
  <si>
    <t>ReadMembraneAndFoilProperties</t>
  </si>
  <si>
    <t>clsWaterStream</t>
  </si>
  <si>
    <t>Temperature_Let</t>
  </si>
  <si>
    <t>MassFlow_Let</t>
  </si>
  <si>
    <t>Pressure_Let</t>
  </si>
  <si>
    <t>Salinity_Let</t>
  </si>
  <si>
    <t>PH_Let</t>
  </si>
  <si>
    <t>Conductance_Let</t>
  </si>
  <si>
    <t>ReadWaterStreamProperties</t>
  </si>
  <si>
    <t>clsSpacer</t>
  </si>
  <si>
    <t>FilamentDiameter_Let</t>
  </si>
  <si>
    <t>FilamentIntersectAngle_Let</t>
  </si>
  <si>
    <t>ReadSpacerProperties</t>
  </si>
  <si>
    <t>ReadFromInputPage</t>
  </si>
  <si>
    <t>mdlError</t>
  </si>
  <si>
    <t>ReturnError</t>
  </si>
  <si>
    <t>NoError</t>
  </si>
  <si>
    <t>mdlMath</t>
  </si>
  <si>
    <t>clsConnectivity</t>
  </si>
  <si>
    <t>ReversalError</t>
  </si>
  <si>
    <t>Ceiling</t>
  </si>
  <si>
    <t>SelectFlowDirection</t>
  </si>
  <si>
    <t>FlowDirection</t>
  </si>
  <si>
    <t>DetermineRegionBC</t>
  </si>
  <si>
    <t>EdgeBoundaryCondition</t>
  </si>
  <si>
    <t>BoundaryConditions</t>
  </si>
  <si>
    <t>Connectivity</t>
  </si>
  <si>
    <t>ColdWaterStream_Get</t>
  </si>
  <si>
    <t>WaterStreams_Get</t>
  </si>
  <si>
    <t>HotWaterStream_Get</t>
  </si>
  <si>
    <t>ColdSpacer_Get</t>
  </si>
  <si>
    <t>Spacers_Get</t>
  </si>
  <si>
    <t>HotSpacer_Get</t>
  </si>
  <si>
    <t>NumberOfControlVolumePairs_Get</t>
  </si>
  <si>
    <t>clsControlVolumePair</t>
  </si>
  <si>
    <t>clsSystemEquations</t>
  </si>
  <si>
    <t>Inputs_Get</t>
  </si>
  <si>
    <t>Connectivity_Get</t>
  </si>
  <si>
    <t>HorizontalDivisions_Get</t>
  </si>
  <si>
    <t>VerticalLength_Get</t>
  </si>
  <si>
    <t>VerticalDivisions_Get</t>
  </si>
  <si>
    <t>HorizontalLength_Get</t>
  </si>
  <si>
    <t>HotFlowsHorizontal_Get</t>
  </si>
  <si>
    <t>ColdFlowsHorizontal_Get</t>
  </si>
  <si>
    <t>Thickness_Get</t>
  </si>
  <si>
    <t>NodeOrder</t>
  </si>
  <si>
    <t>InflowEdge_Get</t>
  </si>
  <si>
    <t>Temperature_Get</t>
  </si>
  <si>
    <t>HotChannelWidth_Get</t>
  </si>
  <si>
    <t>MassFlow_Get</t>
  </si>
  <si>
    <t>Salinity_Get</t>
  </si>
  <si>
    <t>ColdChannelWidth_Get</t>
  </si>
  <si>
    <t>InitializeControlVolumePair</t>
  </si>
  <si>
    <t>NumberOfNodes_Get</t>
  </si>
  <si>
    <t>MembraneDistillationType_Get</t>
  </si>
  <si>
    <t>NumberOfBoundaryConditions_Get</t>
  </si>
  <si>
    <t>c_Get</t>
  </si>
  <si>
    <t>SetTemperature</t>
  </si>
  <si>
    <t>SetMassFlow</t>
  </si>
  <si>
    <t>SetSalinity</t>
  </si>
  <si>
    <t>GetVariables</t>
  </si>
  <si>
    <t>NumberEquations_Get</t>
  </si>
  <si>
    <t>ReturnMaximumAndMinimumForVariables</t>
  </si>
  <si>
    <t>SetVariables</t>
  </si>
  <si>
    <t>mdlProperties</t>
  </si>
  <si>
    <t>SeaWaterSpecificHeat</t>
  </si>
  <si>
    <t>CalculateSpecificHeats</t>
  </si>
  <si>
    <t>LengthNormalToHotFlow_Get</t>
  </si>
  <si>
    <t>LengthParallelToHotFlow_Get</t>
  </si>
  <si>
    <t>HotThickness_Get</t>
  </si>
  <si>
    <t>SeaWaterDensity</t>
  </si>
  <si>
    <t>SeaWaterViscosity</t>
  </si>
  <si>
    <t>SeaWaterThermalConductivity</t>
  </si>
  <si>
    <t>mdlTransferCoefficient</t>
  </si>
  <si>
    <t>Reynolds</t>
  </si>
  <si>
    <t>SoluteDiffusivityNaClSolution</t>
  </si>
  <si>
    <t>K_MassTransferCoef</t>
  </si>
  <si>
    <t>MolarWeightOfWaterNaClMixture</t>
  </si>
  <si>
    <t>InterfaceSalinityConcentration</t>
  </si>
  <si>
    <t>LengthNormalToColdFlow_Get</t>
  </si>
  <si>
    <t>LengthParallelToColdFlow_Get</t>
  </si>
  <si>
    <t>ColdThickness_Get</t>
  </si>
  <si>
    <t>mdlCharlieProp</t>
  </si>
  <si>
    <t>clsDirectContactHTFunc</t>
  </si>
  <si>
    <t>Polynomial</t>
  </si>
  <si>
    <t>LatentHeatOfPureWater</t>
  </si>
  <si>
    <t>Area_Get</t>
  </si>
  <si>
    <t>Pressure_Get</t>
  </si>
  <si>
    <t>SpecificHeats_Get</t>
  </si>
  <si>
    <t>FlowType_Get</t>
  </si>
  <si>
    <t>EvaluateFunction</t>
  </si>
  <si>
    <t>MembraneMaterial_Get</t>
  </si>
  <si>
    <t>Materials_Get</t>
  </si>
  <si>
    <t>SeaWaterVaporPressure</t>
  </si>
  <si>
    <t>Porosity_Get</t>
  </si>
  <si>
    <t>MeanPoreRadius_Get</t>
  </si>
  <si>
    <t>MembraneDistillationMassTransfer</t>
  </si>
  <si>
    <t>ThermalConductivity_Get</t>
  </si>
  <si>
    <t>mdlNusselt</t>
  </si>
  <si>
    <t>FlatSheetLaminarFlow</t>
  </si>
  <si>
    <t>H_RectPassage</t>
  </si>
  <si>
    <t>AirThermalCond</t>
  </si>
  <si>
    <t>HTC_DirectContact</t>
  </si>
  <si>
    <t>EffectivenessHeatTransferRate</t>
  </si>
  <si>
    <t>SqrtSumSquareOfVector</t>
  </si>
  <si>
    <t>GaussianElimination</t>
  </si>
  <si>
    <t>NewtonsMethod</t>
  </si>
  <si>
    <t>MembraneMassTransfer_Get</t>
  </si>
  <si>
    <t>HeatTransferRate_Get</t>
  </si>
  <si>
    <t>CalculateControlVolumePair</t>
  </si>
  <si>
    <t>EnergyEquation</t>
  </si>
  <si>
    <t>MassEquation</t>
  </si>
  <si>
    <t>SalinityEquation</t>
  </si>
  <si>
    <t>Equations</t>
  </si>
  <si>
    <t>ArrayMod_shared</t>
  </si>
  <si>
    <t>NumberOfArrayDimensions</t>
  </si>
  <si>
    <t>CDblArr</t>
  </si>
  <si>
    <t>MatrixMultiply</t>
  </si>
  <si>
    <t>ControlVolumePair_Get</t>
  </si>
  <si>
    <t>MembraneDistillationMassFlow_Get</t>
  </si>
  <si>
    <t>clsOutput</t>
  </si>
  <si>
    <t>TotalMDMassFlow</t>
  </si>
  <si>
    <t>mdlMain</t>
  </si>
  <si>
    <t>Previous Iteration</t>
  </si>
  <si>
    <t>SetInternalVariables</t>
  </si>
  <si>
    <t>HotVerticalColdHorizontal</t>
  </si>
  <si>
    <t>DirectMassTransferCoefficient_Get</t>
  </si>
  <si>
    <t>DblMin</t>
  </si>
  <si>
    <t>AbsDbl</t>
  </si>
  <si>
    <t>CLngArr</t>
  </si>
  <si>
    <t>Average Cold Output Temperature</t>
  </si>
  <si>
    <t xml:space="preserve">Average Hot Output Temperature </t>
  </si>
  <si>
    <t>°C</t>
  </si>
  <si>
    <t>Gain Output Ratio (GOR)</t>
  </si>
  <si>
    <t>Units</t>
  </si>
  <si>
    <t>Value</t>
  </si>
  <si>
    <t>Output</t>
  </si>
  <si>
    <t>liter/hour</t>
  </si>
  <si>
    <t>Flow Path Relative Length</t>
  </si>
  <si>
    <t>Average Cold Stream Temperature</t>
  </si>
  <si>
    <t>Average Hot Stream Temperature</t>
  </si>
  <si>
    <t>Cold Input Temperature</t>
  </si>
  <si>
    <t>Hot Input Temperature</t>
  </si>
  <si>
    <t>CLARCOR_QL822_PTFE</t>
  </si>
  <si>
    <t>Material Type</t>
  </si>
  <si>
    <t>Membrane</t>
  </si>
  <si>
    <t>Foil</t>
  </si>
  <si>
    <t>Material Types</t>
  </si>
  <si>
    <t>1,2,3</t>
  </si>
  <si>
    <t>Property Types</t>
  </si>
  <si>
    <t>Material Properties Configuration</t>
  </si>
  <si>
    <t>String</t>
  </si>
  <si>
    <t>Double</t>
  </si>
  <si>
    <t>Boolean</t>
  </si>
  <si>
    <t>clsMaterial Property Name</t>
  </si>
  <si>
    <t>MaterialType</t>
  </si>
  <si>
    <t>Thickness</t>
  </si>
  <si>
    <t>ThermalConductivity</t>
  </si>
  <si>
    <t>UseDirectInputForMassTransferCoefficient</t>
  </si>
  <si>
    <t>Num</t>
  </si>
  <si>
    <t>MeanPoreRadius</t>
  </si>
  <si>
    <t>DirectMassTransferCoefficient</t>
  </si>
  <si>
    <t>1,2,3,4</t>
  </si>
  <si>
    <t>DO NOT CHANGE THESE ENTRIES UNLESS YOU KNOW WHAT YOU ARE DOING, THE CODE WILL CRASH IF YOU GET SOMETHING WRONG!!!</t>
  </si>
  <si>
    <t xml:space="preserve">Required Properties </t>
  </si>
  <si>
    <t>Heat Transfer Configuration</t>
  </si>
  <si>
    <t xml:space="preserve">This is a validation effort comparing to results from the Colorado School of Mines </t>
  </si>
  <si>
    <t>Experimental Data (update if new data is received)</t>
  </si>
  <si>
    <t>Raw Data</t>
  </si>
  <si>
    <t>Temp Settings: Td,in-Tf,in</t>
  </si>
  <si>
    <t>Tf,in, °C</t>
  </si>
  <si>
    <t>Tf,out, °C</t>
  </si>
  <si>
    <t>Td,in, °C</t>
  </si>
  <si>
    <t>Td,out, °C</t>
  </si>
  <si>
    <t>Tm, °C</t>
  </si>
  <si>
    <t>ΔT, °C</t>
  </si>
  <si>
    <t>ΔHv, J kg-1</t>
  </si>
  <si>
    <t>ρd, kg m-3</t>
  </si>
  <si>
    <t>Qtot, W m-2</t>
  </si>
  <si>
    <t>Qvap, W m-2</t>
  </si>
  <si>
    <t>Qcond, W m-2</t>
  </si>
  <si>
    <t>J, kg m-2 s-1</t>
  </si>
  <si>
    <t>J, L m-2 hr-1</t>
  </si>
  <si>
    <t>ηth</t>
  </si>
  <si>
    <t>Rejection, %</t>
  </si>
  <si>
    <t>20-40</t>
  </si>
  <si>
    <t>20-45</t>
  </si>
  <si>
    <t>20-50</t>
  </si>
  <si>
    <t>20-55</t>
  </si>
  <si>
    <t>20-60</t>
  </si>
  <si>
    <t>20-65</t>
  </si>
  <si>
    <t>30-40</t>
  </si>
  <si>
    <t>30-45</t>
  </si>
  <si>
    <t>30-50</t>
  </si>
  <si>
    <t>30-55</t>
  </si>
  <si>
    <t>30-60</t>
  </si>
  <si>
    <t>30-65</t>
  </si>
  <si>
    <t>Model Results (Live - will be overwritten if you rerun the study)</t>
  </si>
  <si>
    <t>Air Gap Spacer (Air Gap Only)</t>
  </si>
  <si>
    <t>Air Gap Pressure (bar)</t>
  </si>
  <si>
    <t>Direction of Gravity</t>
  </si>
  <si>
    <t>CSM_Spacer1</t>
  </si>
  <si>
    <t>CSM_Distillate20</t>
  </si>
  <si>
    <t>CSM_Feed40</t>
  </si>
  <si>
    <t xml:space="preserve">Volume Flow Rate </t>
  </si>
  <si>
    <t>Liters per minute (LPM)</t>
  </si>
  <si>
    <t>Settings for this study are automatically set in VBA Code in mdlDataValidation.CSM_CounterCurrentDCMD_Validation</t>
  </si>
  <si>
    <t>GOR</t>
  </si>
  <si>
    <t>Watts</t>
  </si>
  <si>
    <t>Qtot, W/m2</t>
  </si>
  <si>
    <t>CSM_AGSpacer</t>
  </si>
  <si>
    <t>External Insulation Material (Foils)</t>
  </si>
  <si>
    <t xml:space="preserve">Include Ambient Losses? </t>
  </si>
  <si>
    <t>Sides Exposed to Ambient (1 or 2)</t>
  </si>
  <si>
    <t>Total Heat Flow Through Membrane</t>
  </si>
  <si>
    <t>Total Heat Losses to Ambient</t>
  </si>
  <si>
    <t>Percent Heat Losses</t>
  </si>
  <si>
    <t>Heat Transfer Due to Mass Transfer</t>
  </si>
  <si>
    <t>Settings</t>
  </si>
  <si>
    <t>Hot Reversals</t>
  </si>
  <si>
    <t>Cold Reversals</t>
  </si>
  <si>
    <t>Cold Spacer</t>
  </si>
  <si>
    <t>Hot Spacer</t>
  </si>
  <si>
    <t>Direct Contact</t>
  </si>
  <si>
    <t>Foil Material</t>
  </si>
  <si>
    <t>Air Gap Spacer</t>
  </si>
  <si>
    <t>Horizontal Length</t>
  </si>
  <si>
    <t>Vertical Length</t>
  </si>
  <si>
    <t>Number Of Layers</t>
  </si>
  <si>
    <t>Include Ambient</t>
  </si>
  <si>
    <t>External Material</t>
  </si>
  <si>
    <t>Abmbient Temperature</t>
  </si>
  <si>
    <t>1 Side exposed to ambient</t>
  </si>
  <si>
    <t>2 Sides exposed to ambient</t>
  </si>
  <si>
    <t>If one side, hot side is exposed</t>
  </si>
  <si>
    <t>Average Ambient Air Flow Velocity</t>
  </si>
  <si>
    <t>Step Size</t>
  </si>
  <si>
    <t>Max Num Step</t>
  </si>
  <si>
    <t>Number of Elements That meets Criterion</t>
  </si>
  <si>
    <t>Convergence Criterion</t>
  </si>
  <si>
    <t>Maximum Percent Difference</t>
  </si>
  <si>
    <t>Horizontal Divisions</t>
  </si>
  <si>
    <t>Vertical Divisions (Variable In this study)</t>
  </si>
  <si>
    <t>Thermal Conductivity</t>
  </si>
  <si>
    <t>Thermal Conductivity (W/(m*K))</t>
  </si>
  <si>
    <t>DELRIN150_OneInch</t>
  </si>
  <si>
    <t>Aquastill</t>
  </si>
  <si>
    <t>DCMD</t>
  </si>
  <si>
    <t>Flow Config</t>
  </si>
  <si>
    <t>Spacer Specifications</t>
  </si>
  <si>
    <t>Name</t>
  </si>
  <si>
    <t>Porosity (%)</t>
  </si>
  <si>
    <r>
      <t>Mean Pore Radius (</t>
    </r>
    <r>
      <rPr>
        <sz val="11"/>
        <color theme="1"/>
        <rFont val="Calibri"/>
        <family val="2"/>
      </rPr>
      <t>μm)</t>
    </r>
  </si>
  <si>
    <t>Active Thickness (μm)</t>
  </si>
  <si>
    <t>CLARCOR QL822</t>
  </si>
  <si>
    <t>MD Config</t>
  </si>
  <si>
    <t>AGMD</t>
  </si>
  <si>
    <t>Active Area (m2)</t>
  </si>
  <si>
    <t>Counter current</t>
  </si>
  <si>
    <t>Cocurrent</t>
  </si>
  <si>
    <t>3M</t>
  </si>
  <si>
    <t>Aquastill_PE</t>
  </si>
  <si>
    <t>Conduction Heat Transfer Through Membrane(s)</t>
  </si>
  <si>
    <t>CSM_Aquastill_Spiral_Spacer</t>
  </si>
  <si>
    <t>30-40 Wetted</t>
  </si>
  <si>
    <t>30-45 Wetted</t>
  </si>
  <si>
    <t>30-50 Wetted</t>
  </si>
  <si>
    <t>30-65 Wetted</t>
  </si>
  <si>
    <t>mass flow (kg/s)</t>
  </si>
  <si>
    <t>CSM_AquaStill_Spiral_D20</t>
  </si>
  <si>
    <t>CSM_AquaStill_Spiral_F40</t>
  </si>
  <si>
    <t>Number of Membranes</t>
  </si>
  <si>
    <t>CSM_AquaStill_1LPM_F40</t>
  </si>
  <si>
    <t>CSM_AquaStill_1LPM_D20</t>
  </si>
  <si>
    <t>Settings for this study are automatically set in VBA Code in mdlDataValidation.V6_Sub</t>
  </si>
  <si>
    <t>Settings for this study are automatically set in VBA Code in mdlDataValidation.V7_Sub</t>
  </si>
  <si>
    <t>3M_PolyPropylene</t>
  </si>
  <si>
    <t>Settings for this study are automatically set in VBA Code in mdlDataValidation.V1_Sub</t>
  </si>
  <si>
    <t>Notes:</t>
  </si>
  <si>
    <t>1. The CLARCOR Membrane active thickness and porosity are both uncertain and can be used to create a very nice fit.</t>
  </si>
  <si>
    <t>2. The membrane porosity was chosen for this run to make the fit on membrane distillation mass flow good.</t>
  </si>
  <si>
    <r>
      <t>Thermal Conductivity (W/(m</t>
    </r>
    <r>
      <rPr>
        <sz val="11"/>
        <color theme="1"/>
        <rFont val="Calibri"/>
        <family val="2"/>
      </rPr>
      <t>·K))</t>
    </r>
  </si>
  <si>
    <t>Notes: I am almost certain that the distillate and feed outputs were switched in the data I switch them and the data starts to make thermodynamic sense. The distillate output temperature is still on a considerably different trajectory</t>
  </si>
  <si>
    <t>Feed and Distillate outputs were switched (unless the 2nd law of thermodynamics was being violated)</t>
  </si>
  <si>
    <t>V1</t>
  </si>
  <si>
    <t>V2</t>
  </si>
  <si>
    <t>V3</t>
  </si>
  <si>
    <t>V4</t>
  </si>
  <si>
    <t>V5</t>
  </si>
  <si>
    <t>V6</t>
  </si>
  <si>
    <t>V7</t>
  </si>
  <si>
    <t>Membrane Specification (These values are not actively connected to the actual values given to the code)</t>
  </si>
  <si>
    <t>J g/m-2 s-1</t>
  </si>
  <si>
    <t>V8</t>
  </si>
  <si>
    <t>V9</t>
  </si>
  <si>
    <t>V10</t>
  </si>
  <si>
    <t>PGMD</t>
  </si>
  <si>
    <t>Air gap flooded with water</t>
  </si>
  <si>
    <t>Flow Rate (L/min)</t>
  </si>
  <si>
    <t>Not Yet Complete (8/23/2017)</t>
  </si>
  <si>
    <t>V11</t>
  </si>
  <si>
    <t>V3 Rerun</t>
  </si>
  <si>
    <t>20-60 (2)</t>
  </si>
  <si>
    <t>20-60 (3)</t>
  </si>
  <si>
    <t>Stainless_Steel_304</t>
  </si>
  <si>
    <t>Values To Run</t>
  </si>
  <si>
    <t>Settings:</t>
  </si>
  <si>
    <t>Gravity Direction</t>
  </si>
  <si>
    <t>CSM_AquaStill_2LPM_F40</t>
  </si>
  <si>
    <t>CSM_AquaStill_2LPM_D20</t>
  </si>
  <si>
    <t>1 element</t>
  </si>
  <si>
    <t>% Diff</t>
  </si>
  <si>
    <t>Max % Diff</t>
  </si>
  <si>
    <t>% Difference between 20-60 runs</t>
  </si>
  <si>
    <t>CSM_3xAGSpacer</t>
  </si>
  <si>
    <t>IS FINAL RUN</t>
  </si>
  <si>
    <t>IS FINAL NEWTON ITERATION</t>
  </si>
  <si>
    <t>Hot Salinity Out</t>
  </si>
  <si>
    <t>Hot Mass Flow Out</t>
  </si>
  <si>
    <t>Cold Mass Flow Out</t>
  </si>
  <si>
    <t>Cold Salinity Out</t>
  </si>
  <si>
    <t>kg/kg</t>
  </si>
  <si>
    <t>1 = up, 2 left, 3 down, 4 right, 5 normal facing out of the plane, 6 normal facing into the plane</t>
  </si>
  <si>
    <t>Do not change these entries! They are used by the code</t>
  </si>
  <si>
    <t>INCLUDE CUSTOM ROUTINE</t>
  </si>
  <si>
    <t xml:space="preserve">Different Material Types require different properties </t>
  </si>
  <si>
    <t>Acknowledgements:</t>
  </si>
  <si>
    <t>Alkhudhiri, A., N. Darwish, N. Hilal, 2012. “Membrane distillation: A comprehensive review.” Desalination 287: 2-18. www.elsevier.com/locate/desal</t>
  </si>
  <si>
    <r>
      <t xml:space="preserve">Alklaibi, A.M. and Noam Lior. 2007. “Comparative Study of Direct Contact and Air-Gap Membrane Distillation Processes.” </t>
    </r>
    <r>
      <rPr>
        <i/>
        <sz val="11"/>
        <color theme="1"/>
        <rFont val="Calibri"/>
        <family val="2"/>
        <scheme val="minor"/>
      </rPr>
      <t>Industrial and Engineering Chemistry Research</t>
    </r>
    <r>
      <rPr>
        <sz val="11"/>
        <color theme="1"/>
        <rFont val="Calibri"/>
        <family val="2"/>
        <scheme val="minor"/>
      </rPr>
      <t xml:space="preserve">  </t>
    </r>
  </si>
  <si>
    <r>
      <t xml:space="preserve">Alsaadi, A. S., N. Ghaffour, J.-D. Li, S. Gray, L. Francis, H. Maab, G. L. Amy. 2013. “Modeling of air-gap membrane distillation process: A theoretical and experimental study.” </t>
    </r>
    <r>
      <rPr>
        <i/>
        <sz val="11"/>
        <color theme="1"/>
        <rFont val="Calibri"/>
        <family val="2"/>
        <scheme val="minor"/>
      </rPr>
      <t>Journal of Membrane Science</t>
    </r>
    <r>
      <rPr>
        <sz val="11"/>
        <color theme="1"/>
        <rFont val="Calibri"/>
        <family val="2"/>
        <scheme val="minor"/>
      </rPr>
      <t xml:space="preserve"> 445: 53-65.</t>
    </r>
  </si>
  <si>
    <r>
      <t xml:space="preserve">Ashoor, B. B., S. Mansour, A. Giwa, V. Dufour, S.W. Hasan. 2016. “Principles and applications of direct contact membrane distillation (DCMD): A comprehensive review” </t>
    </r>
    <r>
      <rPr>
        <i/>
        <sz val="11"/>
        <color theme="1"/>
        <rFont val="Calibri"/>
        <family val="2"/>
        <scheme val="minor"/>
      </rPr>
      <t xml:space="preserve">Deslination </t>
    </r>
    <r>
      <rPr>
        <sz val="11"/>
        <color theme="1"/>
        <rFont val="Calibri"/>
        <family val="2"/>
        <scheme val="minor"/>
      </rPr>
      <t>398: 222-246.</t>
    </r>
  </si>
  <si>
    <t xml:space="preserve">Bodel, B.R. 1963. “Distillation of saline water using silicone rubber membrane.” United States Patent 3361645 A.  </t>
  </si>
  <si>
    <t>Chafidz, A., S. Al-Zahrani, M.N. Al-Otaibi, C.F. Hoong, T.F. Lai, M. Prabu,, 2014. “Portable and integrated solar-driven desalination system using membrane distillation for arid remote areas in Saudi Arabia.” Desalination 345: 36-49. www.elsevier.com/locate/desal</t>
  </si>
  <si>
    <r>
      <t xml:space="preserve">Chandrasekharam, D., A. Lashin, N. Al Arifi, A. Al Bassam, C. Varun. “Desalination of Seawater using Geothermal Energy to Meet Future Fresh Water Demand of Saudi Arabia.” </t>
    </r>
    <r>
      <rPr>
        <i/>
        <sz val="11"/>
        <color theme="1"/>
        <rFont val="Calibri"/>
        <family val="2"/>
        <scheme val="minor"/>
      </rPr>
      <t>Water Resources Management</t>
    </r>
    <r>
      <rPr>
        <sz val="11"/>
        <color theme="1"/>
        <rFont val="Calibri"/>
        <family val="2"/>
        <scheme val="minor"/>
      </rPr>
      <t xml:space="preserve"> 31 (3): 781-792.</t>
    </r>
  </si>
  <si>
    <r>
      <t xml:space="preserve">Chiam, Chel-Ken, Rosalam Sarbatly. 2016. “Study of the rectangular cross-flow flat-sheet membrane module for desalination by vacuum membrane distillation.” </t>
    </r>
    <r>
      <rPr>
        <i/>
        <sz val="11"/>
        <color theme="1"/>
        <rFont val="Calibri"/>
        <family val="2"/>
        <scheme val="minor"/>
      </rPr>
      <t>Chemical Engineering and Processing: Process Intensification</t>
    </r>
    <r>
      <rPr>
        <sz val="11"/>
        <color theme="1"/>
        <rFont val="Calibri"/>
        <family val="2"/>
        <scheme val="minor"/>
      </rPr>
      <t xml:space="preserve"> 102:169-185.</t>
    </r>
  </si>
  <si>
    <t>Chung, H.W., J. Swaminathan, D.M. Warsinger, J.H. Lienhard V, 2016. “Multistage vacuum membrane distillation (MSVMD) systems for high salinity applications.” Journal of Membrane Science 497: 128-141. www.elsevier.com/locate/memsci</t>
  </si>
  <si>
    <t>Deshmukh, Akshay and Menachem Elimelech. 2017. “Understanding the impact of membrane properties and transport phenomena on the energetic performance of membrane distillation desalination.” Journal of Membrane Science 539:458-474. https://doi.org/10.1016/j.memsci.2017.05.017</t>
  </si>
  <si>
    <r>
      <t xml:space="preserve">Dow, Noel, Stephen Gray, Jun-de Li, Jianhua Zhang, Eddy Ostarcevic, Audra Liubinas, Paul Atherton, Gareth Roeszler, Andrew Gibbs, Mikel Duke. 2016. “Pilot trial of membrane distillation driven by low grade waste heat: Membrane fouling and energy assessment.” </t>
    </r>
    <r>
      <rPr>
        <i/>
        <sz val="11"/>
        <color theme="1"/>
        <rFont val="Calibri"/>
        <family val="2"/>
        <scheme val="minor"/>
      </rPr>
      <t>Desalination</t>
    </r>
    <r>
      <rPr>
        <sz val="11"/>
        <color theme="1"/>
        <rFont val="Calibri"/>
        <family val="2"/>
        <scheme val="minor"/>
      </rPr>
      <t xml:space="preserve"> 391:30-42.</t>
    </r>
  </si>
  <si>
    <r>
      <t>Eykens, L., T. Reyns, K. De Sitter, C. Dotremont, L. Pinoy, B. Van der Bruggen. 2016. “How to select a membrane distillation configuration? Process conditions</t>
    </r>
    <r>
      <rPr>
        <sz val="11"/>
        <color theme="1"/>
        <rFont val="Calibri"/>
        <family val="2"/>
        <scheme val="minor"/>
      </rPr>
      <t xml:space="preserve"> </t>
    </r>
    <r>
      <rPr>
        <sz val="11"/>
        <color rgb="FF000000"/>
        <rFont val="Calibri"/>
        <family val="2"/>
        <scheme val="minor"/>
      </rPr>
      <t xml:space="preserve">and membrane influence unraveled.” </t>
    </r>
    <r>
      <rPr>
        <i/>
        <sz val="11"/>
        <color rgb="FF000000"/>
        <rFont val="Calibri"/>
        <family val="2"/>
        <scheme val="minor"/>
      </rPr>
      <t>Desalination</t>
    </r>
    <r>
      <rPr>
        <sz val="11"/>
        <color rgb="FF000000"/>
        <rFont val="Calibri"/>
        <family val="2"/>
        <scheme val="minor"/>
      </rPr>
      <t xml:space="preserve"> 399:105-115</t>
    </r>
  </si>
  <si>
    <t>Goh, P. S., T. Matsuura, A.F. Ismail, N. Hilal, 2016. “Recent trends in membranes and membrane processes for desalination.” Desalination 391: 43-60. www.elsevier.com/locate/desal</t>
  </si>
  <si>
    <r>
      <t xml:space="preserve">González, Daniel, José Amigo, Francisco Suárez. 2017. “Membrane distillation: Perspectives for sustainable and improved desalination.” </t>
    </r>
    <r>
      <rPr>
        <i/>
        <sz val="11"/>
        <rFont val="Calibri"/>
        <family val="2"/>
        <scheme val="minor"/>
      </rPr>
      <t>Renewable and Sustainable Energy Reviews</t>
    </r>
    <r>
      <rPr>
        <sz val="11"/>
        <rFont val="Calibri"/>
        <family val="2"/>
        <scheme val="minor"/>
      </rPr>
      <t xml:space="preserve"> 80: 238-259.</t>
    </r>
  </si>
  <si>
    <r>
      <t xml:space="preserve">Hitsov, I.T., M.K. De Sitter, C. Dotremont, I. Nopens, 2015. “Modelling approaches in membrane distillation: A critical review.” </t>
    </r>
    <r>
      <rPr>
        <i/>
        <sz val="11"/>
        <color theme="1"/>
        <rFont val="Calibri"/>
        <family val="2"/>
        <scheme val="minor"/>
      </rPr>
      <t xml:space="preserve">Separation and Purification Technology </t>
    </r>
    <r>
      <rPr>
        <sz val="11"/>
        <color theme="1"/>
        <rFont val="Calibri"/>
        <family val="2"/>
        <scheme val="minor"/>
      </rPr>
      <t>142: 48-64.</t>
    </r>
  </si>
  <si>
    <r>
      <t xml:space="preserve">Hitsov, I.T., K. De Sitter, C. Dotremont, P. Cauwenberg, I. Nopens. 2017. “Full-scale validated Air Gap Membrane Distillation (AGMD) model without calibration parameters.” </t>
    </r>
    <r>
      <rPr>
        <i/>
        <sz val="11"/>
        <color theme="1"/>
        <rFont val="Calibri"/>
        <family val="2"/>
        <scheme val="minor"/>
      </rPr>
      <t>Journal of Membrane Science</t>
    </r>
    <r>
      <rPr>
        <sz val="11"/>
        <color theme="1"/>
        <rFont val="Calibri"/>
        <family val="2"/>
        <scheme val="minor"/>
      </rPr>
      <t xml:space="preserve"> 533:309-320.</t>
    </r>
  </si>
  <si>
    <r>
      <t xml:space="preserve">Khayet, M., 2011. “Membranes and theoretical modeling of membrane distillation: A review.” </t>
    </r>
    <r>
      <rPr>
        <i/>
        <sz val="11"/>
        <color theme="1"/>
        <rFont val="Calibri"/>
        <family val="2"/>
        <scheme val="minor"/>
      </rPr>
      <t>Advances in Colloid and Interface Science</t>
    </r>
    <r>
      <rPr>
        <sz val="11"/>
        <color theme="1"/>
        <rFont val="Calibri"/>
        <family val="2"/>
        <scheme val="minor"/>
      </rPr>
      <t xml:space="preserve"> 164: 56-88.</t>
    </r>
  </si>
  <si>
    <r>
      <t xml:space="preserve">Kraisheh, M., F. Benyahia, and S. Adham. 2012. “Industrial case studies in the petrochemical and gas industry in Qatar for the utilization of industrial waste heat for the production of fresh water by membrane desalination.” </t>
    </r>
    <r>
      <rPr>
        <i/>
        <sz val="11"/>
        <color theme="1"/>
        <rFont val="Calibri"/>
        <family val="2"/>
        <scheme val="minor"/>
      </rPr>
      <t>Desalination and Water Treatment</t>
    </r>
    <r>
      <rPr>
        <sz val="11"/>
        <color theme="1"/>
        <rFont val="Calibri"/>
        <family val="2"/>
        <scheme val="minor"/>
      </rPr>
      <t xml:space="preserve"> 51(7-9): 1769-1775.</t>
    </r>
  </si>
  <si>
    <r>
      <t xml:space="preserve">Lange, G., G. van Gendt, F. Bollen, W. Heinzl, K. Zhao, T.G. Fane, 2011. “Demonstrating solar driven membrane distillation using Memsys vacuum-multi-effect membrane distillation.” </t>
    </r>
    <r>
      <rPr>
        <i/>
        <sz val="11"/>
        <color theme="1"/>
        <rFont val="Calibri"/>
        <family val="2"/>
        <scheme val="minor"/>
      </rPr>
      <t xml:space="preserve">Proceedings of the IDA World Congress on Desalination and Water Reuse </t>
    </r>
    <r>
      <rPr>
        <sz val="11"/>
        <color theme="1"/>
        <rFont val="Calibri"/>
        <family val="2"/>
        <scheme val="minor"/>
      </rPr>
      <t>Perth, Australia, September 5-9, 2011. International Desalination Association Topsfield, MA.</t>
    </r>
  </si>
  <si>
    <r>
      <t xml:space="preserve">Lemmon, E.W., R.T Jacobsen, S.G. Penoncello, and D.G. Friend. 2000. "Thermodynamic Properties of Air and Mixtures of Nitrogen, Argon, and Oxygen from 60 to 2000 K at Pressures to 2000 MPa." </t>
    </r>
    <r>
      <rPr>
        <i/>
        <sz val="11"/>
        <color theme="1"/>
        <rFont val="Calibri"/>
        <family val="2"/>
        <scheme val="minor"/>
      </rPr>
      <t>J Phys. Chem. Ref. Data</t>
    </r>
    <r>
      <rPr>
        <sz val="11"/>
        <color theme="1"/>
        <rFont val="Calibri"/>
        <family val="2"/>
        <scheme val="minor"/>
      </rPr>
      <t>, 29(3):331-385.</t>
    </r>
  </si>
  <si>
    <r>
      <t xml:space="preserve">Lemmon, E. W., M. L. Huber, and M.O. McLinden. 2013. “REFPROP Reference Fluid Thermodynamic and Transport Properties.” Database 23, Version 9.1 DLL version number 9.1. </t>
    </r>
    <r>
      <rPr>
        <i/>
        <sz val="11"/>
        <color theme="1"/>
        <rFont val="Calibri"/>
        <family val="2"/>
        <scheme val="minor"/>
      </rPr>
      <t xml:space="preserve">National Institute </t>
    </r>
    <r>
      <rPr>
        <sz val="11"/>
        <color theme="1"/>
        <rFont val="Calibri"/>
        <family val="2"/>
        <scheme val="minor"/>
      </rPr>
      <t xml:space="preserve"> </t>
    </r>
  </si>
  <si>
    <r>
      <t xml:space="preserve">London, T.C., 2000. </t>
    </r>
    <r>
      <rPr>
        <i/>
        <sz val="11"/>
        <color theme="1"/>
        <rFont val="Calibri"/>
        <family val="2"/>
        <scheme val="minor"/>
      </rPr>
      <t>Heat Transfer</t>
    </r>
    <r>
      <rPr>
        <sz val="11"/>
        <color theme="1"/>
        <rFont val="Calibri"/>
        <family val="2"/>
        <scheme val="minor"/>
      </rPr>
      <t xml:space="preserve"> 2</t>
    </r>
    <r>
      <rPr>
        <vertAlign val="superscript"/>
        <sz val="11"/>
        <color theme="1"/>
        <rFont val="Calibri"/>
        <family val="2"/>
        <scheme val="minor"/>
      </rPr>
      <t>nd</t>
    </r>
    <r>
      <rPr>
        <sz val="11"/>
        <color theme="1"/>
        <rFont val="Calibri"/>
        <family val="2"/>
        <scheme val="minor"/>
      </rPr>
      <t xml:space="preserve"> ed. Tulsa, OK: Capstone Publishing Corporation.</t>
    </r>
  </si>
  <si>
    <t>Martínez-Díez, L. and M. I. Vázquez-González. 1999. “Temperature and concentration polarization in membrane distillation of aqueous salt solutions.” Journal of Membrane Science 156(2): 265-273. https://doi.org/10.1016/S0376-7388(98)00349-4</t>
  </si>
  <si>
    <t>Mohamed, Essam Sh., P. Boutikos, E. Mathioulakis, and V. Belessiotis. 2017. “Experimental evaluation of the performance and energy efficiency of a Vacuum Multi-Effect Membrane Distillation system.” Desalination 408: 70-80. https://doi.org/10.1016/j.desal.2016.12.020</t>
  </si>
  <si>
    <r>
      <t xml:space="preserve">Nayar, Kishor G., Mostafa H. Sharqawy, Leonardo D. Banchik, John H. Lienhard V. 2016. “Thermophysical properties of seawater: A review and new correlations that include pressure dependence.” </t>
    </r>
    <r>
      <rPr>
        <i/>
        <sz val="11"/>
        <color theme="1"/>
        <rFont val="Calibri"/>
        <family val="2"/>
        <scheme val="minor"/>
      </rPr>
      <t>Desalination</t>
    </r>
    <r>
      <rPr>
        <sz val="11"/>
        <color theme="1"/>
        <rFont val="Calibri"/>
        <family val="2"/>
        <scheme val="minor"/>
      </rPr>
      <t xml:space="preserve"> 390:1-24.</t>
    </r>
  </si>
  <si>
    <r>
      <t xml:space="preserve">Orfi, Jamel, Abdullah Najib, Emad Ali, Abdulhamid Ajbar, Maher AlMatrafi, Mourad Boumaaza, Khalid Alhumaizi. 2017. “Membrane distillation and reverse osmosis based desalination driven by geothermal energy sources.” </t>
    </r>
    <r>
      <rPr>
        <i/>
        <sz val="11"/>
        <color theme="1"/>
        <rFont val="Calibri"/>
        <family val="2"/>
        <scheme val="minor"/>
      </rPr>
      <t>Desalination and Water Treatment</t>
    </r>
    <r>
      <rPr>
        <sz val="11"/>
        <color theme="1"/>
        <rFont val="Calibri"/>
        <family val="2"/>
        <scheme val="minor"/>
      </rPr>
      <t xml:space="preserve"> 76: 40-52.</t>
    </r>
  </si>
  <si>
    <r>
      <t xml:space="preserve">Ruiz-Aguirre, A. D.-C. Alarcón-Padilla, G. Zaragoza. 2015. “Productivity analysis of two spiral-wound membrane distillation prototypes coupled with solar energy.” </t>
    </r>
    <r>
      <rPr>
        <i/>
        <sz val="11"/>
        <color theme="1"/>
        <rFont val="Calibri"/>
        <family val="2"/>
        <scheme val="minor"/>
      </rPr>
      <t xml:space="preserve">Desalination and Water Treatment </t>
    </r>
    <r>
      <rPr>
        <sz val="11"/>
        <color theme="1"/>
        <rFont val="Calibri"/>
        <family val="2"/>
        <scheme val="minor"/>
      </rPr>
      <t>55(10):2777-2785.</t>
    </r>
  </si>
  <si>
    <r>
      <t xml:space="preserve">Sarbatly, Rosalam and Chel-Ken Chiam. 2013. “Evaluation of geothermal energy in desalination by vacuum membrane distillation.” </t>
    </r>
    <r>
      <rPr>
        <i/>
        <sz val="11"/>
        <color theme="1"/>
        <rFont val="Calibri"/>
        <family val="2"/>
        <scheme val="minor"/>
      </rPr>
      <t>Applied Energy</t>
    </r>
    <r>
      <rPr>
        <sz val="11"/>
        <color theme="1"/>
        <rFont val="Calibri"/>
        <family val="2"/>
        <scheme val="minor"/>
      </rPr>
      <t xml:space="preserve"> 112: 737-746.</t>
    </r>
  </si>
  <si>
    <t>Sharqawy, Mostafa H., John H. Lienhard V, Syed M. Zubair. 2010. “Thermophysical properties of seawater: a review of existing correlations and data.” Desalination and Water Treatment 16 (2010): 354-380. https://doi.org/10.5004/dwt.2010.1079</t>
  </si>
  <si>
    <r>
      <t>Shirazi, Mohammad Mahdi A., Ali Kargari, Ahmad Fauzi Ismail, Takeshi Matsuura. 2016. “Computational Fluid Dynamic (CFD) opportunities applied to the</t>
    </r>
    <r>
      <rPr>
        <sz val="11"/>
        <color theme="1"/>
        <rFont val="Calibri"/>
        <family val="2"/>
        <scheme val="minor"/>
      </rPr>
      <t xml:space="preserve"> </t>
    </r>
    <r>
      <rPr>
        <sz val="11"/>
        <color rgb="FF000000"/>
        <rFont val="Calibri"/>
        <family val="2"/>
        <scheme val="minor"/>
      </rPr>
      <t xml:space="preserve">membrane distillation process: State-of-the-art and perspectives.” </t>
    </r>
    <r>
      <rPr>
        <i/>
        <sz val="11"/>
        <color rgb="FF000000"/>
        <rFont val="Calibri"/>
        <family val="2"/>
        <scheme val="minor"/>
      </rPr>
      <t>Desalination</t>
    </r>
    <r>
      <rPr>
        <sz val="11"/>
        <color rgb="FF000000"/>
        <rFont val="Calibri"/>
        <family val="2"/>
        <scheme val="minor"/>
      </rPr>
      <t xml:space="preserve"> 377:73-90.</t>
    </r>
  </si>
  <si>
    <r>
      <t xml:space="preserve">Swaminathan, Jaichander. Hyung Won Chung, David M. Warsinger, John H. Lienhard V. 2016. “Membrane distillation model based on heat exchanger theory and configuration comparison.” </t>
    </r>
    <r>
      <rPr>
        <i/>
        <sz val="11"/>
        <color theme="1"/>
        <rFont val="Calibri"/>
        <family val="2"/>
        <scheme val="minor"/>
      </rPr>
      <t xml:space="preserve">Applied Energy </t>
    </r>
    <r>
      <rPr>
        <sz val="11"/>
        <color theme="1"/>
        <rFont val="Calibri"/>
        <family val="2"/>
        <scheme val="minor"/>
      </rPr>
      <t>184:491-505.</t>
    </r>
  </si>
  <si>
    <r>
      <t xml:space="preserve">Tsilingiris, P.T. 2008. “Thermophysical and transport properties of humid air at temperature range between 0 and 100°C.” </t>
    </r>
    <r>
      <rPr>
        <i/>
        <sz val="11"/>
        <color theme="1"/>
        <rFont val="Calibri"/>
        <family val="2"/>
        <scheme val="minor"/>
      </rPr>
      <t>Energy Conversion and Management</t>
    </r>
    <r>
      <rPr>
        <sz val="11"/>
        <color theme="1"/>
        <rFont val="Calibri"/>
        <family val="2"/>
        <scheme val="minor"/>
      </rPr>
      <t xml:space="preserve"> 49: 1098-1110</t>
    </r>
  </si>
  <si>
    <t>Villa, Daniel L. Charles W. Morrow, Matthew Solom, Brian P. Dwyer. 2017. “Membrane Distillation Modeling Progress Report Fiscal Year 2016.” Sandia National Laboratories Report SAND2017-1448. February.</t>
  </si>
  <si>
    <r>
      <t xml:space="preserve">Wang, Peng, Tai-Shung Chung. 2015. “Recent advances in membrane distillation processes: Membrane development, configuration design and application exploring.” </t>
    </r>
    <r>
      <rPr>
        <i/>
        <sz val="11"/>
        <color theme="1"/>
        <rFont val="Calibri"/>
        <family val="2"/>
        <scheme val="minor"/>
      </rPr>
      <t>Journal of Membrane Science</t>
    </r>
    <r>
      <rPr>
        <sz val="11"/>
        <color theme="1"/>
        <rFont val="Calibri"/>
        <family val="2"/>
        <scheme val="minor"/>
      </rPr>
      <t xml:space="preserve"> 474: 39-56.</t>
    </r>
  </si>
  <si>
    <r>
      <t xml:space="preserve">Zhang, Jianhua, Stephen Gray, Jun-De Li. 2012. “Modeling heat and mass transfers in DCMD using compressible membranes.” </t>
    </r>
    <r>
      <rPr>
        <i/>
        <sz val="11"/>
        <color theme="1"/>
        <rFont val="Calibri"/>
        <family val="2"/>
        <scheme val="minor"/>
      </rPr>
      <t>Journal of Membrane Science</t>
    </r>
    <r>
      <rPr>
        <sz val="11"/>
        <color theme="1"/>
        <rFont val="Calibri"/>
        <family val="2"/>
        <scheme val="minor"/>
      </rPr>
      <t xml:space="preserve"> 387-388:7-16.</t>
    </r>
  </si>
  <si>
    <r>
      <t xml:space="preserve">Zhani, K, K. Zarzoum, H. Ben Bacha, J. Koschikowski, and D. Pfeifle. 2015. “Autonomous solar powered membrane distillation systems: state of the art.” </t>
    </r>
    <r>
      <rPr>
        <i/>
        <sz val="11"/>
        <color theme="1"/>
        <rFont val="Calibri"/>
        <family val="2"/>
        <scheme val="minor"/>
      </rPr>
      <t>Desalination and Water Treatment</t>
    </r>
    <r>
      <rPr>
        <sz val="11"/>
        <color theme="1"/>
        <rFont val="Calibri"/>
        <family val="2"/>
        <scheme val="minor"/>
      </rPr>
      <t xml:space="preserve"> 57 (47-48): 23038-23051.</t>
    </r>
  </si>
  <si>
    <t>Zhao, K., W. Heinzl, M. Wenzel, S Büttner, F. Bollen, G. Lange, S. Heinzl, N. Sarda, 2013. “Experimental study of the memsys vacuum multi-effect-membrane-distillation (V-MEMD) module.” Desalination 323: 150-160. www.elsevier.com/locate/desal</t>
  </si>
  <si>
    <t>MCMD v 1.0 has been developed because of funding from the United States Department of Energy</t>
  </si>
  <si>
    <t>Chip Pearson Consulting (http://www.cpearson.com/Excel/MainPage.aspx) visual basic for applications code for array opperations is extensively used by this software. Chip allows the reuse of his code free of charge which has significantly reduced our development time.</t>
  </si>
  <si>
    <t>Redistribution and use in source and binary forms, with or without modification, are permitted provided that the following conditions are met:</t>
  </si>
  <si>
    <t>1. Redistributions of source code must retain the above copyright notice, this list of conditions and the following disclaimer.</t>
  </si>
  <si>
    <t>2. Redistributions in binary form must reproduce the above copyright notice, this list of conditions and the following disclaimer in the documentation and/or other materials provided with the distribution.</t>
  </si>
  <si>
    <t>3. Neither the name of the copyright holder nor the names of its contributors may be used to endorse or promote products derived from this software without specific prior written permission.</t>
  </si>
  <si>
    <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</si>
  <si>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2018 National Technology &amp; Engineering Solutions of Sandia, LLC (NTESS). Under the terms of Contract DE-NA0003525 with NTESS, the U.S. Government retains certain rights in this software</t>
  </si>
  <si>
    <t xml:space="preserve">Secondary Author: Charles Morrow </t>
  </si>
  <si>
    <t>End of copyright</t>
  </si>
  <si>
    <t>'    https://opensource.org/licenses/BSD-3-Clause</t>
  </si>
  <si>
    <t>Multi-configuration membrane distillation model version 1.0</t>
  </si>
  <si>
    <r>
      <t>Ambient Temperature (</t>
    </r>
    <r>
      <rPr>
        <sz val="11"/>
        <color indexed="8"/>
        <rFont val="Calibri"/>
        <family val="2"/>
      </rPr>
      <t>°C)</t>
    </r>
  </si>
  <si>
    <t>The multi-configuration membrane distillation model was developed at Sandia National Laboratories from 2016-2018. It is designed to provide comparative analysis between different configurations of membrane distillation for a flat-plate configuration. Direct contact and air-gap membrane distillation have been implemented so far but it is hoped that other contributors will add classes that simulate other configurations, add constitutive relationships for specialized water chemistries, and extend the mathematical capabilities of the code. The objective is to provide a platform where MD alternatives can be cross compared in a similar framework. So-far, the model only has been used by the primary author and it is therefore expected that bugs related to untested use cases are still present. The model has undergone verification and validation against data from the Colorado School of Mines that is included in this model and has also been cross verified as producing similar results to a lower-order model from National Renewable Energy Laboratory (NREL). Publication of these works is still pending (as of 2/26/2018). There are still significant biases between the model and the experimental data across several configurations which suggests that further refinement is needed. It also may point to the inability for the semi-emperical methods being used to not be able to span many configurations very accurately. Finally, for the air gap data provided as of 2/26/2018, it was found that a leak in a line was pulling in water vapor for ambient air. The following tips should help users to get started:</t>
  </si>
  <si>
    <t>The output sheet provides major outputs of the entire MD design along with a flow path temperature profile. This profile starts on the left hand side as input for the cold and hot sides. MCMD allows a large number of possible geometries so the flow path is relative to the flow length of the heat exchanger. If the flow is counter-flow, then this may be confusing because the inflow is geometrically on opposite sides but starts on the left-hand side. This was necessary because MCMD1.0 can represent any number of cross, co, or counter-flows through changes to the "Configuration" page.</t>
  </si>
  <si>
    <t>When MCMDv1.0 is run, a text file called "MultiConfigurationMembraneDistillation_Output.txt" is output which contains all of the inputs and outputs. It also contains many additional calculated values at a control volume level that are useful for diagnostic comparisons or for coupling to other codes. A comma delimits the text so that the first column contains the variable name (for the IPSIPRO NREL model), The second column contains a variable description and units, and the third column contains the numeric value). Users can use the FileSystemObject class in VBA to copy these outputs to new text files or to read the file and collect results into arrays if an optimization or parameter study needs to be analyzed.</t>
  </si>
  <si>
    <t xml:space="preserve">MCMD v1.0 Is written to fail if any input is out of range. The model is empirical in its transport relationships for mass and heat transfer that have a limited range of validity. Future development should use the mdlError.ReturnError Function in VBA to fill new code with understandable error messages. Please write code that catches inconsistency early so that others can understand what is going wrong. If the code returns an "Exceeded Newton Iterations" error, there is probably a conceptual error in the code. It is less likely that the math solver just cannot solve the problem. The exception to this is that the user may be giving inputs that are hard to converge on. MCMDv1.0 does not solve heat exchangers that fully exchange the heat between streams well.  </t>
  </si>
  <si>
    <t>Search for "!@#$" in the code if you want to find issues that need attention. If developing add a !@#$ tag to indicate that action may be needed. For example, if you want to alter a value in the code in a way that needs to be reconfigured for other runs, provide instructions on when to change the value, and what to change it back to before running normally.</t>
  </si>
  <si>
    <t>ArrayMod_shared: Place generic array procedures in "ArrayMod_shared"</t>
  </si>
  <si>
    <t>mdlConstants: Place global constants in mdlConstants. Avoid putting undescribed constants in any code. Give constants a self-explanatory name</t>
  </si>
  <si>
    <t>mdlConstrols: routines for collecting data and altering controls</t>
  </si>
  <si>
    <t>mdlError: routines for handling errors most notable is mdlError.ReturnError</t>
  </si>
  <si>
    <t>mdlMain: application level subroutines</t>
  </si>
  <si>
    <t>mdlMath: pure mathematical procedures</t>
  </si>
  <si>
    <t>mdlNusselt: Nusselt type convection heat transfer relationships</t>
  </si>
  <si>
    <t>mdlTest: scratch space to test your code</t>
  </si>
  <si>
    <t>mdlTransferCoefficient: Heat transfer coefficient routines and calculation of dimensionless numbers such as the Reynolds number</t>
  </si>
  <si>
    <t>mdlValidation: connection to external validation data (see sheets V1 - V11)</t>
  </si>
  <si>
    <t>StringModule_shared: generic routines for processing strings</t>
  </si>
  <si>
    <t>clsConnectivity: class that handles node numbers, variable positions, and geometry</t>
  </si>
  <si>
    <t>clsControlVolumePair: class that handles the transverse heat flow problem. This class must be updated manually when adding a new type of MD. The "CalculateControlVolumePair" routine must be updated in the "Select Case HTModel" routine to add new type of MD. New private properties have to be added so that the transverse local variables are represented in this class.</t>
  </si>
  <si>
    <t>clsHTFuncAirGap: Air gap class used by clsControlVolumePair. This class has EvaluateFunction and EvaluateConstraints methods that are useable by mdlMath.NewtonsMethod</t>
  </si>
  <si>
    <t>clsHTFuncDirectContact: same as clsHTFuncAirGap but for direct contact</t>
  </si>
  <si>
    <t>clsHTFuncLosses: same as air gap and direct contact clsHTFunc but for external losses</t>
  </si>
  <si>
    <t xml:space="preserve">clsMaterial: class that captures material properties. </t>
  </si>
  <si>
    <t>clsOutput: class that is used to calculate outputs.</t>
  </si>
  <si>
    <t>clsSpacer: class for spacer inputs (very similar to clsMaterial)</t>
  </si>
  <si>
    <t>clsSystemEquations: global class that carries clsConnectivity, clsInputs, and the array of clsControlVolumePair objects needed to calculate the global set of equations using NewtonsMethod</t>
  </si>
  <si>
    <t xml:space="preserve">clsWaterStream: class that stores all water streams </t>
  </si>
  <si>
    <t>Boundary Condition and Mesh Configuration - CHANGE THESE AS NEEDED</t>
  </si>
  <si>
    <t>Example configurations 3x3</t>
  </si>
  <si>
    <t>Multi-configuration membrane distillation (MCMD) model version 1.0</t>
  </si>
  <si>
    <t>Primary Author: Daniel Villa, dlvilla@sandia.gov 505-340-9162</t>
  </si>
  <si>
    <t xml:space="preserve">    Besides the National Technology &amp; Engineering Solutions of Sandia, LCC copyright statement, the above copyright is the "New BSD License" or BSD-3-Clause for open source software obtained on 2/26/2018 from:</t>
  </si>
  <si>
    <t xml:space="preserve">    BSD-3-Clause is formally recognized by the Open Source Initiative.</t>
  </si>
  <si>
    <t>Air Gap</t>
  </si>
  <si>
    <t>This Air Gap data was invalidated! A rerun needs to be accomplished first! Water vapor from external air was getting into the line. This probably explains the negative bias!</t>
  </si>
  <si>
    <t>2 elements</t>
  </si>
  <si>
    <t>3 elements</t>
  </si>
  <si>
    <t>Module and class descriptions:</t>
  </si>
  <si>
    <t>MCMD v 1.0 is the product of decades of MD research that has provided accurate empirical transport relationships. The list of publications used in this modeling is spread throughout the code but is also included below. The researchers in turn have recieved funding from many sources. Thanks to all of the authors whose work if referenced throughout the code below:</t>
  </si>
  <si>
    <t>References used in the literature:</t>
  </si>
  <si>
    <t>Known bugs:</t>
  </si>
  <si>
    <t xml:space="preserve">The model has a simple interface to run different configurations on the "Input" and "Output" sheets. Use the comboboxes and cells to alter the configuration of the model and then press "Run Model". Use the "WaterStreams", "Spacers", and "MembranesAndFoils" sheets to alter the more detailed material input parameters so that new names can be added to the Comboboxes. Use the "Configuration" sheet to alter the grid and flow pattern being analyzed.  For more efficiently running the model with many configurations, one can leverage the model using Visual Basic for Applications (click on the Developer Tab and then the "Visual Basic" button). Examples of tools already developed for this purpose are in "mdlValidation.NREL_Sensitivity_Study_1" and "mdlValidation.CSM_Validation." </t>
  </si>
  <si>
    <r>
      <t>The model is run through VBA code using "mdlMain.MultiConfigurationMembraneDistillationModel." With no inputs, this routine runs the model as configured in the spreadsheet. Inputs can be altered by changing values in the input sheet through Excel names for cells (names have been given to all important cells) and through accessing ControlName.Value=</t>
    </r>
    <r>
      <rPr>
        <i/>
        <sz val="11"/>
        <color theme="1"/>
        <rFont val="Calibri"/>
        <family val="2"/>
        <scheme val="minor"/>
      </rPr>
      <t>NewValue</t>
    </r>
    <r>
      <rPr>
        <sz val="11"/>
        <color theme="1"/>
        <rFont val="Calibri"/>
        <family val="2"/>
        <scheme val="minor"/>
      </rPr>
      <t xml:space="preserve"> for the comboboxes/checkboxes. If you need to alter non-input values throughout the run, you can use an input subroutine through using the three optional inputs. The "NREL_Sensitivity_Study_1" provides an example of how to do this. It involves writing a subroutine and adding it as an option in the clsSystemEquations.CustomSubroutine private subroutine in the "Case Select" statement. The "mdlValidation.NREL_Parameter_Changes" subroutine is accessed this way to change inputs directly from the clsSystemEquations object. Take caution because the spreadsheet is not protected and altering it will cause the model to fail if names or inputs are deleted.</t>
    </r>
  </si>
  <si>
    <t>MCMD v1.0 Solves the MD heat and mass transfer problem in two steps. The first step solves nonlinear equations for heat, mass, and salinity transfer globally across a square grid defined in the "Configuration" sheet. The second step solves the transverse (normal to plane) heat and mass transfers locally for each control volume pair (hot side and cold side control volumes make 1 control volume pair) The mathematics and physics of the solution are decoupled in this routine for both of these steps.  To implement new mathematical methods for solving the nonlinear equations, search for "NewtonsMethod" and replace it with your new (hopefully faster) method. All you need to do is write a new routine that intakes the same inputs. The first input is a generalized object that can either be the clsSystemEquations object (solution of the global equations) or one of the MD type classes "clsHTFuncAirGap", clsHTFuncDirectContact", clsHTFuncLosses", etc... Whatever class object is passed must have an "EvaluateFunction" method that takes in the solution vector Xk (look in NewtonsMethod for more details). If constraints on the solution search exist, an "EvaluateConstraints" method is also needed. For example, for direct contact membrane distilation, the solution vector only has two components x(1) = Hot interface temperature, x(2) = Cold interface temperature. For a valid solution that satisfies the 2nd law of thermodynamics, we expect x(1) &gt;= x(2). If you do not enforce this constraint, you will be surprised how easily the solver converges to a valid solution to the equations that violates the 2nd law of thermodynamics.</t>
  </si>
  <si>
    <t>Important Issues when adding to the code:</t>
  </si>
  <si>
    <t>There is a known bug in excel 2016 where active X controlers (comboboxes and checkboxes used here) erratically change size and font size if displayed on a projector or a display resolution different than their original creation such as on a Skype meeting. We cannot fix this bug. The only way to replace corrupted controls is to create VBA code that resizes everything or to manually replace the control with a new one.</t>
  </si>
  <si>
    <t>mdlProperties: Emprical relationships for thermodynamic properties of materials. If adding new relationship, add error bounds to the inputs. Also include in comments sources of the empirical relationship that are fully citable. Also include comments on error bounds.</t>
  </si>
  <si>
    <t>clsInput: class that pulls all inputs from the spreadsheet. WARNING: The clsInput values are immutable and represent the original input values. If you are doing a parameter study, they will not represent any changes made to clsSystemEquations objects.</t>
  </si>
  <si>
    <t xml:space="preserve">Introduction: </t>
  </si>
  <si>
    <t>Multi-configuration Membrane Distillation (MCMD) model version 1.0 SAND2018-3790 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</si>
</sst>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0E+00"/>
    <numFmt numFmtId="165" formatCode="0.000000000000000000E+00"/>
    <numFmt numFmtId="166" formatCode="0.000"/>
  </numFmts>
  <fonts count="25" x14ac:knownFonts="1">
    <font>
      <sz val="11"/>
      <color theme="1"/>
      <name val="Calibri"/>
      <family val="2"/>
      <scheme val="minor"/>
    </font>
    <font>
      <b/>
      <sz val="9"/>
      <color indexed="81"/>
      <name val="Tahoma"/>
      <family val="2"/>
    </font>
    <font>
      <sz val="9"/>
      <color indexed="81"/>
      <name val="Tahoma"/>
      <family val="2"/>
    </font>
    <font>
      <sz val="11"/>
      <color indexed="8"/>
      <name val="Calibri"/>
      <family val="2"/>
    </font>
    <font>
      <sz val="11"/>
      <color rgb="FF000000"/>
      <name val="Calibri"/>
      <family val="2"/>
    </font>
    <font>
      <sz val="11"/>
      <color theme="1"/>
      <name val="Calibri"/>
      <family val="2"/>
    </font>
    <font>
      <b/>
      <sz val="11"/>
      <color theme="1"/>
      <name val="Calibri"/>
      <family val="2"/>
      <scheme val="minor"/>
    </font>
    <font>
      <b/>
      <u/>
      <sz val="11"/>
      <color theme="1"/>
      <name val="Calibri"/>
      <family val="2"/>
      <scheme val="minor"/>
    </font>
    <font>
      <sz val="12"/>
      <color theme="1"/>
      <name val="Calibri"/>
      <family val="2"/>
      <scheme val="minor"/>
    </font>
    <font>
      <sz val="9"/>
      <color theme="1"/>
      <name val="Calibri"/>
      <family val="2"/>
      <scheme val="minor"/>
    </font>
    <font>
      <sz val="11"/>
      <color theme="1"/>
      <name val="Calibri"/>
      <family val="2"/>
      <scheme val="minor"/>
    </font>
    <font>
      <sz val="10"/>
      <color theme="1"/>
      <name val="Arial"/>
      <family val="2"/>
    </font>
    <font>
      <sz val="11"/>
      <color rgb="FF000000"/>
      <name val="Calibri"/>
      <family val="2"/>
      <scheme val="minor"/>
    </font>
    <font>
      <sz val="11"/>
      <color rgb="FFFF0000"/>
      <name val="Calibri"/>
      <family val="2"/>
      <scheme val="minor"/>
    </font>
    <font>
      <i/>
      <sz val="11"/>
      <color theme="1"/>
      <name val="Calibri"/>
      <family val="2"/>
      <scheme val="minor"/>
    </font>
    <font>
      <i/>
      <sz val="11"/>
      <color rgb="FF000000"/>
      <name val="Calibri"/>
      <family val="2"/>
      <scheme val="minor"/>
    </font>
    <font>
      <sz val="11"/>
      <name val="Calibri"/>
      <family val="2"/>
      <scheme val="minor"/>
    </font>
    <font>
      <i/>
      <sz val="11"/>
      <name val="Calibri"/>
      <family val="2"/>
      <scheme val="minor"/>
    </font>
    <font>
      <vertAlign val="superscript"/>
      <sz val="11"/>
      <color theme="1"/>
      <name val="Calibri"/>
      <family val="2"/>
      <scheme val="minor"/>
    </font>
    <font>
      <u/>
      <sz val="11"/>
      <color theme="10"/>
      <name val="Calibri"/>
      <family val="2"/>
      <scheme val="minor"/>
    </font>
    <font>
      <sz val="10"/>
      <color theme="1"/>
      <name val="Arial Unicode MS"/>
      <family val="2"/>
    </font>
    <font>
      <sz val="16"/>
      <color theme="1"/>
      <name val="Calibri"/>
      <family val="2"/>
      <scheme val="minor"/>
    </font>
    <font>
      <b/>
      <sz val="22"/>
      <color theme="1"/>
      <name val="Calibri"/>
      <family val="2"/>
      <scheme val="minor"/>
    </font>
    <font>
      <sz val="11"/>
      <color indexed="8"/>
      <name val="Calibri"/>
      <family val="2"/>
      <scheme val="minor"/>
    </font>
    <font>
      <b/>
      <sz val="16"/>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indexed="26"/>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6"/>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0" fontId="0" fillId="0" borderId="0"/>
    <xf numFmtId="0" fontId="8" fillId="0" borderId="0"/>
    <xf numFmtId="0" fontId="11" fillId="0" borderId="0"/>
    <xf numFmtId="0" fontId="10" fillId="0" borderId="0"/>
    <xf numFmtId="0" fontId="10" fillId="0" borderId="0"/>
    <xf numFmtId="0" fontId="10" fillId="0" borderId="0"/>
    <xf numFmtId="0" fontId="8" fillId="0" borderId="0"/>
    <xf numFmtId="9" fontId="8" fillId="0" borderId="0" applyFont="0" applyFill="0" applyBorder="0" applyAlignment="0" applyProtection="0"/>
    <xf numFmtId="0" fontId="19" fillId="0" borderId="0" applyNumberFormat="0" applyFill="0" applyBorder="0" applyAlignment="0" applyProtection="0"/>
  </cellStyleXfs>
  <cellXfs count="86">
    <xf numFmtId="0" fontId="0" fillId="0" borderId="0" xfId="0"/>
    <xf numFmtId="0" fontId="0" fillId="2" borderId="1" xfId="0" applyFill="1" applyBorder="1"/>
    <xf numFmtId="11" fontId="0" fillId="0" borderId="0" xfId="0" applyNumberFormat="1"/>
    <xf numFmtId="0" fontId="0" fillId="0" borderId="0" xfId="0" applyAlignment="1"/>
    <xf numFmtId="0" fontId="0" fillId="3" borderId="1" xfId="0" applyFill="1" applyBorder="1"/>
    <xf numFmtId="3" fontId="0" fillId="0" borderId="0" xfId="0" applyNumberFormat="1"/>
    <xf numFmtId="0" fontId="5" fillId="0" borderId="0" xfId="0" applyFont="1"/>
    <xf numFmtId="0" fontId="6" fillId="0" borderId="0" xfId="0" applyFont="1"/>
    <xf numFmtId="0" fontId="7" fillId="0" borderId="0" xfId="0" applyFont="1"/>
    <xf numFmtId="0" fontId="7" fillId="0" borderId="0" xfId="0" applyFont="1" applyAlignment="1">
      <alignment wrapText="1"/>
    </xf>
    <xf numFmtId="164" fontId="0" fillId="0" borderId="0" xfId="0" applyNumberFormat="1"/>
    <xf numFmtId="165" fontId="0" fillId="0" borderId="0" xfId="0" applyNumberFormat="1"/>
    <xf numFmtId="0" fontId="0" fillId="5" borderId="1" xfId="0" applyFill="1" applyBorder="1"/>
    <xf numFmtId="0" fontId="0" fillId="5" borderId="0" xfId="0" applyFill="1" applyBorder="1"/>
    <xf numFmtId="10" fontId="0" fillId="0" borderId="0" xfId="0" applyNumberFormat="1"/>
    <xf numFmtId="0" fontId="0" fillId="6" borderId="0" xfId="0" applyFill="1"/>
    <xf numFmtId="2" fontId="8" fillId="7" borderId="0" xfId="1" applyNumberFormat="1" applyFill="1" applyAlignment="1">
      <alignment horizontal="center"/>
    </xf>
    <xf numFmtId="11" fontId="8" fillId="7" borderId="0" xfId="1" applyNumberFormat="1" applyFill="1" applyAlignment="1">
      <alignment horizontal="center"/>
    </xf>
    <xf numFmtId="166" fontId="8" fillId="7" borderId="0" xfId="1" applyNumberFormat="1" applyFill="1" applyAlignment="1">
      <alignment horizontal="center"/>
    </xf>
    <xf numFmtId="2" fontId="0" fillId="0" borderId="0" xfId="0" applyNumberFormat="1"/>
    <xf numFmtId="0" fontId="0" fillId="0" borderId="0" xfId="0" applyAlignment="1">
      <alignment wrapText="1"/>
    </xf>
    <xf numFmtId="0" fontId="9" fillId="0" borderId="0" xfId="0" applyFont="1" applyAlignment="1">
      <alignment wrapText="1"/>
    </xf>
    <xf numFmtId="0" fontId="9" fillId="0" borderId="0" xfId="0" applyFont="1"/>
    <xf numFmtId="0" fontId="8" fillId="0" borderId="0" xfId="1" quotePrefix="1"/>
    <xf numFmtId="0" fontId="8" fillId="0" borderId="0" xfId="1" quotePrefix="1" applyFont="1"/>
    <xf numFmtId="2" fontId="8" fillId="7" borderId="0" xfId="1" applyNumberFormat="1" applyFill="1" applyAlignment="1">
      <alignment horizontal="center"/>
    </xf>
    <xf numFmtId="11" fontId="8" fillId="7" borderId="0" xfId="1" applyNumberFormat="1" applyFill="1" applyAlignment="1">
      <alignment horizontal="center"/>
    </xf>
    <xf numFmtId="166" fontId="8" fillId="7" borderId="0" xfId="1" applyNumberFormat="1" applyFill="1" applyAlignment="1">
      <alignment horizontal="center"/>
    </xf>
    <xf numFmtId="0" fontId="0" fillId="0" borderId="0" xfId="0" applyAlignment="1">
      <alignment horizontal="center"/>
    </xf>
    <xf numFmtId="0" fontId="0" fillId="0" borderId="0" xfId="0" applyAlignment="1">
      <alignment vertical="center"/>
    </xf>
    <xf numFmtId="0" fontId="19" fillId="0" borderId="0" xfId="8" applyAlignment="1">
      <alignment horizontal="left" vertical="center" wrapText="1"/>
    </xf>
    <xf numFmtId="0" fontId="0" fillId="0" borderId="0" xfId="0" applyAlignment="1">
      <alignment horizontal="left" vertical="center" wrapText="1"/>
    </xf>
    <xf numFmtId="0" fontId="12" fillId="0" borderId="0" xfId="0" applyFont="1" applyAlignment="1">
      <alignment horizontal="left" vertical="center" wrapText="1"/>
    </xf>
    <xf numFmtId="0" fontId="16" fillId="0" borderId="0" xfId="0" applyFont="1" applyAlignment="1">
      <alignment horizontal="left" vertical="center" wrapText="1"/>
    </xf>
    <xf numFmtId="0" fontId="20" fillId="0" borderId="0" xfId="0" applyFont="1" applyAlignment="1">
      <alignment vertical="center"/>
    </xf>
    <xf numFmtId="0" fontId="0" fillId="0" borderId="0" xfId="0" applyAlignment="1">
      <alignment wrapText="1" shrinkToFit="1"/>
    </xf>
    <xf numFmtId="0" fontId="0" fillId="5" borderId="6" xfId="0" applyFill="1" applyBorder="1"/>
    <xf numFmtId="0" fontId="0" fillId="5" borderId="7" xfId="0" applyFill="1" applyBorder="1"/>
    <xf numFmtId="164" fontId="0" fillId="5" borderId="0" xfId="0" applyNumberFormat="1" applyFill="1" applyBorder="1"/>
    <xf numFmtId="0" fontId="0" fillId="5" borderId="8" xfId="0" applyFill="1" applyBorder="1"/>
    <xf numFmtId="0" fontId="0" fillId="5" borderId="9" xfId="0" applyFill="1" applyBorder="1"/>
    <xf numFmtId="0" fontId="0" fillId="5" borderId="10" xfId="0" applyNumberFormat="1" applyFill="1" applyBorder="1"/>
    <xf numFmtId="0" fontId="23" fillId="5" borderId="1" xfId="0" applyFont="1" applyFill="1" applyBorder="1"/>
    <xf numFmtId="0" fontId="23" fillId="5" borderId="0" xfId="0" applyFont="1" applyFill="1" applyBorder="1"/>
    <xf numFmtId="49" fontId="0" fillId="0" borderId="0" xfId="0" applyNumberFormat="1" applyAlignment="1">
      <alignment wrapText="1"/>
    </xf>
    <xf numFmtId="0" fontId="13" fillId="0" borderId="0" xfId="0" applyFont="1" applyFill="1" applyBorder="1"/>
    <xf numFmtId="0" fontId="0" fillId="2" borderId="11" xfId="0" applyFill="1" applyBorder="1"/>
    <xf numFmtId="0" fontId="6" fillId="2" borderId="12" xfId="0" applyFont="1" applyFill="1" applyBorder="1"/>
    <xf numFmtId="0" fontId="6" fillId="2" borderId="13" xfId="0" applyFont="1" applyFill="1" applyBorder="1"/>
    <xf numFmtId="0" fontId="6" fillId="0" borderId="14" xfId="0" applyFont="1" applyBorder="1"/>
    <xf numFmtId="0" fontId="6" fillId="0" borderId="15" xfId="0" applyFont="1" applyBorder="1"/>
    <xf numFmtId="0" fontId="24" fillId="0" borderId="0" xfId="0" applyFont="1" applyAlignment="1">
      <alignment horizontal="center"/>
    </xf>
    <xf numFmtId="0" fontId="0" fillId="0" borderId="0" xfId="0" applyAlignment="1">
      <alignment horizontal="center" vertical="center"/>
    </xf>
    <xf numFmtId="0" fontId="0" fillId="0" borderId="0" xfId="0" quotePrefix="1"/>
    <xf numFmtId="0" fontId="0" fillId="0" borderId="0" xfId="0" quotePrefix="1" applyAlignment="1">
      <alignment wrapText="1"/>
    </xf>
    <xf numFmtId="0" fontId="0" fillId="0" borderId="0" xfId="0" applyAlignment="1">
      <alignment horizontal="left"/>
    </xf>
    <xf numFmtId="0" fontId="6" fillId="0" borderId="0" xfId="0" applyFont="1" applyAlignment="1">
      <alignment horizontal="left" wrapText="1"/>
    </xf>
    <xf numFmtId="0" fontId="6" fillId="0" borderId="0" xfId="0" applyFont="1" applyAlignment="1">
      <alignment horizontal="left"/>
    </xf>
    <xf numFmtId="0" fontId="6"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left"/>
    </xf>
    <xf numFmtId="0" fontId="0" fillId="5" borderId="0" xfId="0" applyFill="1" applyBorder="1" applyAlignment="1">
      <alignment horizontal="center"/>
    </xf>
    <xf numFmtId="0" fontId="22" fillId="0" borderId="3" xfId="0" applyFont="1" applyBorder="1" applyAlignment="1">
      <alignment horizontal="center" vertical="center"/>
    </xf>
    <xf numFmtId="0" fontId="22" fillId="0" borderId="4" xfId="0" applyFont="1" applyBorder="1" applyAlignment="1">
      <alignment horizontal="center" vertical="center"/>
    </xf>
    <xf numFmtId="0" fontId="22" fillId="0" borderId="5" xfId="0" applyFont="1" applyBorder="1" applyAlignment="1">
      <alignment horizontal="center" vertical="center"/>
    </xf>
    <xf numFmtId="0" fontId="22" fillId="0" borderId="6" xfId="0" applyFont="1" applyBorder="1" applyAlignment="1">
      <alignment horizontal="center" vertical="center"/>
    </xf>
    <xf numFmtId="0" fontId="22" fillId="0" borderId="0" xfId="0" applyFont="1" applyBorder="1" applyAlignment="1">
      <alignment horizontal="center" vertical="center"/>
    </xf>
    <xf numFmtId="0" fontId="22" fillId="0" borderId="7" xfId="0" applyFont="1" applyBorder="1" applyAlignment="1">
      <alignment horizontal="center" vertical="center"/>
    </xf>
    <xf numFmtId="0" fontId="0" fillId="5" borderId="4" xfId="0" applyFill="1" applyBorder="1" applyAlignment="1">
      <alignment horizontal="center" wrapText="1"/>
    </xf>
    <xf numFmtId="0" fontId="0" fillId="5" borderId="11" xfId="0" applyFill="1" applyBorder="1" applyAlignment="1">
      <alignment horizontal="center" wrapText="1"/>
    </xf>
    <xf numFmtId="0" fontId="0" fillId="5" borderId="16" xfId="0" applyFill="1" applyBorder="1" applyAlignment="1">
      <alignment horizontal="center" wrapText="1"/>
    </xf>
    <xf numFmtId="0" fontId="0" fillId="5" borderId="17" xfId="0" applyFill="1" applyBorder="1" applyAlignment="1">
      <alignment horizontal="center" wrapText="1"/>
    </xf>
    <xf numFmtId="0" fontId="21" fillId="0" borderId="3" xfId="0" applyFont="1" applyBorder="1" applyAlignment="1">
      <alignment horizontal="center"/>
    </xf>
    <xf numFmtId="0" fontId="21" fillId="0" borderId="4" xfId="0" applyFont="1" applyBorder="1" applyAlignment="1">
      <alignment horizontal="center"/>
    </xf>
    <xf numFmtId="0" fontId="21" fillId="0" borderId="5" xfId="0" applyFont="1" applyBorder="1" applyAlignment="1">
      <alignment horizontal="center"/>
    </xf>
    <xf numFmtId="0" fontId="21" fillId="0" borderId="6" xfId="0" applyFont="1" applyBorder="1" applyAlignment="1">
      <alignment horizontal="center"/>
    </xf>
    <xf numFmtId="0" fontId="21" fillId="0" borderId="0" xfId="0" applyFont="1" applyBorder="1" applyAlignment="1">
      <alignment horizontal="center"/>
    </xf>
    <xf numFmtId="0" fontId="21" fillId="0" borderId="7" xfId="0" applyFont="1" applyBorder="1" applyAlignment="1">
      <alignment horizontal="center"/>
    </xf>
    <xf numFmtId="0" fontId="6" fillId="0" borderId="2" xfId="0" applyFont="1" applyBorder="1" applyAlignment="1">
      <alignment horizontal="center" wrapText="1"/>
    </xf>
    <xf numFmtId="0" fontId="0" fillId="0" borderId="0" xfId="0" applyAlignment="1">
      <alignment horizontal="center"/>
    </xf>
    <xf numFmtId="0" fontId="6" fillId="0" borderId="0" xfId="0" applyFont="1" applyAlignment="1">
      <alignment horizontal="center"/>
    </xf>
    <xf numFmtId="0" fontId="7" fillId="4" borderId="0" xfId="0" applyFont="1" applyFill="1" applyAlignment="1">
      <alignment horizontal="center"/>
    </xf>
    <xf numFmtId="0" fontId="7" fillId="0" borderId="2" xfId="0" applyFont="1" applyBorder="1" applyAlignment="1">
      <alignment horizontal="center"/>
    </xf>
    <xf numFmtId="0" fontId="7" fillId="0" borderId="0" xfId="0" applyFont="1" applyBorder="1" applyAlignment="1">
      <alignment horizontal="center"/>
    </xf>
    <xf numFmtId="0" fontId="7" fillId="0" borderId="0" xfId="0" applyFont="1" applyAlignment="1">
      <alignment horizontal="center"/>
    </xf>
    <xf numFmtId="0" fontId="0" fillId="0" borderId="0" xfId="0" applyAlignment="1">
      <alignment horizontal="center" wrapText="1"/>
    </xf>
  </cellXfs>
  <cellStyles count="9">
    <cellStyle name="Hyperlink" xfId="8" builtinId="8"/>
    <cellStyle name="Normal" xfId="0" builtinId="0"/>
    <cellStyle name="Normal 2" xfId="2"/>
    <cellStyle name="Normal 2 2" xfId="3"/>
    <cellStyle name="Normal 2 3" xfId="4"/>
    <cellStyle name="Normal 3" xfId="5"/>
    <cellStyle name="Normal 4" xfId="6"/>
    <cellStyle name="Normal 4 2" xfId="1"/>
    <cellStyle name="Percent 2" xfId="7"/>
  </cellStyles>
  <dxfs count="0"/>
  <tableStyles count="0" defaultTableStyle="TableStyleMedium2" defaultPivotStyle="PivotStyleLight16"/>
  <colors>
    <mruColors>
      <color rgb="FFDDE9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3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3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33.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Heat Exchange Profile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839225165150546E-2"/>
          <c:y val="9.3308176100628942E-2"/>
          <c:w val="0.85769325114015671"/>
          <c:h val="0.79498539097707122"/>
        </c:manualLayout>
      </c:layout>
      <c:scatterChart>
        <c:scatterStyle val="lineMarker"/>
        <c:varyColors val="0"/>
        <c:ser>
          <c:idx val="0"/>
          <c:order val="0"/>
          <c:tx>
            <c:v>Cold</c:v>
          </c:tx>
          <c:spPr>
            <a:ln w="19050" cap="rnd">
              <a:solidFill>
                <a:schemeClr val="accent1"/>
              </a:solidFill>
              <a:round/>
            </a:ln>
            <a:effectLst/>
          </c:spPr>
          <c:marker>
            <c:symbol val="none"/>
          </c:marker>
          <c:xVal>
            <c:numRef>
              <c:f>Output!$H$5:$H$154</c:f>
              <c:numCache>
                <c:formatCode>General</c:formatCode>
                <c:ptCount val="150"/>
                <c:pt idx="0">
                  <c:v>0</c:v>
                </c:pt>
                <c:pt idx="1">
                  <c:v>0.2</c:v>
                </c:pt>
                <c:pt idx="2">
                  <c:v>0.4</c:v>
                </c:pt>
                <c:pt idx="3">
                  <c:v>0.6</c:v>
                </c:pt>
                <c:pt idx="4">
                  <c:v>0.8</c:v>
                </c:pt>
                <c:pt idx="5">
                  <c:v>1</c:v>
                </c:pt>
              </c:numCache>
            </c:numRef>
          </c:xVal>
          <c:yVal>
            <c:numRef>
              <c:f>Output!$I$5:$I$154</c:f>
              <c:numCache>
                <c:formatCode>General</c:formatCode>
                <c:ptCount val="150"/>
                <c:pt idx="0">
                  <c:v>303.47881863333333</c:v>
                </c:pt>
                <c:pt idx="1">
                  <c:v>306.95645626495906</c:v>
                </c:pt>
                <c:pt idx="2">
                  <c:v>310.62278788349425</c:v>
                </c:pt>
                <c:pt idx="3">
                  <c:v>314.49381344252998</c:v>
                </c:pt>
                <c:pt idx="4">
                  <c:v>318.58585807383849</c:v>
                </c:pt>
                <c:pt idx="5">
                  <c:v>322.91497507593976</c:v>
                </c:pt>
              </c:numCache>
            </c:numRef>
          </c:yVal>
          <c:smooth val="0"/>
          <c:extLst>
            <c:ext xmlns:c16="http://schemas.microsoft.com/office/drawing/2014/chart" uri="{C3380CC4-5D6E-409C-BE32-E72D297353CC}">
              <c16:uniqueId val="{00000000-7B09-4AD6-AA64-1B6E0A5AFFDD}"/>
            </c:ext>
          </c:extLst>
        </c:ser>
        <c:ser>
          <c:idx val="1"/>
          <c:order val="1"/>
          <c:tx>
            <c:v>Hot</c:v>
          </c:tx>
          <c:spPr>
            <a:ln w="19050" cap="rnd">
              <a:solidFill>
                <a:schemeClr val="accent2"/>
              </a:solidFill>
              <a:round/>
            </a:ln>
            <a:effectLst/>
          </c:spPr>
          <c:marker>
            <c:symbol val="none"/>
          </c:marker>
          <c:xVal>
            <c:numRef>
              <c:f>Output!$J$5:$J$154</c:f>
              <c:numCache>
                <c:formatCode>General</c:formatCode>
                <c:ptCount val="150"/>
                <c:pt idx="0">
                  <c:v>0</c:v>
                </c:pt>
                <c:pt idx="1">
                  <c:v>0.2</c:v>
                </c:pt>
                <c:pt idx="2">
                  <c:v>0.4</c:v>
                </c:pt>
                <c:pt idx="3">
                  <c:v>0.6</c:v>
                </c:pt>
                <c:pt idx="4">
                  <c:v>0.8</c:v>
                </c:pt>
                <c:pt idx="5">
                  <c:v>1</c:v>
                </c:pt>
              </c:numCache>
            </c:numRef>
          </c:xVal>
          <c:yVal>
            <c:numRef>
              <c:f>Output!$K$5:$K$154</c:f>
              <c:numCache>
                <c:formatCode>General</c:formatCode>
                <c:ptCount val="150"/>
                <c:pt idx="0">
                  <c:v>339.0739384333333</c:v>
                </c:pt>
                <c:pt idx="1">
                  <c:v>334.59479159566553</c:v>
                </c:pt>
                <c:pt idx="2">
                  <c:v>330.35632662385103</c:v>
                </c:pt>
                <c:pt idx="3">
                  <c:v>326.34364368789335</c:v>
                </c:pt>
                <c:pt idx="4">
                  <c:v>322.54126156093832</c:v>
                </c:pt>
                <c:pt idx="5">
                  <c:v>318.93374104228923</c:v>
                </c:pt>
              </c:numCache>
            </c:numRef>
          </c:yVal>
          <c:smooth val="0"/>
          <c:extLst>
            <c:ext xmlns:c16="http://schemas.microsoft.com/office/drawing/2014/chart" uri="{C3380CC4-5D6E-409C-BE32-E72D297353CC}">
              <c16:uniqueId val="{00000001-7B09-4AD6-AA64-1B6E0A5AFFDD}"/>
            </c:ext>
          </c:extLst>
        </c:ser>
        <c:dLbls>
          <c:showLegendKey val="0"/>
          <c:showVal val="0"/>
          <c:showCatName val="0"/>
          <c:showSerName val="0"/>
          <c:showPercent val="0"/>
          <c:showBubbleSize val="0"/>
        </c:dLbls>
        <c:axId val="456911024"/>
        <c:axId val="456914304"/>
      </c:scatterChart>
      <c:valAx>
        <c:axId val="4569110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Flow Path Relative Length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914304"/>
        <c:crosses val="autoZero"/>
        <c:crossBetween val="midCat"/>
      </c:valAx>
      <c:valAx>
        <c:axId val="456914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Temperature of Streams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9110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MD</a:t>
            </a:r>
            <a:r>
              <a:rPr lang="en-US" baseline="0"/>
              <a:t> Mass Flow versus Heat Exchanger Length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0"/>
            <c:dispEq val="0"/>
          </c:trendline>
          <c:xVal>
            <c:numRef>
              <c:f>'Sensitivity Study'!$C$5:$C$15</c:f>
              <c:numCache>
                <c:formatCode>General</c:formatCode>
                <c:ptCount val="11"/>
                <c:pt idx="0">
                  <c:v>0.5</c:v>
                </c:pt>
                <c:pt idx="1">
                  <c:v>1</c:v>
                </c:pt>
                <c:pt idx="2">
                  <c:v>1.5</c:v>
                </c:pt>
                <c:pt idx="3">
                  <c:v>2</c:v>
                </c:pt>
                <c:pt idx="4">
                  <c:v>2.5</c:v>
                </c:pt>
                <c:pt idx="5">
                  <c:v>3</c:v>
                </c:pt>
                <c:pt idx="6">
                  <c:v>3.5</c:v>
                </c:pt>
              </c:numCache>
            </c:numRef>
          </c:xVal>
          <c:yVal>
            <c:numRef>
              <c:f>'Sensitivity Study'!$D$5:$D$15</c:f>
              <c:numCache>
                <c:formatCode>General</c:formatCode>
                <c:ptCount val="11"/>
                <c:pt idx="0">
                  <c:v>2.0707094160667074E-4</c:v>
                </c:pt>
                <c:pt idx="1">
                  <c:v>3.3264352817410523E-4</c:v>
                </c:pt>
                <c:pt idx="2">
                  <c:v>4.1553796586782474E-4</c:v>
                </c:pt>
                <c:pt idx="3">
                  <c:v>4.7342252310696598E-4</c:v>
                </c:pt>
                <c:pt idx="4">
                  <c:v>5.1555907319738995E-4</c:v>
                </c:pt>
                <c:pt idx="5">
                  <c:v>5.4719821319574506E-4</c:v>
                </c:pt>
                <c:pt idx="6">
                  <c:v>5.7154270104530403E-4</c:v>
                </c:pt>
              </c:numCache>
            </c:numRef>
          </c:yVal>
          <c:smooth val="0"/>
          <c:extLst>
            <c:ext xmlns:c16="http://schemas.microsoft.com/office/drawing/2014/chart" uri="{C3380CC4-5D6E-409C-BE32-E72D297353CC}">
              <c16:uniqueId val="{00000000-0B76-46A3-99D8-70A6A32F1B43}"/>
            </c:ext>
          </c:extLst>
        </c:ser>
        <c:dLbls>
          <c:showLegendKey val="0"/>
          <c:showVal val="0"/>
          <c:showCatName val="0"/>
          <c:showSerName val="0"/>
          <c:showPercent val="0"/>
          <c:showBubbleSize val="0"/>
        </c:dLbls>
        <c:axId val="416810240"/>
        <c:axId val="598365664"/>
      </c:scatterChart>
      <c:valAx>
        <c:axId val="4168102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Heat Exchanger Length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65664"/>
        <c:crosses val="autoZero"/>
        <c:crossBetween val="midCat"/>
      </c:valAx>
      <c:valAx>
        <c:axId val="598365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MD Mass Flow (kg/s)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8102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'V1'!$D$53:$D$54</c:f>
              <c:numCache>
                <c:formatCode>General</c:formatCode>
                <c:ptCount val="2"/>
                <c:pt idx="0">
                  <c:v>25</c:v>
                </c:pt>
                <c:pt idx="1">
                  <c:v>60</c:v>
                </c:pt>
              </c:numCache>
            </c:numRef>
          </c:xVal>
          <c:yVal>
            <c:numRef>
              <c:f>'V1'!$D$56:$D$57</c:f>
              <c:numCache>
                <c:formatCode>General</c:formatCode>
                <c:ptCount val="2"/>
                <c:pt idx="0">
                  <c:v>25</c:v>
                </c:pt>
                <c:pt idx="1">
                  <c:v>60</c:v>
                </c:pt>
              </c:numCache>
            </c:numRef>
          </c:yVal>
          <c:smooth val="1"/>
          <c:extLst>
            <c:ext xmlns:c16="http://schemas.microsoft.com/office/drawing/2014/chart" uri="{C3380CC4-5D6E-409C-BE32-E72D297353CC}">
              <c16:uniqueId val="{00000000-023B-4155-BB2C-883A971C4AB7}"/>
            </c:ext>
          </c:extLst>
        </c:ser>
        <c:ser>
          <c:idx val="3"/>
          <c:order val="1"/>
          <c:tx>
            <c:strRef>
              <c:f>'V1'!$D$35</c:f>
              <c:strCache>
                <c:ptCount val="1"/>
                <c:pt idx="0">
                  <c:v>Tf,out, °C</c:v>
                </c:pt>
              </c:strCache>
            </c:strRef>
          </c:tx>
          <c:spPr>
            <a:ln w="25400">
              <a:noFill/>
            </a:ln>
          </c:spPr>
          <c:marker>
            <c:symbol val="none"/>
          </c:marker>
          <c:xVal>
            <c:numRef>
              <c:f>'V1'!$D$21:$D$32</c:f>
              <c:numCache>
                <c:formatCode>General</c:formatCode>
                <c:ptCount val="12"/>
                <c:pt idx="0">
                  <c:v>27.690896299999999</c:v>
                </c:pt>
                <c:pt idx="1">
                  <c:v>29.427711088888877</c:v>
                </c:pt>
                <c:pt idx="2">
                  <c:v>31.036021971428564</c:v>
                </c:pt>
                <c:pt idx="3">
                  <c:v>32.513251716666659</c:v>
                </c:pt>
                <c:pt idx="4">
                  <c:v>33.391045140000003</c:v>
                </c:pt>
                <c:pt idx="5">
                  <c:v>34.339158050000009</c:v>
                </c:pt>
                <c:pt idx="6">
                  <c:v>33.453216534482763</c:v>
                </c:pt>
                <c:pt idx="7">
                  <c:v>35.137276830188682</c:v>
                </c:pt>
                <c:pt idx="8">
                  <c:v>36.746190224137926</c:v>
                </c:pt>
                <c:pt idx="9">
                  <c:v>38.233010368421048</c:v>
                </c:pt>
                <c:pt idx="10">
                  <c:v>39.697667735294132</c:v>
                </c:pt>
                <c:pt idx="11">
                  <c:v>40.595587133333325</c:v>
                </c:pt>
              </c:numCache>
            </c:numRef>
          </c:xVal>
          <c:yVal>
            <c:numRef>
              <c:f>'V1'!$D$36:$D$47</c:f>
              <c:numCache>
                <c:formatCode>General</c:formatCode>
                <c:ptCount val="12"/>
                <c:pt idx="0">
                  <c:v>30.306585269794425</c:v>
                </c:pt>
                <c:pt idx="1">
                  <c:v>32.769017602329029</c:v>
                </c:pt>
                <c:pt idx="2">
                  <c:v>34.942846678115131</c:v>
                </c:pt>
                <c:pt idx="3">
                  <c:v>37.053707666299488</c:v>
                </c:pt>
                <c:pt idx="4">
                  <c:v>38.921753561412515</c:v>
                </c:pt>
                <c:pt idx="5">
                  <c:v>40.862065834727844</c:v>
                </c:pt>
                <c:pt idx="6">
                  <c:v>35.125406542000405</c:v>
                </c:pt>
                <c:pt idx="7">
                  <c:v>37.646521194593333</c:v>
                </c:pt>
                <c:pt idx="8">
                  <c:v>40.007957123916412</c:v>
                </c:pt>
                <c:pt idx="9">
                  <c:v>42.133408279985645</c:v>
                </c:pt>
                <c:pt idx="10">
                  <c:v>44.207141514620332</c:v>
                </c:pt>
                <c:pt idx="11">
                  <c:v>45.78374104228925</c:v>
                </c:pt>
              </c:numCache>
            </c:numRef>
          </c:yVal>
          <c:smooth val="1"/>
          <c:extLst>
            <c:ext xmlns:c16="http://schemas.microsoft.com/office/drawing/2014/chart" uri="{C3380CC4-5D6E-409C-BE32-E72D297353CC}">
              <c16:uniqueId val="{00000001-023B-4155-BB2C-883A971C4AB7}"/>
            </c:ext>
          </c:extLst>
        </c:ser>
        <c:ser>
          <c:idx val="1"/>
          <c:order val="3"/>
          <c:spPr>
            <a:ln w="19050" cap="rnd">
              <a:solidFill>
                <a:sysClr val="windowText" lastClr="000000"/>
              </a:solidFill>
              <a:round/>
            </a:ln>
            <a:effectLst/>
          </c:spPr>
          <c:marker>
            <c:symbol val="none"/>
          </c:marker>
          <c:xVal>
            <c:numRef>
              <c:f>'V1'!$D$53:$D$54</c:f>
              <c:numCache>
                <c:formatCode>General</c:formatCode>
                <c:ptCount val="2"/>
                <c:pt idx="0">
                  <c:v>25</c:v>
                </c:pt>
                <c:pt idx="1">
                  <c:v>60</c:v>
                </c:pt>
              </c:numCache>
            </c:numRef>
          </c:xVal>
          <c:yVal>
            <c:numRef>
              <c:f>'V1'!$D$56:$D$57</c:f>
              <c:numCache>
                <c:formatCode>General</c:formatCode>
                <c:ptCount val="2"/>
                <c:pt idx="0">
                  <c:v>25</c:v>
                </c:pt>
                <c:pt idx="1">
                  <c:v>60</c:v>
                </c:pt>
              </c:numCache>
            </c:numRef>
          </c:yVal>
          <c:smooth val="1"/>
          <c:extLst>
            <c:ext xmlns:c16="http://schemas.microsoft.com/office/drawing/2014/chart" uri="{C3380CC4-5D6E-409C-BE32-E72D297353CC}">
              <c16:uniqueId val="{00000002-023B-4155-BB2C-883A971C4AB7}"/>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v>V1</c:v>
          </c:tx>
          <c:spPr>
            <a:ln w="25400" cap="rnd">
              <a:noFill/>
              <a:round/>
            </a:ln>
            <a:effectLst/>
          </c:spPr>
          <c:marker>
            <c:symbol val="circle"/>
            <c:size val="5"/>
            <c:spPr>
              <a:solidFill>
                <a:schemeClr val="accent1"/>
              </a:solidFill>
              <a:ln w="9525">
                <a:solidFill>
                  <a:schemeClr val="accent1"/>
                </a:solidFill>
              </a:ln>
              <a:effectLst/>
            </c:spPr>
          </c:marker>
          <c:xVal>
            <c:numRef>
              <c:f>'V1'!$D$21:$D$32</c:f>
              <c:numCache>
                <c:formatCode>General</c:formatCode>
                <c:ptCount val="12"/>
                <c:pt idx="0">
                  <c:v>27.690896299999999</c:v>
                </c:pt>
                <c:pt idx="1">
                  <c:v>29.427711088888877</c:v>
                </c:pt>
                <c:pt idx="2">
                  <c:v>31.036021971428564</c:v>
                </c:pt>
                <c:pt idx="3">
                  <c:v>32.513251716666659</c:v>
                </c:pt>
                <c:pt idx="4">
                  <c:v>33.391045140000003</c:v>
                </c:pt>
                <c:pt idx="5">
                  <c:v>34.339158050000009</c:v>
                </c:pt>
                <c:pt idx="6">
                  <c:v>33.453216534482763</c:v>
                </c:pt>
                <c:pt idx="7">
                  <c:v>35.137276830188682</c:v>
                </c:pt>
                <c:pt idx="8">
                  <c:v>36.746190224137926</c:v>
                </c:pt>
                <c:pt idx="9">
                  <c:v>38.233010368421048</c:v>
                </c:pt>
                <c:pt idx="10">
                  <c:v>39.697667735294132</c:v>
                </c:pt>
                <c:pt idx="11">
                  <c:v>40.595587133333325</c:v>
                </c:pt>
              </c:numCache>
            </c:numRef>
          </c:xVal>
          <c:yVal>
            <c:numRef>
              <c:f>'V1'!$D$36:$D$47</c:f>
              <c:numCache>
                <c:formatCode>General</c:formatCode>
                <c:ptCount val="12"/>
                <c:pt idx="0">
                  <c:v>30.306585269794425</c:v>
                </c:pt>
                <c:pt idx="1">
                  <c:v>32.769017602329029</c:v>
                </c:pt>
                <c:pt idx="2">
                  <c:v>34.942846678115131</c:v>
                </c:pt>
                <c:pt idx="3">
                  <c:v>37.053707666299488</c:v>
                </c:pt>
                <c:pt idx="4">
                  <c:v>38.921753561412515</c:v>
                </c:pt>
                <c:pt idx="5">
                  <c:v>40.862065834727844</c:v>
                </c:pt>
                <c:pt idx="6">
                  <c:v>35.125406542000405</c:v>
                </c:pt>
                <c:pt idx="7">
                  <c:v>37.646521194593333</c:v>
                </c:pt>
                <c:pt idx="8">
                  <c:v>40.007957123916412</c:v>
                </c:pt>
                <c:pt idx="9">
                  <c:v>42.133408279985645</c:v>
                </c:pt>
                <c:pt idx="10">
                  <c:v>44.207141514620332</c:v>
                </c:pt>
                <c:pt idx="11">
                  <c:v>45.78374104228925</c:v>
                </c:pt>
              </c:numCache>
            </c:numRef>
          </c:yVal>
          <c:smooth val="0"/>
          <c:extLst>
            <c:ext xmlns:c16="http://schemas.microsoft.com/office/drawing/2014/chart" uri="{C3380CC4-5D6E-409C-BE32-E72D297353CC}">
              <c16:uniqueId val="{00000003-023B-4155-BB2C-883A971C4AB7}"/>
            </c:ext>
          </c:extLst>
        </c:ser>
        <c:ser>
          <c:idx val="4"/>
          <c:order val="4"/>
          <c:tx>
            <c:v>V2</c:v>
          </c:tx>
          <c:spPr>
            <a:ln w="19050">
              <a:noFill/>
            </a:ln>
          </c:spPr>
          <c:xVal>
            <c:numRef>
              <c:f>'V2'!$F$21:$F$32</c:f>
              <c:numCache>
                <c:formatCode>0.00</c:formatCode>
                <c:ptCount val="12"/>
                <c:pt idx="0">
                  <c:v>29.202133333333336</c:v>
                </c:pt>
                <c:pt idx="1">
                  <c:v>31.623675266666663</c:v>
                </c:pt>
                <c:pt idx="2">
                  <c:v>34.041983549999998</c:v>
                </c:pt>
                <c:pt idx="3">
                  <c:v>35.817517783333322</c:v>
                </c:pt>
                <c:pt idx="4">
                  <c:v>38.612925333333322</c:v>
                </c:pt>
                <c:pt idx="5">
                  <c:v>40.437207200000003</c:v>
                </c:pt>
                <c:pt idx="6">
                  <c:v>34.952053266666667</c:v>
                </c:pt>
                <c:pt idx="7">
                  <c:v>36.383649416666678</c:v>
                </c:pt>
                <c:pt idx="8">
                  <c:v>38.420613483333334</c:v>
                </c:pt>
                <c:pt idx="9">
                  <c:v>40.82026721052631</c:v>
                </c:pt>
                <c:pt idx="10">
                  <c:v>42.831071266666669</c:v>
                </c:pt>
                <c:pt idx="11">
                  <c:v>44.781092823529406</c:v>
                </c:pt>
              </c:numCache>
            </c:numRef>
          </c:xVal>
          <c:yVal>
            <c:numRef>
              <c:f>'V2'!$F$36:$F$47</c:f>
              <c:numCache>
                <c:formatCode>General</c:formatCode>
                <c:ptCount val="12"/>
                <c:pt idx="0">
                  <c:v>29.167788392189834</c:v>
                </c:pt>
                <c:pt idx="1">
                  <c:v>31.633015846150272</c:v>
                </c:pt>
                <c:pt idx="2">
                  <c:v>34.188389128828419</c:v>
                </c:pt>
                <c:pt idx="3">
                  <c:v>36.466383400086386</c:v>
                </c:pt>
                <c:pt idx="4">
                  <c:v>38.905583104066693</c:v>
                </c:pt>
                <c:pt idx="5">
                  <c:v>41.030163581825661</c:v>
                </c:pt>
                <c:pt idx="6">
                  <c:v>35.533792079639056</c:v>
                </c:pt>
                <c:pt idx="7">
                  <c:v>37.222458582346462</c:v>
                </c:pt>
                <c:pt idx="8">
                  <c:v>39.411712448126934</c:v>
                </c:pt>
                <c:pt idx="9">
                  <c:v>41.912112455397107</c:v>
                </c:pt>
                <c:pt idx="10">
                  <c:v>44.433339361471155</c:v>
                </c:pt>
                <c:pt idx="11">
                  <c:v>46.7777969026763</c:v>
                </c:pt>
              </c:numCache>
            </c:numRef>
          </c:yVal>
          <c:smooth val="0"/>
          <c:extLst>
            <c:ext xmlns:c16="http://schemas.microsoft.com/office/drawing/2014/chart" uri="{C3380CC4-5D6E-409C-BE32-E72D297353CC}">
              <c16:uniqueId val="{00000004-023B-4155-BB2C-883A971C4AB7}"/>
            </c:ext>
          </c:extLst>
        </c:ser>
        <c:ser>
          <c:idx val="5"/>
          <c:order val="5"/>
          <c:tx>
            <c:v>V3</c:v>
          </c:tx>
          <c:spPr>
            <a:ln w="19050">
              <a:noFill/>
            </a:ln>
          </c:spPr>
          <c:marker>
            <c:symbol val="plus"/>
            <c:size val="5"/>
          </c:marker>
          <c:xVal>
            <c:numRef>
              <c:f>'V3'!$D$21:$D$32</c:f>
              <c:numCache>
                <c:formatCode>General</c:formatCode>
                <c:ptCount val="12"/>
                <c:pt idx="0">
                  <c:v>35.634898143939409</c:v>
                </c:pt>
                <c:pt idx="1">
                  <c:v>39.093389560283683</c:v>
                </c:pt>
                <c:pt idx="2">
                  <c:v>43.336259986666661</c:v>
                </c:pt>
                <c:pt idx="3">
                  <c:v>46.647056663043465</c:v>
                </c:pt>
                <c:pt idx="4">
                  <c:v>49.602583750000001</c:v>
                </c:pt>
                <c:pt idx="5">
                  <c:v>52.117169799999999</c:v>
                </c:pt>
                <c:pt idx="6">
                  <c:v>37.779171833333343</c:v>
                </c:pt>
                <c:pt idx="7">
                  <c:v>41.443174917525766</c:v>
                </c:pt>
                <c:pt idx="8">
                  <c:v>44.858187480392132</c:v>
                </c:pt>
                <c:pt idx="9">
                  <c:v>48.079898472972971</c:v>
                </c:pt>
                <c:pt idx="10">
                  <c:v>50.928769074626892</c:v>
                </c:pt>
                <c:pt idx="11">
                  <c:v>53.542738507462694</c:v>
                </c:pt>
              </c:numCache>
            </c:numRef>
          </c:xVal>
          <c:yVal>
            <c:numRef>
              <c:f>'V3'!$D$36:$D$47</c:f>
              <c:numCache>
                <c:formatCode>General</c:formatCode>
                <c:ptCount val="12"/>
                <c:pt idx="0">
                  <c:v>37.546895286246411</c:v>
                </c:pt>
                <c:pt idx="1">
                  <c:v>41.92948567925589</c:v>
                </c:pt>
                <c:pt idx="2">
                  <c:v>46.736101464274896</c:v>
                </c:pt>
                <c:pt idx="3">
                  <c:v>50.683744764771404</c:v>
                </c:pt>
                <c:pt idx="4">
                  <c:v>54.290219622410348</c:v>
                </c:pt>
                <c:pt idx="5">
                  <c:v>57.545368961177189</c:v>
                </c:pt>
                <c:pt idx="6">
                  <c:v>39.309673753442496</c:v>
                </c:pt>
                <c:pt idx="7">
                  <c:v>43.586059016534477</c:v>
                </c:pt>
                <c:pt idx="8">
                  <c:v>47.675553491179926</c:v>
                </c:pt>
                <c:pt idx="9">
                  <c:v>51.540511058152731</c:v>
                </c:pt>
                <c:pt idx="10">
                  <c:v>55.272211518836343</c:v>
                </c:pt>
                <c:pt idx="11">
                  <c:v>58.755962983372001</c:v>
                </c:pt>
              </c:numCache>
            </c:numRef>
          </c:yVal>
          <c:smooth val="0"/>
          <c:extLst>
            <c:ext xmlns:c16="http://schemas.microsoft.com/office/drawing/2014/chart" uri="{C3380CC4-5D6E-409C-BE32-E72D297353CC}">
              <c16:uniqueId val="{00000006-023B-4155-BB2C-883A971C4AB7}"/>
            </c:ext>
          </c:extLst>
        </c:ser>
        <c:ser>
          <c:idx val="6"/>
          <c:order val="6"/>
          <c:tx>
            <c:v>V4</c:v>
          </c:tx>
          <c:spPr>
            <a:ln w="19050">
              <a:noFill/>
            </a:ln>
          </c:spPr>
          <c:marker>
            <c:symbol val="triangle"/>
            <c:size val="5"/>
            <c:spPr>
              <a:solidFill>
                <a:srgbClr val="C00000"/>
              </a:solidFill>
              <a:ln>
                <a:noFill/>
              </a:ln>
            </c:spPr>
          </c:marker>
          <c:xVal>
            <c:numRef>
              <c:f>'V4'!$D$21:$D$33</c:f>
              <c:numCache>
                <c:formatCode>0.00</c:formatCode>
                <c:ptCount val="13"/>
                <c:pt idx="0">
                  <c:v>27.680174270270275</c:v>
                </c:pt>
                <c:pt idx="1">
                  <c:v>29.059206777777778</c:v>
                </c:pt>
                <c:pt idx="2">
                  <c:v>30.422169111111106</c:v>
                </c:pt>
                <c:pt idx="3">
                  <c:v>31.808774371428569</c:v>
                </c:pt>
                <c:pt idx="4">
                  <c:v>33.075683475000005</c:v>
                </c:pt>
                <c:pt idx="5">
                  <c:v>34.252619358974364</c:v>
                </c:pt>
                <c:pt idx="6">
                  <c:v>37.647532218181816</c:v>
                </c:pt>
                <c:pt idx="7">
                  <c:v>39.048869500000002</c:v>
                </c:pt>
                <c:pt idx="8">
                  <c:v>40.965469166666672</c:v>
                </c:pt>
                <c:pt idx="9">
                  <c:v>33.372258518248159</c:v>
                </c:pt>
                <c:pt idx="10">
                  <c:v>34.975316479926981</c:v>
                </c:pt>
                <c:pt idx="11">
                  <c:v>36.513360590604023</c:v>
                </c:pt>
                <c:pt idx="12" formatCode="General">
                  <c:v>41.316205889473714</c:v>
                </c:pt>
              </c:numCache>
            </c:numRef>
          </c:xVal>
          <c:yVal>
            <c:numRef>
              <c:f>'V4'!$D$37:$D$49</c:f>
              <c:numCache>
                <c:formatCode>General</c:formatCode>
                <c:ptCount val="13"/>
                <c:pt idx="0">
                  <c:v>29.488598285833802</c:v>
                </c:pt>
                <c:pt idx="1">
                  <c:v>31.388394199290246</c:v>
                </c:pt>
                <c:pt idx="2">
                  <c:v>33.271172748984327</c:v>
                </c:pt>
                <c:pt idx="3">
                  <c:v>35.185607135057637</c:v>
                </c:pt>
                <c:pt idx="4">
                  <c:v>36.969977012584366</c:v>
                </c:pt>
                <c:pt idx="5">
                  <c:v>38.635359582458648</c:v>
                </c:pt>
                <c:pt idx="6">
                  <c:v>40.212175763386142</c:v>
                </c:pt>
                <c:pt idx="7">
                  <c:v>41.943349893899153</c:v>
                </c:pt>
                <c:pt idx="8">
                  <c:v>44.186166787460081</c:v>
                </c:pt>
                <c:pt idx="9">
                  <c:v>34.388124521978284</c:v>
                </c:pt>
                <c:pt idx="10">
                  <c:v>36.532284470253842</c:v>
                </c:pt>
                <c:pt idx="11">
                  <c:v>38.555589728059886</c:v>
                </c:pt>
                <c:pt idx="12">
                  <c:v>44.320941748861856</c:v>
                </c:pt>
              </c:numCache>
            </c:numRef>
          </c:yVal>
          <c:smooth val="0"/>
          <c:extLst>
            <c:ext xmlns:c16="http://schemas.microsoft.com/office/drawing/2014/chart" uri="{C3380CC4-5D6E-409C-BE32-E72D297353CC}">
              <c16:uniqueId val="{00000007-023B-4155-BB2C-883A971C4AB7}"/>
            </c:ext>
          </c:extLst>
        </c:ser>
        <c:ser>
          <c:idx val="7"/>
          <c:order val="7"/>
          <c:tx>
            <c:v>V5</c:v>
          </c:tx>
          <c:spPr>
            <a:ln w="19050">
              <a:noFill/>
            </a:ln>
          </c:spPr>
          <c:marker>
            <c:symbol val="diamond"/>
            <c:size val="5"/>
            <c:spPr>
              <a:solidFill>
                <a:schemeClr val="accent6"/>
              </a:solidFill>
              <a:ln>
                <a:noFill/>
              </a:ln>
            </c:spPr>
          </c:marker>
          <c:xVal>
            <c:numRef>
              <c:f>'V5'!$D$21:$D$32</c:f>
              <c:numCache>
                <c:formatCode>0.00</c:formatCode>
                <c:ptCount val="12"/>
                <c:pt idx="0">
                  <c:v>28.703452684931506</c:v>
                </c:pt>
                <c:pt idx="1">
                  <c:v>30.588734853448294</c:v>
                </c:pt>
                <c:pt idx="2">
                  <c:v>32.599428050000007</c:v>
                </c:pt>
                <c:pt idx="3">
                  <c:v>34.890846619047615</c:v>
                </c:pt>
                <c:pt idx="4">
                  <c:v>36.833534756097563</c:v>
                </c:pt>
                <c:pt idx="5">
                  <c:v>36.773604499999998</c:v>
                </c:pt>
                <c:pt idx="6">
                  <c:v>33.548228272108844</c:v>
                </c:pt>
                <c:pt idx="7">
                  <c:v>35.345994890624979</c:v>
                </c:pt>
                <c:pt idx="8">
                  <c:v>37.08781505000001</c:v>
                </c:pt>
                <c:pt idx="9">
                  <c:v>38.821591810810816</c:v>
                </c:pt>
                <c:pt idx="10">
                  <c:v>40.592512354838703</c:v>
                </c:pt>
                <c:pt idx="11">
                  <c:v>42.044804088235281</c:v>
                </c:pt>
              </c:numCache>
            </c:numRef>
          </c:xVal>
          <c:yVal>
            <c:numRef>
              <c:f>'V5'!$D$36:$D$47</c:f>
              <c:numCache>
                <c:formatCode>General</c:formatCode>
                <c:ptCount val="12"/>
                <c:pt idx="0">
                  <c:v>26.373586799366478</c:v>
                </c:pt>
                <c:pt idx="1">
                  <c:v>27.409480231281407</c:v>
                </c:pt>
                <c:pt idx="2">
                  <c:v>28.529005857391269</c:v>
                </c:pt>
                <c:pt idx="3">
                  <c:v>29.609787074547796</c:v>
                </c:pt>
                <c:pt idx="4">
                  <c:v>30.891756753550339</c:v>
                </c:pt>
                <c:pt idx="5">
                  <c:v>31.988659590786426</c:v>
                </c:pt>
                <c:pt idx="6">
                  <c:v>32.823003544811399</c:v>
                </c:pt>
                <c:pt idx="7">
                  <c:v>34.143480871475674</c:v>
                </c:pt>
                <c:pt idx="8">
                  <c:v>35.327894000013089</c:v>
                </c:pt>
                <c:pt idx="9">
                  <c:v>36.569456984622661</c:v>
                </c:pt>
                <c:pt idx="10">
                  <c:v>37.616399509650535</c:v>
                </c:pt>
                <c:pt idx="11">
                  <c:v>38.831130291139402</c:v>
                </c:pt>
              </c:numCache>
            </c:numRef>
          </c:yVal>
          <c:smooth val="0"/>
          <c:extLst>
            <c:ext xmlns:c16="http://schemas.microsoft.com/office/drawing/2014/chart" uri="{C3380CC4-5D6E-409C-BE32-E72D297353CC}">
              <c16:uniqueId val="{00000008-023B-4155-BB2C-883A971C4AB7}"/>
            </c:ext>
          </c:extLst>
        </c:ser>
        <c:ser>
          <c:idx val="8"/>
          <c:order val="8"/>
          <c:tx>
            <c:v>V6</c:v>
          </c:tx>
          <c:spPr>
            <a:ln w="19050">
              <a:noFill/>
            </a:ln>
          </c:spPr>
          <c:marker>
            <c:spPr>
              <a:solidFill>
                <a:schemeClr val="tx1"/>
              </a:solidFill>
              <a:ln>
                <a:noFill/>
              </a:ln>
            </c:spPr>
          </c:marker>
          <c:xVal>
            <c:numRef>
              <c:f>'V6'!$D$21:$D$32</c:f>
              <c:numCache>
                <c:formatCode>0.00</c:formatCode>
                <c:ptCount val="12"/>
                <c:pt idx="0">
                  <c:v>27.473375177777779</c:v>
                </c:pt>
                <c:pt idx="1">
                  <c:v>28.433268650943397</c:v>
                </c:pt>
                <c:pt idx="2">
                  <c:v>30.170934654320988</c:v>
                </c:pt>
                <c:pt idx="3">
                  <c:v>31.066431162790707</c:v>
                </c:pt>
                <c:pt idx="4">
                  <c:v>31.780899604166667</c:v>
                </c:pt>
                <c:pt idx="5">
                  <c:v>33.068148055555554</c:v>
                </c:pt>
                <c:pt idx="6">
                  <c:v>33.537685199999991</c:v>
                </c:pt>
                <c:pt idx="7">
                  <c:v>34.806913407142879</c:v>
                </c:pt>
                <c:pt idx="8">
                  <c:v>36.549100684210536</c:v>
                </c:pt>
                <c:pt idx="9">
                  <c:v>37.84601507594936</c:v>
                </c:pt>
                <c:pt idx="10">
                  <c:v>38.91508546153846</c:v>
                </c:pt>
                <c:pt idx="11">
                  <c:v>39.64111249152544</c:v>
                </c:pt>
              </c:numCache>
            </c:numRef>
          </c:xVal>
          <c:yVal>
            <c:numRef>
              <c:f>'V6'!$D$36:$D$47</c:f>
              <c:numCache>
                <c:formatCode>General</c:formatCode>
                <c:ptCount val="12"/>
                <c:pt idx="0">
                  <c:v>29.579897048840792</c:v>
                </c:pt>
                <c:pt idx="1">
                  <c:v>31.871471283801156</c:v>
                </c:pt>
                <c:pt idx="2">
                  <c:v>33.999222480302649</c:v>
                </c:pt>
                <c:pt idx="3">
                  <c:v>35.863364863375978</c:v>
                </c:pt>
                <c:pt idx="4">
                  <c:v>37.309220214972981</c:v>
                </c:pt>
                <c:pt idx="5">
                  <c:v>39.597647353292871</c:v>
                </c:pt>
                <c:pt idx="6">
                  <c:v>34.897768001808515</c:v>
                </c:pt>
                <c:pt idx="7">
                  <c:v>36.690433932194367</c:v>
                </c:pt>
                <c:pt idx="8">
                  <c:v>38.93482120306993</c:v>
                </c:pt>
                <c:pt idx="9">
                  <c:v>40.879200799811372</c:v>
                </c:pt>
                <c:pt idx="10">
                  <c:v>42.529704685379784</c:v>
                </c:pt>
                <c:pt idx="11">
                  <c:v>44.300734650704555</c:v>
                </c:pt>
              </c:numCache>
            </c:numRef>
          </c:yVal>
          <c:smooth val="0"/>
          <c:extLst>
            <c:ext xmlns:c16="http://schemas.microsoft.com/office/drawing/2014/chart" uri="{C3380CC4-5D6E-409C-BE32-E72D297353CC}">
              <c16:uniqueId val="{00000009-023B-4155-BB2C-883A971C4AB7}"/>
            </c:ext>
          </c:extLst>
        </c:ser>
        <c:ser>
          <c:idx val="9"/>
          <c:order val="9"/>
          <c:tx>
            <c:v>V7</c:v>
          </c:tx>
          <c:spPr>
            <a:ln w="19050">
              <a:noFill/>
            </a:ln>
          </c:spPr>
          <c:marker>
            <c:symbol val="x"/>
            <c:size val="5"/>
            <c:spPr>
              <a:noFill/>
              <a:ln>
                <a:solidFill>
                  <a:srgbClr val="7030A0"/>
                </a:solidFill>
              </a:ln>
            </c:spPr>
          </c:marker>
          <c:xVal>
            <c:numRef>
              <c:f>'V7'!$D$21:$D$32</c:f>
              <c:numCache>
                <c:formatCode>0.00</c:formatCode>
                <c:ptCount val="12"/>
                <c:pt idx="0">
                  <c:v>27.692332262295086</c:v>
                </c:pt>
                <c:pt idx="1">
                  <c:v>28.85677518367347</c:v>
                </c:pt>
                <c:pt idx="2">
                  <c:v>30.285105524999999</c:v>
                </c:pt>
                <c:pt idx="3">
                  <c:v>31.06709764705883</c:v>
                </c:pt>
                <c:pt idx="4">
                  <c:v>32.732676096774192</c:v>
                </c:pt>
                <c:pt idx="5">
                  <c:v>33.841953499999995</c:v>
                </c:pt>
                <c:pt idx="6">
                  <c:v>33.104432062015505</c:v>
                </c:pt>
                <c:pt idx="7">
                  <c:v>35.305439775000004</c:v>
                </c:pt>
                <c:pt idx="8">
                  <c:v>36.385177550000002</c:v>
                </c:pt>
                <c:pt idx="9">
                  <c:v>37.243969450980408</c:v>
                </c:pt>
                <c:pt idx="10">
                  <c:v>37.574385717948715</c:v>
                </c:pt>
                <c:pt idx="11">
                  <c:v>38.456064324324316</c:v>
                </c:pt>
              </c:numCache>
            </c:numRef>
          </c:xVal>
          <c:yVal>
            <c:numRef>
              <c:f>'V7'!$D$36:$D$47</c:f>
              <c:numCache>
                <c:formatCode>General</c:formatCode>
                <c:ptCount val="12"/>
                <c:pt idx="0">
                  <c:v>30.478456411191871</c:v>
                </c:pt>
                <c:pt idx="1">
                  <c:v>32.849082612495124</c:v>
                </c:pt>
                <c:pt idx="2">
                  <c:v>35.077193750559502</c:v>
                </c:pt>
                <c:pt idx="3">
                  <c:v>36.456411154967441</c:v>
                </c:pt>
                <c:pt idx="4">
                  <c:v>39.104939702556578</c:v>
                </c:pt>
                <c:pt idx="5">
                  <c:v>41.05334729465369</c:v>
                </c:pt>
                <c:pt idx="6">
                  <c:v>34.840789143199231</c:v>
                </c:pt>
                <c:pt idx="7">
                  <c:v>37.698973770435089</c:v>
                </c:pt>
                <c:pt idx="8">
                  <c:v>39.836478481459267</c:v>
                </c:pt>
                <c:pt idx="9">
                  <c:v>41.533863150707589</c:v>
                </c:pt>
                <c:pt idx="10">
                  <c:v>43.164152840570637</c:v>
                </c:pt>
                <c:pt idx="11">
                  <c:v>44.996899936155046</c:v>
                </c:pt>
              </c:numCache>
            </c:numRef>
          </c:yVal>
          <c:smooth val="0"/>
          <c:extLst>
            <c:ext xmlns:c16="http://schemas.microsoft.com/office/drawing/2014/chart" uri="{C3380CC4-5D6E-409C-BE32-E72D297353CC}">
              <c16:uniqueId val="{0000000A-023B-4155-BB2C-883A971C4AB7}"/>
            </c:ext>
          </c:extLst>
        </c:ser>
        <c:ser>
          <c:idx val="10"/>
          <c:order val="10"/>
          <c:tx>
            <c:v>V8</c:v>
          </c:tx>
          <c:spPr>
            <a:ln w="19050">
              <a:noFill/>
            </a:ln>
          </c:spPr>
          <c:marker>
            <c:spPr>
              <a:solidFill>
                <a:schemeClr val="accent4"/>
              </a:solidFill>
              <a:ln>
                <a:noFill/>
              </a:ln>
            </c:spPr>
          </c:marker>
          <c:xVal>
            <c:numRef>
              <c:f>'V8'!$D$21:$D$34</c:f>
              <c:numCache>
                <c:formatCode>0.00</c:formatCode>
                <c:ptCount val="14"/>
                <c:pt idx="0">
                  <c:v>33.854443294117651</c:v>
                </c:pt>
                <c:pt idx="1">
                  <c:v>36.500609145454533</c:v>
                </c:pt>
                <c:pt idx="2">
                  <c:v>40.608440129629614</c:v>
                </c:pt>
                <c:pt idx="3">
                  <c:v>42.777856661016969</c:v>
                </c:pt>
                <c:pt idx="4">
                  <c:v>45.492692313725485</c:v>
                </c:pt>
                <c:pt idx="5">
                  <c:v>44.605562324786341</c:v>
                </c:pt>
                <c:pt idx="6">
                  <c:v>45.096203298507497</c:v>
                </c:pt>
                <c:pt idx="7">
                  <c:v>47.056070953124987</c:v>
                </c:pt>
                <c:pt idx="8">
                  <c:v>35.816174230425062</c:v>
                </c:pt>
                <c:pt idx="9">
                  <c:v>39.923690179104483</c:v>
                </c:pt>
                <c:pt idx="10">
                  <c:v>42.313336206349199</c:v>
                </c:pt>
                <c:pt idx="11">
                  <c:v>44.550171485294108</c:v>
                </c:pt>
                <c:pt idx="12" formatCode="General">
                  <c:v>46.941414285714288</c:v>
                </c:pt>
                <c:pt idx="13" formatCode="General">
                  <c:v>48.949348642857132</c:v>
                </c:pt>
              </c:numCache>
            </c:numRef>
          </c:xVal>
          <c:yVal>
            <c:numRef>
              <c:f>'V8'!$D$37:$D$50</c:f>
              <c:numCache>
                <c:formatCode>General</c:formatCode>
                <c:ptCount val="14"/>
                <c:pt idx="0">
                  <c:v>35.653884656904893</c:v>
                </c:pt>
                <c:pt idx="1">
                  <c:v>38.605493583136365</c:v>
                </c:pt>
                <c:pt idx="2">
                  <c:v>43.450177055949268</c:v>
                </c:pt>
                <c:pt idx="3">
                  <c:v>45.94434056727539</c:v>
                </c:pt>
                <c:pt idx="4">
                  <c:v>49.246273272684107</c:v>
                </c:pt>
                <c:pt idx="5">
                  <c:v>48.625932501327327</c:v>
                </c:pt>
                <c:pt idx="6">
                  <c:v>48.930027312678192</c:v>
                </c:pt>
                <c:pt idx="7">
                  <c:v>51.141632819055019</c:v>
                </c:pt>
                <c:pt idx="8">
                  <c:v>37.021718314322982</c:v>
                </c:pt>
                <c:pt idx="9">
                  <c:v>41.784707981698659</c:v>
                </c:pt>
                <c:pt idx="10">
                  <c:v>44.435768206792034</c:v>
                </c:pt>
                <c:pt idx="11">
                  <c:v>47.278163311222727</c:v>
                </c:pt>
                <c:pt idx="12">
                  <c:v>50.15421700013917</c:v>
                </c:pt>
                <c:pt idx="13">
                  <c:v>53.130417428424892</c:v>
                </c:pt>
              </c:numCache>
            </c:numRef>
          </c:yVal>
          <c:smooth val="0"/>
          <c:extLst>
            <c:ext xmlns:c16="http://schemas.microsoft.com/office/drawing/2014/chart" uri="{C3380CC4-5D6E-409C-BE32-E72D297353CC}">
              <c16:uniqueId val="{0000000B-023B-4155-BB2C-883A971C4AB7}"/>
            </c:ext>
          </c:extLst>
        </c:ser>
        <c:dLbls>
          <c:showLegendKey val="0"/>
          <c:showVal val="0"/>
          <c:showCatName val="0"/>
          <c:showSerName val="0"/>
          <c:showPercent val="0"/>
          <c:showBubbleSize val="0"/>
        </c:dLbls>
        <c:axId val="745403016"/>
        <c:axId val="745445328"/>
      </c:scatterChart>
      <c:valAx>
        <c:axId val="745403016"/>
        <c:scaling>
          <c:orientation val="minMax"/>
          <c:max val="60"/>
          <c:min val="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majorUnit val="5"/>
      </c:valAx>
      <c:valAx>
        <c:axId val="745445328"/>
        <c:scaling>
          <c:orientation val="minMax"/>
          <c:max val="60"/>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Model </a:t>
                </a:r>
                <a:r>
                  <a:rPr lang="en-US" sz="1600" b="0" i="0" u="none" strike="noStrike" baseline="0"/>
                  <a:t> </a:t>
                </a:r>
                <a:endParaRPr lang="en-US" sz="1600"/>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legend>
      <c:legendPos val="r"/>
      <c:legendEntry>
        <c:idx val="0"/>
        <c:delete val="1"/>
      </c:legendEntry>
      <c:legendEntry>
        <c:idx val="1"/>
        <c:delete val="1"/>
      </c:legendEntry>
      <c:legendEntry>
        <c:idx val="2"/>
        <c:delete val="1"/>
      </c:legendEntry>
      <c:overlay val="0"/>
      <c:txPr>
        <a:bodyPr/>
        <a:lstStyle/>
        <a:p>
          <a:pPr>
            <a:defRPr sz="1600"/>
          </a:pPr>
          <a:endParaRPr lang="en-US"/>
        </a:p>
      </c:txPr>
    </c:legend>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Distillate Output Temperature (°C)</a:t>
            </a:r>
          </a:p>
        </c:rich>
      </c:tx>
      <c:overlay val="0"/>
      <c:spPr>
        <a:noFill/>
        <a:ln>
          <a:noFill/>
        </a:ln>
        <a:effectLst/>
      </c:spPr>
    </c:title>
    <c:autoTitleDeleted val="0"/>
    <c:plotArea>
      <c:layout/>
      <c:scatterChart>
        <c:scatterStyle val="smoothMarker"/>
        <c:varyColors val="0"/>
        <c:ser>
          <c:idx val="2"/>
          <c:order val="0"/>
          <c:spPr>
            <a:ln>
              <a:solidFill>
                <a:schemeClr val="tx1"/>
              </a:solidFill>
            </a:ln>
          </c:spPr>
          <c:marker>
            <c:symbol val="none"/>
          </c:marker>
          <c:xVal>
            <c:numRef>
              <c:f>'V1'!$F$53:$F$54</c:f>
              <c:numCache>
                <c:formatCode>General</c:formatCode>
                <c:ptCount val="2"/>
                <c:pt idx="0">
                  <c:v>20</c:v>
                </c:pt>
                <c:pt idx="1">
                  <c:v>55</c:v>
                </c:pt>
              </c:numCache>
            </c:numRef>
          </c:xVal>
          <c:yVal>
            <c:numRef>
              <c:f>'V1'!$F$56:$F$57</c:f>
              <c:numCache>
                <c:formatCode>General</c:formatCode>
                <c:ptCount val="2"/>
                <c:pt idx="0">
                  <c:v>20</c:v>
                </c:pt>
                <c:pt idx="1">
                  <c:v>55</c:v>
                </c:pt>
              </c:numCache>
            </c:numRef>
          </c:yVal>
          <c:smooth val="1"/>
          <c:extLst>
            <c:ext xmlns:c16="http://schemas.microsoft.com/office/drawing/2014/chart" uri="{C3380CC4-5D6E-409C-BE32-E72D297353CC}">
              <c16:uniqueId val="{00000000-05B7-4BDB-A9B5-5ACD1EC3F667}"/>
            </c:ext>
          </c:extLst>
        </c:ser>
        <c:ser>
          <c:idx val="3"/>
          <c:order val="1"/>
          <c:tx>
            <c:strRef>
              <c:f>'V1'!$D$35</c:f>
              <c:strCache>
                <c:ptCount val="1"/>
                <c:pt idx="0">
                  <c:v>Tf,out, °C</c:v>
                </c:pt>
              </c:strCache>
            </c:strRef>
          </c:tx>
          <c:spPr>
            <a:ln w="25400">
              <a:noFill/>
            </a:ln>
          </c:spPr>
          <c:marker>
            <c:symbol val="none"/>
          </c:marker>
          <c:xVal>
            <c:numRef>
              <c:f>'V1'!$D$21:$D$32</c:f>
              <c:numCache>
                <c:formatCode>General</c:formatCode>
                <c:ptCount val="12"/>
                <c:pt idx="0">
                  <c:v>27.690896299999999</c:v>
                </c:pt>
                <c:pt idx="1">
                  <c:v>29.427711088888877</c:v>
                </c:pt>
                <c:pt idx="2">
                  <c:v>31.036021971428564</c:v>
                </c:pt>
                <c:pt idx="3">
                  <c:v>32.513251716666659</c:v>
                </c:pt>
                <c:pt idx="4">
                  <c:v>33.391045140000003</c:v>
                </c:pt>
                <c:pt idx="5">
                  <c:v>34.339158050000009</c:v>
                </c:pt>
                <c:pt idx="6">
                  <c:v>33.453216534482763</c:v>
                </c:pt>
                <c:pt idx="7">
                  <c:v>35.137276830188682</c:v>
                </c:pt>
                <c:pt idx="8">
                  <c:v>36.746190224137926</c:v>
                </c:pt>
                <c:pt idx="9">
                  <c:v>38.233010368421048</c:v>
                </c:pt>
                <c:pt idx="10">
                  <c:v>39.697667735294132</c:v>
                </c:pt>
                <c:pt idx="11">
                  <c:v>40.595587133333325</c:v>
                </c:pt>
              </c:numCache>
            </c:numRef>
          </c:xVal>
          <c:yVal>
            <c:numRef>
              <c:f>'V1'!$D$36:$D$47</c:f>
              <c:numCache>
                <c:formatCode>General</c:formatCode>
                <c:ptCount val="12"/>
                <c:pt idx="0">
                  <c:v>30.306585269794425</c:v>
                </c:pt>
                <c:pt idx="1">
                  <c:v>32.769017602329029</c:v>
                </c:pt>
                <c:pt idx="2">
                  <c:v>34.942846678115131</c:v>
                </c:pt>
                <c:pt idx="3">
                  <c:v>37.053707666299488</c:v>
                </c:pt>
                <c:pt idx="4">
                  <c:v>38.921753561412515</c:v>
                </c:pt>
                <c:pt idx="5">
                  <c:v>40.862065834727844</c:v>
                </c:pt>
                <c:pt idx="6">
                  <c:v>35.125406542000405</c:v>
                </c:pt>
                <c:pt idx="7">
                  <c:v>37.646521194593333</c:v>
                </c:pt>
                <c:pt idx="8">
                  <c:v>40.007957123916412</c:v>
                </c:pt>
                <c:pt idx="9">
                  <c:v>42.133408279985645</c:v>
                </c:pt>
                <c:pt idx="10">
                  <c:v>44.207141514620332</c:v>
                </c:pt>
                <c:pt idx="11">
                  <c:v>45.78374104228925</c:v>
                </c:pt>
              </c:numCache>
            </c:numRef>
          </c:yVal>
          <c:smooth val="1"/>
          <c:extLst>
            <c:ext xmlns:c16="http://schemas.microsoft.com/office/drawing/2014/chart" uri="{C3380CC4-5D6E-409C-BE32-E72D297353CC}">
              <c16:uniqueId val="{00000001-05B7-4BDB-A9B5-5ACD1EC3F667}"/>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v>V1</c:v>
          </c:tx>
          <c:spPr>
            <a:ln w="19050">
              <a:noFill/>
            </a:ln>
          </c:spPr>
          <c:marker>
            <c:symbol val="circle"/>
            <c:size val="5"/>
            <c:spPr>
              <a:solidFill>
                <a:schemeClr val="accent1"/>
              </a:solidFill>
              <a:ln w="9525">
                <a:solidFill>
                  <a:schemeClr val="accent1"/>
                </a:solidFill>
              </a:ln>
              <a:effectLst/>
            </c:spPr>
          </c:marker>
          <c:xVal>
            <c:numRef>
              <c:f>'V1'!$F$21:$F$32</c:f>
              <c:numCache>
                <c:formatCode>General</c:formatCode>
                <c:ptCount val="12"/>
                <c:pt idx="0">
                  <c:v>32.724746100000011</c:v>
                </c:pt>
                <c:pt idx="1">
                  <c:v>35.903872688888889</c:v>
                </c:pt>
                <c:pt idx="2">
                  <c:v>39.084479257142853</c:v>
                </c:pt>
                <c:pt idx="3">
                  <c:v>42.171570116666658</c:v>
                </c:pt>
                <c:pt idx="4">
                  <c:v>45.576450839999978</c:v>
                </c:pt>
                <c:pt idx="5">
                  <c:v>47.996911649999987</c:v>
                </c:pt>
                <c:pt idx="6">
                  <c:v>36.199925465517239</c:v>
                </c:pt>
                <c:pt idx="7">
                  <c:v>39.501259886792454</c:v>
                </c:pt>
                <c:pt idx="8">
                  <c:v>42.691673465517241</c:v>
                </c:pt>
                <c:pt idx="9">
                  <c:v>45.869246877192985</c:v>
                </c:pt>
                <c:pt idx="10">
                  <c:v>49.111274764705875</c:v>
                </c:pt>
                <c:pt idx="11">
                  <c:v>51.677587299999999</c:v>
                </c:pt>
              </c:numCache>
            </c:numRef>
          </c:xVal>
          <c:yVal>
            <c:numRef>
              <c:f>'V1'!$F$36:$F$47</c:f>
              <c:numCache>
                <c:formatCode>General</c:formatCode>
                <c:ptCount val="12"/>
                <c:pt idx="0">
                  <c:v>30.314335156471259</c:v>
                </c:pt>
                <c:pt idx="1">
                  <c:v>33.239652576752178</c:v>
                </c:pt>
                <c:pt idx="2">
                  <c:v>36.013144285218402</c:v>
                </c:pt>
                <c:pt idx="3">
                  <c:v>38.859790020553987</c:v>
                </c:pt>
                <c:pt idx="4">
                  <c:v>41.595929237455323</c:v>
                </c:pt>
                <c:pt idx="5">
                  <c:v>44.491150228624235</c:v>
                </c:pt>
                <c:pt idx="6">
                  <c:v>35.473608987807836</c:v>
                </c:pt>
                <c:pt idx="7">
                  <c:v>38.454214820594984</c:v>
                </c:pt>
                <c:pt idx="8">
                  <c:v>41.41502706340691</c:v>
                </c:pt>
                <c:pt idx="9">
                  <c:v>44.290451509136062</c:v>
                </c:pt>
                <c:pt idx="10">
                  <c:v>47.272144771983903</c:v>
                </c:pt>
                <c:pt idx="11">
                  <c:v>49.764975075939788</c:v>
                </c:pt>
              </c:numCache>
            </c:numRef>
          </c:yVal>
          <c:smooth val="0"/>
          <c:extLst>
            <c:ext xmlns:c16="http://schemas.microsoft.com/office/drawing/2014/chart" uri="{C3380CC4-5D6E-409C-BE32-E72D297353CC}">
              <c16:uniqueId val="{00000003-05B7-4BDB-A9B5-5ACD1EC3F667}"/>
            </c:ext>
          </c:extLst>
        </c:ser>
        <c:ser>
          <c:idx val="4"/>
          <c:order val="3"/>
          <c:tx>
            <c:v>V2</c:v>
          </c:tx>
          <c:spPr>
            <a:ln w="19050">
              <a:noFill/>
            </a:ln>
          </c:spPr>
          <c:xVal>
            <c:numRef>
              <c:f>'V2'!$F$21:$F$32</c:f>
              <c:numCache>
                <c:formatCode>0.00</c:formatCode>
                <c:ptCount val="12"/>
                <c:pt idx="0">
                  <c:v>29.202133333333336</c:v>
                </c:pt>
                <c:pt idx="1">
                  <c:v>31.623675266666663</c:v>
                </c:pt>
                <c:pt idx="2">
                  <c:v>34.041983549999998</c:v>
                </c:pt>
                <c:pt idx="3">
                  <c:v>35.817517783333322</c:v>
                </c:pt>
                <c:pt idx="4">
                  <c:v>38.612925333333322</c:v>
                </c:pt>
                <c:pt idx="5">
                  <c:v>40.437207200000003</c:v>
                </c:pt>
                <c:pt idx="6">
                  <c:v>34.952053266666667</c:v>
                </c:pt>
                <c:pt idx="7">
                  <c:v>36.383649416666678</c:v>
                </c:pt>
                <c:pt idx="8">
                  <c:v>38.420613483333334</c:v>
                </c:pt>
                <c:pt idx="9">
                  <c:v>40.82026721052631</c:v>
                </c:pt>
                <c:pt idx="10">
                  <c:v>42.831071266666669</c:v>
                </c:pt>
                <c:pt idx="11">
                  <c:v>44.781092823529406</c:v>
                </c:pt>
              </c:numCache>
            </c:numRef>
          </c:xVal>
          <c:yVal>
            <c:numRef>
              <c:f>'V2'!$F$36:$F$47</c:f>
              <c:numCache>
                <c:formatCode>General</c:formatCode>
                <c:ptCount val="12"/>
                <c:pt idx="0">
                  <c:v>29.167788392189834</c:v>
                </c:pt>
                <c:pt idx="1">
                  <c:v>31.633015846150272</c:v>
                </c:pt>
                <c:pt idx="2">
                  <c:v>34.188389128828419</c:v>
                </c:pt>
                <c:pt idx="3">
                  <c:v>36.466383400086386</c:v>
                </c:pt>
                <c:pt idx="4">
                  <c:v>38.905583104066693</c:v>
                </c:pt>
                <c:pt idx="5">
                  <c:v>41.030163581825661</c:v>
                </c:pt>
                <c:pt idx="6">
                  <c:v>35.533792079639056</c:v>
                </c:pt>
                <c:pt idx="7">
                  <c:v>37.222458582346462</c:v>
                </c:pt>
                <c:pt idx="8">
                  <c:v>39.411712448126934</c:v>
                </c:pt>
                <c:pt idx="9">
                  <c:v>41.912112455397107</c:v>
                </c:pt>
                <c:pt idx="10">
                  <c:v>44.433339361471155</c:v>
                </c:pt>
                <c:pt idx="11">
                  <c:v>46.7777969026763</c:v>
                </c:pt>
              </c:numCache>
            </c:numRef>
          </c:yVal>
          <c:smooth val="0"/>
          <c:extLst>
            <c:ext xmlns:c16="http://schemas.microsoft.com/office/drawing/2014/chart" uri="{C3380CC4-5D6E-409C-BE32-E72D297353CC}">
              <c16:uniqueId val="{00000004-05B7-4BDB-A9B5-5ACD1EC3F667}"/>
            </c:ext>
          </c:extLst>
        </c:ser>
        <c:ser>
          <c:idx val="5"/>
          <c:order val="4"/>
          <c:tx>
            <c:v>V3</c:v>
          </c:tx>
          <c:spPr>
            <a:ln w="19050">
              <a:noFill/>
            </a:ln>
          </c:spPr>
          <c:marker>
            <c:symbol val="plus"/>
            <c:size val="5"/>
          </c:marker>
          <c:xVal>
            <c:numRef>
              <c:f>'V3'!$F$21:$F$32</c:f>
              <c:numCache>
                <c:formatCode>General</c:formatCode>
                <c:ptCount val="12"/>
                <c:pt idx="0">
                  <c:v>23.866877643939397</c:v>
                </c:pt>
                <c:pt idx="1">
                  <c:v>25.116457007092205</c:v>
                </c:pt>
                <c:pt idx="2">
                  <c:v>26.798818986666664</c:v>
                </c:pt>
                <c:pt idx="3">
                  <c:v>28.567064402173902</c:v>
                </c:pt>
                <c:pt idx="4">
                  <c:v>30.426323964285711</c:v>
                </c:pt>
                <c:pt idx="5">
                  <c:v>32.961225290909084</c:v>
                </c:pt>
                <c:pt idx="6">
                  <c:v>32.385454939393938</c:v>
                </c:pt>
                <c:pt idx="7">
                  <c:v>33.599603360824744</c:v>
                </c:pt>
                <c:pt idx="8">
                  <c:v>35.187636147058832</c:v>
                </c:pt>
                <c:pt idx="9">
                  <c:v>36.856157648648669</c:v>
                </c:pt>
                <c:pt idx="10">
                  <c:v>38.69312649253731</c:v>
                </c:pt>
                <c:pt idx="11">
                  <c:v>40.947297014925375</c:v>
                </c:pt>
              </c:numCache>
            </c:numRef>
          </c:xVal>
          <c:yVal>
            <c:numRef>
              <c:f>'V3'!$F$36:$F$47</c:f>
              <c:numCache>
                <c:formatCode>General</c:formatCode>
                <c:ptCount val="12"/>
                <c:pt idx="0">
                  <c:v>22.320521930829614</c:v>
                </c:pt>
                <c:pt idx="1">
                  <c:v>23.332220609133913</c:v>
                </c:pt>
                <c:pt idx="2">
                  <c:v>24.495979602808291</c:v>
                </c:pt>
                <c:pt idx="3">
                  <c:v>26.003330357328252</c:v>
                </c:pt>
                <c:pt idx="4">
                  <c:v>27.370979351863241</c:v>
                </c:pt>
                <c:pt idx="5">
                  <c:v>30.175920313896825</c:v>
                </c:pt>
                <c:pt idx="6">
                  <c:v>31.938200719058557</c:v>
                </c:pt>
                <c:pt idx="7">
                  <c:v>32.717270014835719</c:v>
                </c:pt>
                <c:pt idx="8">
                  <c:v>33.959917191768739</c:v>
                </c:pt>
                <c:pt idx="9">
                  <c:v>35.132822260092496</c:v>
                </c:pt>
                <c:pt idx="10">
                  <c:v>36.544842031074211</c:v>
                </c:pt>
                <c:pt idx="11">
                  <c:v>38.091191546347432</c:v>
                </c:pt>
              </c:numCache>
            </c:numRef>
          </c:yVal>
          <c:smooth val="0"/>
          <c:extLst>
            <c:ext xmlns:c16="http://schemas.microsoft.com/office/drawing/2014/chart" uri="{C3380CC4-5D6E-409C-BE32-E72D297353CC}">
              <c16:uniqueId val="{00000005-05B7-4BDB-A9B5-5ACD1EC3F667}"/>
            </c:ext>
          </c:extLst>
        </c:ser>
        <c:ser>
          <c:idx val="6"/>
          <c:order val="5"/>
          <c:tx>
            <c:v>V4</c:v>
          </c:tx>
          <c:spPr>
            <a:ln w="19050">
              <a:noFill/>
            </a:ln>
          </c:spPr>
          <c:marker>
            <c:symbol val="triangle"/>
            <c:size val="5"/>
            <c:spPr>
              <a:solidFill>
                <a:srgbClr val="C00000"/>
              </a:solidFill>
              <a:ln>
                <a:noFill/>
              </a:ln>
            </c:spPr>
          </c:marker>
          <c:xVal>
            <c:numRef>
              <c:f>'V4'!$F$21:$F$33</c:f>
              <c:numCache>
                <c:formatCode>0.00</c:formatCode>
                <c:ptCount val="13"/>
                <c:pt idx="0">
                  <c:v>33.036617959459456</c:v>
                </c:pt>
                <c:pt idx="1">
                  <c:v>36.430556907407414</c:v>
                </c:pt>
                <c:pt idx="2">
                  <c:v>39.995407086419732</c:v>
                </c:pt>
                <c:pt idx="3">
                  <c:v>43.706743714285714</c:v>
                </c:pt>
                <c:pt idx="4">
                  <c:v>47.269503925000002</c:v>
                </c:pt>
                <c:pt idx="5">
                  <c:v>51.145007717948722</c:v>
                </c:pt>
                <c:pt idx="6">
                  <c:v>47.421439854545433</c:v>
                </c:pt>
                <c:pt idx="7">
                  <c:v>51.186942999999992</c:v>
                </c:pt>
                <c:pt idx="8">
                  <c:v>55.087708583333331</c:v>
                </c:pt>
                <c:pt idx="9">
                  <c:v>36.622927191605825</c:v>
                </c:pt>
                <c:pt idx="10">
                  <c:v>40.296989649635059</c:v>
                </c:pt>
                <c:pt idx="11">
                  <c:v>43.90821238255031</c:v>
                </c:pt>
                <c:pt idx="12" formatCode="General">
                  <c:v>54.932865052631556</c:v>
                </c:pt>
              </c:numCache>
            </c:numRef>
          </c:xVal>
          <c:yVal>
            <c:numRef>
              <c:f>'V4'!$F$37:$F$49</c:f>
              <c:numCache>
                <c:formatCode>General</c:formatCode>
                <c:ptCount val="13"/>
                <c:pt idx="0">
                  <c:v>31.076729792386004</c:v>
                </c:pt>
                <c:pt idx="1">
                  <c:v>33.809168803346608</c:v>
                </c:pt>
                <c:pt idx="2">
                  <c:v>36.68920197106803</c:v>
                </c:pt>
                <c:pt idx="3">
                  <c:v>39.774045281942051</c:v>
                </c:pt>
                <c:pt idx="4">
                  <c:v>42.84737139270004</c:v>
                </c:pt>
                <c:pt idx="5">
                  <c:v>45.96569871038389</c:v>
                </c:pt>
                <c:pt idx="6">
                  <c:v>44.325675652759969</c:v>
                </c:pt>
                <c:pt idx="7">
                  <c:v>47.360677737127958</c:v>
                </c:pt>
                <c:pt idx="8">
                  <c:v>51.016167499440485</c:v>
                </c:pt>
                <c:pt idx="9">
                  <c:v>35.552737565970233</c:v>
                </c:pt>
                <c:pt idx="10">
                  <c:v>38.548571140635886</c:v>
                </c:pt>
                <c:pt idx="11">
                  <c:v>41.549763350653109</c:v>
                </c:pt>
                <c:pt idx="12">
                  <c:v>51.244925152288602</c:v>
                </c:pt>
              </c:numCache>
            </c:numRef>
          </c:yVal>
          <c:smooth val="0"/>
          <c:extLst>
            <c:ext xmlns:c16="http://schemas.microsoft.com/office/drawing/2014/chart" uri="{C3380CC4-5D6E-409C-BE32-E72D297353CC}">
              <c16:uniqueId val="{00000006-05B7-4BDB-A9B5-5ACD1EC3F667}"/>
            </c:ext>
          </c:extLst>
        </c:ser>
        <c:ser>
          <c:idx val="7"/>
          <c:order val="6"/>
          <c:tx>
            <c:v>V5</c:v>
          </c:tx>
          <c:spPr>
            <a:ln w="19050">
              <a:noFill/>
            </a:ln>
          </c:spPr>
          <c:marker>
            <c:symbol val="diamond"/>
            <c:size val="5"/>
            <c:spPr>
              <a:solidFill>
                <a:schemeClr val="accent6"/>
              </a:solidFill>
              <a:ln>
                <a:noFill/>
              </a:ln>
            </c:spPr>
          </c:marker>
          <c:xVal>
            <c:numRef>
              <c:f>'V5'!$F$21:$F$32</c:f>
              <c:numCache>
                <c:formatCode>0.00</c:formatCode>
                <c:ptCount val="12"/>
                <c:pt idx="0">
                  <c:v>30.478213506849311</c:v>
                </c:pt>
                <c:pt idx="1">
                  <c:v>33.047138025862075</c:v>
                </c:pt>
                <c:pt idx="2">
                  <c:v>35.539171674999999</c:v>
                </c:pt>
                <c:pt idx="3">
                  <c:v>38.208628261904757</c:v>
                </c:pt>
                <c:pt idx="4">
                  <c:v>40.869812243902444</c:v>
                </c:pt>
                <c:pt idx="5">
                  <c:v>45.085683375000009</c:v>
                </c:pt>
                <c:pt idx="6">
                  <c:v>35.302822734693898</c:v>
                </c:pt>
                <c:pt idx="7">
                  <c:v>38.171521984375005</c:v>
                </c:pt>
                <c:pt idx="8">
                  <c:v>41.056478812500025</c:v>
                </c:pt>
                <c:pt idx="9">
                  <c:v>43.8706248918919</c:v>
                </c:pt>
                <c:pt idx="10">
                  <c:v>46.73510090322582</c:v>
                </c:pt>
                <c:pt idx="11">
                  <c:v>49.435120764705886</c:v>
                </c:pt>
              </c:numCache>
            </c:numRef>
          </c:xVal>
          <c:yVal>
            <c:numRef>
              <c:f>'V5'!$F$36:$F$47</c:f>
              <c:numCache>
                <c:formatCode>General</c:formatCode>
                <c:ptCount val="12"/>
                <c:pt idx="0">
                  <c:v>33.945288044974291</c:v>
                </c:pt>
                <c:pt idx="1">
                  <c:v>37.34557611079066</c:v>
                </c:pt>
                <c:pt idx="2">
                  <c:v>40.991891734878607</c:v>
                </c:pt>
                <c:pt idx="3">
                  <c:v>44.686114365271749</c:v>
                </c:pt>
                <c:pt idx="4">
                  <c:v>48.453643491819093</c:v>
                </c:pt>
                <c:pt idx="5">
                  <c:v>52.655426552230665</c:v>
                </c:pt>
                <c:pt idx="6">
                  <c:v>36.947632289794342</c:v>
                </c:pt>
                <c:pt idx="7">
                  <c:v>40.518670990959833</c:v>
                </c:pt>
                <c:pt idx="8">
                  <c:v>44.178759483514909</c:v>
                </c:pt>
                <c:pt idx="9">
                  <c:v>47.960995595603549</c:v>
                </c:pt>
                <c:pt idx="10">
                  <c:v>51.564951775504824</c:v>
                </c:pt>
                <c:pt idx="11">
                  <c:v>55.627211095848963</c:v>
                </c:pt>
              </c:numCache>
            </c:numRef>
          </c:yVal>
          <c:smooth val="0"/>
          <c:extLst>
            <c:ext xmlns:c16="http://schemas.microsoft.com/office/drawing/2014/chart" uri="{C3380CC4-5D6E-409C-BE32-E72D297353CC}">
              <c16:uniqueId val="{00000007-05B7-4BDB-A9B5-5ACD1EC3F667}"/>
            </c:ext>
          </c:extLst>
        </c:ser>
        <c:ser>
          <c:idx val="8"/>
          <c:order val="7"/>
          <c:tx>
            <c:v>V6</c:v>
          </c:tx>
          <c:spPr>
            <a:ln w="19050">
              <a:noFill/>
            </a:ln>
          </c:spPr>
          <c:marker>
            <c:spPr>
              <a:solidFill>
                <a:schemeClr val="tx1"/>
              </a:solidFill>
              <a:ln>
                <a:noFill/>
              </a:ln>
            </c:spPr>
          </c:marker>
          <c:xVal>
            <c:numRef>
              <c:f>'V6'!$F$21:$F$32</c:f>
              <c:numCache>
                <c:formatCode>0.00</c:formatCode>
                <c:ptCount val="12"/>
                <c:pt idx="0">
                  <c:v>32.284690718518512</c:v>
                </c:pt>
                <c:pt idx="1">
                  <c:v>35.622427405660396</c:v>
                </c:pt>
                <c:pt idx="2">
                  <c:v>38.795763666666666</c:v>
                </c:pt>
                <c:pt idx="3">
                  <c:v>42.525839395348832</c:v>
                </c:pt>
                <c:pt idx="4">
                  <c:v>45.07737933333334</c:v>
                </c:pt>
                <c:pt idx="5">
                  <c:v>49.100640861111117</c:v>
                </c:pt>
                <c:pt idx="6">
                  <c:v>36.087844288888903</c:v>
                </c:pt>
                <c:pt idx="7">
                  <c:v>38.78533135</c:v>
                </c:pt>
                <c:pt idx="8">
                  <c:v>42.41041989473684</c:v>
                </c:pt>
                <c:pt idx="9">
                  <c:v>45.453871797468359</c:v>
                </c:pt>
                <c:pt idx="10">
                  <c:v>48.74452736538462</c:v>
                </c:pt>
                <c:pt idx="11">
                  <c:v>51.407079440677961</c:v>
                </c:pt>
              </c:numCache>
            </c:numRef>
          </c:xVal>
          <c:yVal>
            <c:numRef>
              <c:f>'V6'!$F$36:$F$47</c:f>
              <c:numCache>
                <c:formatCode>General</c:formatCode>
                <c:ptCount val="12"/>
                <c:pt idx="0">
                  <c:v>30.133800347146575</c:v>
                </c:pt>
                <c:pt idx="1">
                  <c:v>33.094621128880192</c:v>
                </c:pt>
                <c:pt idx="2">
                  <c:v>35.894691876829881</c:v>
                </c:pt>
                <c:pt idx="3">
                  <c:v>38.86602315807653</c:v>
                </c:pt>
                <c:pt idx="4">
                  <c:v>41.114702925045037</c:v>
                </c:pt>
                <c:pt idx="5">
                  <c:v>44.829563913054244</c:v>
                </c:pt>
                <c:pt idx="6">
                  <c:v>35.567200958715262</c:v>
                </c:pt>
                <c:pt idx="7">
                  <c:v>37.908020728695192</c:v>
                </c:pt>
                <c:pt idx="8">
                  <c:v>40.982507938868139</c:v>
                </c:pt>
                <c:pt idx="9">
                  <c:v>43.782254020492303</c:v>
                </c:pt>
                <c:pt idx="10">
                  <c:v>46.648316163538937</c:v>
                </c:pt>
                <c:pt idx="11">
                  <c:v>49.573157966641588</c:v>
                </c:pt>
              </c:numCache>
            </c:numRef>
          </c:yVal>
          <c:smooth val="0"/>
          <c:extLst>
            <c:ext xmlns:c16="http://schemas.microsoft.com/office/drawing/2014/chart" uri="{C3380CC4-5D6E-409C-BE32-E72D297353CC}">
              <c16:uniqueId val="{00000008-05B7-4BDB-A9B5-5ACD1EC3F667}"/>
            </c:ext>
          </c:extLst>
        </c:ser>
        <c:ser>
          <c:idx val="9"/>
          <c:order val="8"/>
          <c:tx>
            <c:v>V7</c:v>
          </c:tx>
          <c:spPr>
            <a:ln w="19050">
              <a:noFill/>
            </a:ln>
          </c:spPr>
          <c:marker>
            <c:symbol val="circle"/>
            <c:size val="5"/>
            <c:spPr>
              <a:solidFill>
                <a:schemeClr val="accent1"/>
              </a:solidFill>
              <a:ln w="9525">
                <a:solidFill>
                  <a:schemeClr val="accent1"/>
                </a:solidFill>
              </a:ln>
              <a:effectLst/>
            </c:spPr>
          </c:marker>
          <c:xVal>
            <c:numRef>
              <c:f>'V7'!$F$21:$F$32</c:f>
              <c:numCache>
                <c:formatCode>0.00</c:formatCode>
                <c:ptCount val="12"/>
                <c:pt idx="0">
                  <c:v>32.198191245901633</c:v>
                </c:pt>
                <c:pt idx="1">
                  <c:v>34.891852285714279</c:v>
                </c:pt>
                <c:pt idx="2">
                  <c:v>38.515678074999997</c:v>
                </c:pt>
                <c:pt idx="3">
                  <c:v>41.296457941176463</c:v>
                </c:pt>
                <c:pt idx="4">
                  <c:v>44.992080419354842</c:v>
                </c:pt>
                <c:pt idx="5">
                  <c:v>47.598343250000006</c:v>
                </c:pt>
                <c:pt idx="6">
                  <c:v>35.520357162790702</c:v>
                </c:pt>
                <c:pt idx="7">
                  <c:v>38.841863487500007</c:v>
                </c:pt>
                <c:pt idx="8">
                  <c:v>42.207740050000019</c:v>
                </c:pt>
                <c:pt idx="9">
                  <c:v>45.232018745098046</c:v>
                </c:pt>
                <c:pt idx="10">
                  <c:v>47.562058769230767</c:v>
                </c:pt>
                <c:pt idx="11">
                  <c:v>50.907819189189205</c:v>
                </c:pt>
              </c:numCache>
            </c:numRef>
          </c:xVal>
          <c:yVal>
            <c:numRef>
              <c:f>'V7'!$F$36:$F$47</c:f>
              <c:numCache>
                <c:formatCode>General</c:formatCode>
                <c:ptCount val="12"/>
                <c:pt idx="0">
                  <c:v>29.804021949929393</c:v>
                </c:pt>
                <c:pt idx="1">
                  <c:v>32.601433838720482</c:v>
                </c:pt>
                <c:pt idx="2">
                  <c:v>35.436008530531751</c:v>
                </c:pt>
                <c:pt idx="3">
                  <c:v>37.406109552580403</c:v>
                </c:pt>
                <c:pt idx="4">
                  <c:v>41.225000767713368</c:v>
                </c:pt>
                <c:pt idx="5">
                  <c:v>44.259629425893309</c:v>
                </c:pt>
                <c:pt idx="6">
                  <c:v>34.920166171777282</c:v>
                </c:pt>
                <c:pt idx="7">
                  <c:v>38.19397628686329</c:v>
                </c:pt>
                <c:pt idx="8">
                  <c:v>40.974794034465333</c:v>
                </c:pt>
                <c:pt idx="9">
                  <c:v>43.338978127341136</c:v>
                </c:pt>
                <c:pt idx="10">
                  <c:v>45.841649575591191</c:v>
                </c:pt>
                <c:pt idx="11">
                  <c:v>48.838791135017061</c:v>
                </c:pt>
              </c:numCache>
            </c:numRef>
          </c:yVal>
          <c:smooth val="0"/>
          <c:extLst>
            <c:ext xmlns:c16="http://schemas.microsoft.com/office/drawing/2014/chart" uri="{C3380CC4-5D6E-409C-BE32-E72D297353CC}">
              <c16:uniqueId val="{00000009-05B7-4BDB-A9B5-5ACD1EC3F667}"/>
            </c:ext>
          </c:extLst>
        </c:ser>
        <c:ser>
          <c:idx val="1"/>
          <c:order val="9"/>
          <c:tx>
            <c:v>V8</c:v>
          </c:tx>
          <c:spPr>
            <a:ln w="19050">
              <a:noFill/>
            </a:ln>
          </c:spPr>
          <c:marker>
            <c:spPr>
              <a:solidFill>
                <a:schemeClr val="accent4"/>
              </a:solidFill>
              <a:ln>
                <a:noFill/>
              </a:ln>
            </c:spPr>
          </c:marker>
          <c:xVal>
            <c:numRef>
              <c:f>'V8'!$F$21:$F$34</c:f>
              <c:numCache>
                <c:formatCode>0.00</c:formatCode>
                <c:ptCount val="14"/>
                <c:pt idx="0">
                  <c:v>25.18321742352941</c:v>
                </c:pt>
                <c:pt idx="1">
                  <c:v>26.679600399999995</c:v>
                </c:pt>
                <c:pt idx="2">
                  <c:v>30.196825592592599</c:v>
                </c:pt>
                <c:pt idx="3">
                  <c:v>30.978631881355941</c:v>
                </c:pt>
                <c:pt idx="4">
                  <c:v>33.960241098039219</c:v>
                </c:pt>
                <c:pt idx="5">
                  <c:v>33.738431658119666</c:v>
                </c:pt>
                <c:pt idx="6">
                  <c:v>33.897431328358209</c:v>
                </c:pt>
                <c:pt idx="7">
                  <c:v>35.614020875000001</c:v>
                </c:pt>
                <c:pt idx="8">
                  <c:v>31.768145487695747</c:v>
                </c:pt>
                <c:pt idx="9">
                  <c:v>34.366997985074626</c:v>
                </c:pt>
                <c:pt idx="10">
                  <c:v>36.343999301587296</c:v>
                </c:pt>
                <c:pt idx="11">
                  <c:v>38.283233088235299</c:v>
                </c:pt>
                <c:pt idx="12" formatCode="General">
                  <c:v>40.088734535714288</c:v>
                </c:pt>
                <c:pt idx="13" formatCode="General">
                  <c:v>42.53435578571429</c:v>
                </c:pt>
              </c:numCache>
            </c:numRef>
          </c:xVal>
          <c:yVal>
            <c:numRef>
              <c:f>'V8'!$F$37:$F$49</c:f>
              <c:numCache>
                <c:formatCode>General</c:formatCode>
                <c:ptCount val="13"/>
                <c:pt idx="0">
                  <c:v>24.310769810487159</c:v>
                </c:pt>
                <c:pt idx="1">
                  <c:v>25.870892780624501</c:v>
                </c:pt>
                <c:pt idx="2">
                  <c:v>29.388924040902737</c:v>
                </c:pt>
                <c:pt idx="3">
                  <c:v>29.845502172210217</c:v>
                </c:pt>
                <c:pt idx="4">
                  <c:v>32.76294402260271</c:v>
                </c:pt>
                <c:pt idx="5">
                  <c:v>32.198876406408772</c:v>
                </c:pt>
                <c:pt idx="6">
                  <c:v>32.216217017028839</c:v>
                </c:pt>
                <c:pt idx="7">
                  <c:v>34.020353269663588</c:v>
                </c:pt>
                <c:pt idx="8">
                  <c:v>31.613186409379068</c:v>
                </c:pt>
                <c:pt idx="9">
                  <c:v>33.830530488840509</c:v>
                </c:pt>
                <c:pt idx="10">
                  <c:v>35.50078558100364</c:v>
                </c:pt>
                <c:pt idx="11">
                  <c:v>37.735050104810341</c:v>
                </c:pt>
                <c:pt idx="12">
                  <c:v>39.104752566785521</c:v>
                </c:pt>
              </c:numCache>
            </c:numRef>
          </c:yVal>
          <c:smooth val="0"/>
          <c:extLst>
            <c:ext xmlns:c16="http://schemas.microsoft.com/office/drawing/2014/chart" uri="{C3380CC4-5D6E-409C-BE32-E72D297353CC}">
              <c16:uniqueId val="{00000025-05B7-4BDB-A9B5-5ACD1EC3F667}"/>
            </c:ext>
          </c:extLst>
        </c:ser>
        <c:dLbls>
          <c:showLegendKey val="0"/>
          <c:showVal val="0"/>
          <c:showCatName val="0"/>
          <c:showSerName val="0"/>
          <c:showPercent val="0"/>
          <c:showBubbleSize val="0"/>
        </c:dLbls>
        <c:axId val="745403016"/>
        <c:axId val="745445328"/>
      </c:scatterChart>
      <c:valAx>
        <c:axId val="745403016"/>
        <c:scaling>
          <c:orientation val="minMax"/>
          <c:max val="55"/>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majorUnit val="5"/>
      </c:valAx>
      <c:valAx>
        <c:axId val="745445328"/>
        <c:scaling>
          <c:orientation val="minMax"/>
          <c:max val="5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Model </a:t>
                </a:r>
                <a:r>
                  <a:rPr lang="en-US" sz="1600" b="0" i="0" u="none" strike="noStrike" baseline="0"/>
                  <a:t> </a:t>
                </a:r>
                <a:endParaRPr lang="en-US" sz="1600"/>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legend>
      <c:legendPos val="r"/>
      <c:legendEntry>
        <c:idx val="0"/>
        <c:delete val="1"/>
      </c:legendEntry>
      <c:legendEntry>
        <c:idx val="1"/>
        <c:delete val="1"/>
      </c:legendEntry>
      <c:overlay val="0"/>
      <c:txPr>
        <a:bodyPr/>
        <a:lstStyle/>
        <a:p>
          <a:pPr>
            <a:defRPr sz="1600"/>
          </a:pPr>
          <a:endParaRPr lang="en-US"/>
        </a:p>
      </c:txPr>
    </c:legend>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MD Mass Flow (g/(m</a:t>
            </a:r>
            <a:r>
              <a:rPr lang="en-US" sz="1600" baseline="30000"/>
              <a:t>2·</a:t>
            </a:r>
            <a:r>
              <a:rPr lang="en-US" sz="1600" baseline="0"/>
              <a:t>s</a:t>
            </a:r>
            <a:r>
              <a:rPr lang="en-US" sz="1600"/>
              <a:t>))</a:t>
            </a:r>
          </a:p>
        </c:rich>
      </c:tx>
      <c:layout>
        <c:manualLayout>
          <c:xMode val="edge"/>
          <c:yMode val="edge"/>
          <c:x val="0.34881211303535359"/>
          <c:y val="2.3219814241486069E-2"/>
        </c:manualLayout>
      </c:layout>
      <c:overlay val="0"/>
      <c:spPr>
        <a:noFill/>
        <a:ln>
          <a:noFill/>
        </a:ln>
        <a:effectLst/>
      </c:spPr>
    </c:title>
    <c:autoTitleDeleted val="0"/>
    <c:plotArea>
      <c:layout>
        <c:manualLayout>
          <c:layoutTarget val="inner"/>
          <c:xMode val="edge"/>
          <c:yMode val="edge"/>
          <c:x val="0.237782797642098"/>
          <c:y val="0.11707000731753273"/>
          <c:w val="0.60438384751086438"/>
          <c:h val="0.57765238652347084"/>
        </c:manualLayout>
      </c:layout>
      <c:scatterChart>
        <c:scatterStyle val="smoothMarker"/>
        <c:varyColors val="0"/>
        <c:ser>
          <c:idx val="2"/>
          <c:order val="0"/>
          <c:marker>
            <c:symbol val="none"/>
          </c:marker>
          <c:xVal>
            <c:numRef>
              <c:f>'V1'!$N$53:$N$54</c:f>
              <c:numCache>
                <c:formatCode>General</c:formatCode>
                <c:ptCount val="2"/>
                <c:pt idx="0">
                  <c:v>0</c:v>
                </c:pt>
                <c:pt idx="1">
                  <c:v>3.5</c:v>
                </c:pt>
              </c:numCache>
            </c:numRef>
          </c:xVal>
          <c:yVal>
            <c:numRef>
              <c:f>'V1'!$N$56:$N$57</c:f>
              <c:numCache>
                <c:formatCode>General</c:formatCode>
                <c:ptCount val="2"/>
                <c:pt idx="0">
                  <c:v>0</c:v>
                </c:pt>
                <c:pt idx="1">
                  <c:v>3.5</c:v>
                </c:pt>
              </c:numCache>
            </c:numRef>
          </c:yVal>
          <c:smooth val="1"/>
          <c:extLst>
            <c:ext xmlns:c16="http://schemas.microsoft.com/office/drawing/2014/chart" uri="{C3380CC4-5D6E-409C-BE32-E72D297353CC}">
              <c16:uniqueId val="{00000000-5710-4BC8-90F2-0C4CE47BC473}"/>
            </c:ext>
          </c:extLst>
        </c:ser>
        <c:ser>
          <c:idx val="3"/>
          <c:order val="1"/>
          <c:tx>
            <c:strRef>
              <c:f>'V1'!$D$35</c:f>
              <c:strCache>
                <c:ptCount val="1"/>
                <c:pt idx="0">
                  <c:v>Tf,out, °C</c:v>
                </c:pt>
              </c:strCache>
            </c:strRef>
          </c:tx>
          <c:spPr>
            <a:ln w="25400">
              <a:noFill/>
            </a:ln>
          </c:spPr>
          <c:marker>
            <c:symbol val="none"/>
          </c:marker>
          <c:xVal>
            <c:numRef>
              <c:f>'V1'!$D$21:$D$32</c:f>
              <c:numCache>
                <c:formatCode>General</c:formatCode>
                <c:ptCount val="12"/>
                <c:pt idx="0">
                  <c:v>27.690896299999999</c:v>
                </c:pt>
                <c:pt idx="1">
                  <c:v>29.427711088888877</c:v>
                </c:pt>
                <c:pt idx="2">
                  <c:v>31.036021971428564</c:v>
                </c:pt>
                <c:pt idx="3">
                  <c:v>32.513251716666659</c:v>
                </c:pt>
                <c:pt idx="4">
                  <c:v>33.391045140000003</c:v>
                </c:pt>
                <c:pt idx="5">
                  <c:v>34.339158050000009</c:v>
                </c:pt>
                <c:pt idx="6">
                  <c:v>33.453216534482763</c:v>
                </c:pt>
                <c:pt idx="7">
                  <c:v>35.137276830188682</c:v>
                </c:pt>
                <c:pt idx="8">
                  <c:v>36.746190224137926</c:v>
                </c:pt>
                <c:pt idx="9">
                  <c:v>38.233010368421048</c:v>
                </c:pt>
                <c:pt idx="10">
                  <c:v>39.697667735294132</c:v>
                </c:pt>
                <c:pt idx="11">
                  <c:v>40.595587133333325</c:v>
                </c:pt>
              </c:numCache>
            </c:numRef>
          </c:xVal>
          <c:yVal>
            <c:numRef>
              <c:f>'V1'!$D$36:$D$47</c:f>
              <c:numCache>
                <c:formatCode>General</c:formatCode>
                <c:ptCount val="12"/>
                <c:pt idx="0">
                  <c:v>30.306585269794425</c:v>
                </c:pt>
                <c:pt idx="1">
                  <c:v>32.769017602329029</c:v>
                </c:pt>
                <c:pt idx="2">
                  <c:v>34.942846678115131</c:v>
                </c:pt>
                <c:pt idx="3">
                  <c:v>37.053707666299488</c:v>
                </c:pt>
                <c:pt idx="4">
                  <c:v>38.921753561412515</c:v>
                </c:pt>
                <c:pt idx="5">
                  <c:v>40.862065834727844</c:v>
                </c:pt>
                <c:pt idx="6">
                  <c:v>35.125406542000405</c:v>
                </c:pt>
                <c:pt idx="7">
                  <c:v>37.646521194593333</c:v>
                </c:pt>
                <c:pt idx="8">
                  <c:v>40.007957123916412</c:v>
                </c:pt>
                <c:pt idx="9">
                  <c:v>42.133408279985645</c:v>
                </c:pt>
                <c:pt idx="10">
                  <c:v>44.207141514620332</c:v>
                </c:pt>
                <c:pt idx="11">
                  <c:v>45.78374104228925</c:v>
                </c:pt>
              </c:numCache>
            </c:numRef>
          </c:yVal>
          <c:smooth val="1"/>
          <c:extLst>
            <c:ext xmlns:c16="http://schemas.microsoft.com/office/drawing/2014/chart" uri="{C3380CC4-5D6E-409C-BE32-E72D297353CC}">
              <c16:uniqueId val="{00000001-5710-4BC8-90F2-0C4CE47BC473}"/>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v>V1</c:v>
          </c:tx>
          <c:spPr>
            <a:ln w="19050">
              <a:noFill/>
            </a:ln>
          </c:spPr>
          <c:marker>
            <c:symbol val="circle"/>
            <c:size val="5"/>
            <c:spPr>
              <a:solidFill>
                <a:schemeClr val="accent1"/>
              </a:solidFill>
              <a:ln>
                <a:noFill/>
              </a:ln>
            </c:spPr>
          </c:marker>
          <c:xVal>
            <c:numRef>
              <c:f>'V1'!$T$21:$T$32</c:f>
              <c:numCache>
                <c:formatCode>General</c:formatCode>
                <c:ptCount val="12"/>
                <c:pt idx="0">
                  <c:v>1.0090077417774872</c:v>
                </c:pt>
                <c:pt idx="1">
                  <c:v>1.3581328766534586</c:v>
                </c:pt>
                <c:pt idx="2">
                  <c:v>1.5782733993465718</c:v>
                </c:pt>
                <c:pt idx="3">
                  <c:v>2.0571307214436736</c:v>
                </c:pt>
                <c:pt idx="4">
                  <c:v>2.6226272672765591</c:v>
                </c:pt>
                <c:pt idx="5">
                  <c:v>2.9400034439273837</c:v>
                </c:pt>
                <c:pt idx="6">
                  <c:v>0.51964357423589558</c:v>
                </c:pt>
                <c:pt idx="7">
                  <c:v>0.87989293559457127</c:v>
                </c:pt>
                <c:pt idx="8">
                  <c:v>1.1987283227363306</c:v>
                </c:pt>
                <c:pt idx="9">
                  <c:v>1.6532438191665766</c:v>
                </c:pt>
                <c:pt idx="10">
                  <c:v>2.0170529249481528</c:v>
                </c:pt>
                <c:pt idx="11">
                  <c:v>2.4297713875288056</c:v>
                </c:pt>
              </c:numCache>
            </c:numRef>
          </c:xVal>
          <c:yVal>
            <c:numRef>
              <c:f>'V1'!$T$36:$T$47</c:f>
              <c:numCache>
                <c:formatCode>General</c:formatCode>
                <c:ptCount val="12"/>
                <c:pt idx="0">
                  <c:v>0.76350483171485017</c:v>
                </c:pt>
                <c:pt idx="1">
                  <c:v>1.0446941967560976</c:v>
                </c:pt>
                <c:pt idx="2">
                  <c:v>1.3847689767534526</c:v>
                </c:pt>
                <c:pt idx="3">
                  <c:v>1.7430707009146185</c:v>
                </c:pt>
                <c:pt idx="4">
                  <c:v>2.1670760842645942</c:v>
                </c:pt>
                <c:pt idx="5">
                  <c:v>2.5760040061608644</c:v>
                </c:pt>
                <c:pt idx="6">
                  <c:v>0.45097090544936047</c:v>
                </c:pt>
                <c:pt idx="7">
                  <c:v>0.74912871642028211</c:v>
                </c:pt>
                <c:pt idx="8">
                  <c:v>1.072609096389554</c:v>
                </c:pt>
                <c:pt idx="9">
                  <c:v>1.4499749469472216</c:v>
                </c:pt>
                <c:pt idx="10">
                  <c:v>1.8786437195434325</c:v>
                </c:pt>
                <c:pt idx="11">
                  <c:v>2.3068275040578077</c:v>
                </c:pt>
              </c:numCache>
            </c:numRef>
          </c:yVal>
          <c:smooth val="0"/>
          <c:extLst>
            <c:ext xmlns:c16="http://schemas.microsoft.com/office/drawing/2014/chart" uri="{C3380CC4-5D6E-409C-BE32-E72D297353CC}">
              <c16:uniqueId val="{00000002-5710-4BC8-90F2-0C4CE47BC473}"/>
            </c:ext>
          </c:extLst>
        </c:ser>
        <c:ser>
          <c:idx val="4"/>
          <c:order val="3"/>
          <c:tx>
            <c:v>V2</c:v>
          </c:tx>
          <c:spPr>
            <a:ln w="19050">
              <a:noFill/>
            </a:ln>
          </c:spPr>
          <c:xVal>
            <c:numRef>
              <c:f>'V2'!$T$21:$T$32</c:f>
              <c:numCache>
                <c:formatCode>General</c:formatCode>
                <c:ptCount val="12"/>
                <c:pt idx="0">
                  <c:v>0.5273822850869424</c:v>
                </c:pt>
                <c:pt idx="1">
                  <c:v>0.65201052663766645</c:v>
                </c:pt>
                <c:pt idx="2">
                  <c:v>1.0309108200350425</c:v>
                </c:pt>
                <c:pt idx="3">
                  <c:v>1.2610546307306076</c:v>
                </c:pt>
                <c:pt idx="4">
                  <c:v>2.0865490577721593</c:v>
                </c:pt>
                <c:pt idx="5">
                  <c:v>1.8530391572677793</c:v>
                </c:pt>
                <c:pt idx="6">
                  <c:v>0.19357794566565964</c:v>
                </c:pt>
                <c:pt idx="7">
                  <c:v>0.4983770844107665</c:v>
                </c:pt>
                <c:pt idx="8">
                  <c:v>0.76502915215458489</c:v>
                </c:pt>
                <c:pt idx="9">
                  <c:v>0.80627959518194847</c:v>
                </c:pt>
                <c:pt idx="10">
                  <c:v>1.1900693880907447</c:v>
                </c:pt>
                <c:pt idx="11">
                  <c:v>1.3488475513460496</c:v>
                </c:pt>
              </c:numCache>
            </c:numRef>
          </c:xVal>
          <c:yVal>
            <c:numRef>
              <c:f>'V2'!$T$36:$T$47</c:f>
              <c:numCache>
                <c:formatCode>General</c:formatCode>
                <c:ptCount val="12"/>
                <c:pt idx="0">
                  <c:v>0.64111973312276016</c:v>
                </c:pt>
                <c:pt idx="1">
                  <c:v>0.87469093021598421</c:v>
                </c:pt>
                <c:pt idx="2">
                  <c:v>1.1944277103981429</c:v>
                </c:pt>
                <c:pt idx="3">
                  <c:v>1.5061857794213369</c:v>
                </c:pt>
                <c:pt idx="4">
                  <c:v>1.837050184315056</c:v>
                </c:pt>
                <c:pt idx="5">
                  <c:v>2.1923425884109822</c:v>
                </c:pt>
                <c:pt idx="6">
                  <c:v>0.33664890048021812</c:v>
                </c:pt>
                <c:pt idx="7">
                  <c:v>0.61827607775048032</c:v>
                </c:pt>
                <c:pt idx="8">
                  <c:v>0.90777062677857256</c:v>
                </c:pt>
                <c:pt idx="9">
                  <c:v>1.2654943642121184</c:v>
                </c:pt>
                <c:pt idx="10">
                  <c:v>1.588848640330264</c:v>
                </c:pt>
                <c:pt idx="11">
                  <c:v>1.9282700556446553</c:v>
                </c:pt>
              </c:numCache>
            </c:numRef>
          </c:yVal>
          <c:smooth val="0"/>
          <c:extLst>
            <c:ext xmlns:c16="http://schemas.microsoft.com/office/drawing/2014/chart" uri="{C3380CC4-5D6E-409C-BE32-E72D297353CC}">
              <c16:uniqueId val="{00000003-5710-4BC8-90F2-0C4CE47BC473}"/>
            </c:ext>
          </c:extLst>
        </c:ser>
        <c:ser>
          <c:idx val="5"/>
          <c:order val="4"/>
          <c:tx>
            <c:v>V3</c:v>
          </c:tx>
          <c:spPr>
            <a:ln w="19050">
              <a:noFill/>
            </a:ln>
          </c:spPr>
          <c:marker>
            <c:symbol val="plus"/>
            <c:size val="5"/>
          </c:marker>
          <c:xVal>
            <c:numRef>
              <c:f>'V3'!$T$21:$T$32</c:f>
              <c:numCache>
                <c:formatCode>General</c:formatCode>
                <c:ptCount val="12"/>
                <c:pt idx="0">
                  <c:v>1.3460542630405099</c:v>
                </c:pt>
                <c:pt idx="1">
                  <c:v>1.5410388300011955</c:v>
                </c:pt>
                <c:pt idx="2">
                  <c:v>1.7636703977375769</c:v>
                </c:pt>
                <c:pt idx="3">
                  <c:v>2.1726203482358661</c:v>
                </c:pt>
                <c:pt idx="4">
                  <c:v>2.4123408799455781</c:v>
                </c:pt>
                <c:pt idx="5">
                  <c:v>3.0490992061413444</c:v>
                </c:pt>
                <c:pt idx="6">
                  <c:v>0.79707835902762292</c:v>
                </c:pt>
                <c:pt idx="7">
                  <c:v>0.58949423111778143</c:v>
                </c:pt>
                <c:pt idx="8">
                  <c:v>0.79718058915082868</c:v>
                </c:pt>
                <c:pt idx="9">
                  <c:v>1.0083624784614529</c:v>
                </c:pt>
                <c:pt idx="10">
                  <c:v>1.2318133099990929</c:v>
                </c:pt>
                <c:pt idx="11">
                  <c:v>1.6183980411485086</c:v>
                </c:pt>
              </c:numCache>
            </c:numRef>
          </c:xVal>
          <c:yVal>
            <c:numRef>
              <c:f>'V3'!$T$36:$T$47</c:f>
              <c:numCache>
                <c:formatCode>General</c:formatCode>
                <c:ptCount val="12"/>
                <c:pt idx="0">
                  <c:v>0.53282480864980941</c:v>
                </c:pt>
                <c:pt idx="1">
                  <c:v>0.7718459775803852</c:v>
                </c:pt>
                <c:pt idx="2">
                  <c:v>1.116381460853058</c:v>
                </c:pt>
                <c:pt idx="3">
                  <c:v>1.4695451993103088</c:v>
                </c:pt>
                <c:pt idx="4">
                  <c:v>1.8765729655422387</c:v>
                </c:pt>
                <c:pt idx="5">
                  <c:v>2.2814113795995756</c:v>
                </c:pt>
                <c:pt idx="6">
                  <c:v>0.3491534853277925</c:v>
                </c:pt>
                <c:pt idx="7">
                  <c:v>0.60072535323842413</c:v>
                </c:pt>
                <c:pt idx="8">
                  <c:v>0.8912393859746649</c:v>
                </c:pt>
                <c:pt idx="9">
                  <c:v>1.2449466596261316</c:v>
                </c:pt>
                <c:pt idx="10">
                  <c:v>1.6662166094153104</c:v>
                </c:pt>
                <c:pt idx="11">
                  <c:v>2.1519419128209565</c:v>
                </c:pt>
              </c:numCache>
            </c:numRef>
          </c:yVal>
          <c:smooth val="0"/>
          <c:extLst>
            <c:ext xmlns:c16="http://schemas.microsoft.com/office/drawing/2014/chart" uri="{C3380CC4-5D6E-409C-BE32-E72D297353CC}">
              <c16:uniqueId val="{00000004-5710-4BC8-90F2-0C4CE47BC473}"/>
            </c:ext>
          </c:extLst>
        </c:ser>
        <c:ser>
          <c:idx val="6"/>
          <c:order val="5"/>
          <c:tx>
            <c:v>V4</c:v>
          </c:tx>
          <c:spPr>
            <a:ln w="19050">
              <a:noFill/>
            </a:ln>
          </c:spPr>
          <c:marker>
            <c:symbol val="triangle"/>
            <c:size val="5"/>
            <c:spPr>
              <a:solidFill>
                <a:srgbClr val="C00000"/>
              </a:solidFill>
              <a:ln>
                <a:noFill/>
              </a:ln>
            </c:spPr>
          </c:marker>
          <c:xVal>
            <c:numRef>
              <c:f>'V4'!$T$21:$T$33</c:f>
              <c:numCache>
                <c:formatCode>General</c:formatCode>
                <c:ptCount val="13"/>
                <c:pt idx="0">
                  <c:v>0.55213666058369693</c:v>
                </c:pt>
                <c:pt idx="1">
                  <c:v>0.85658857508894382</c:v>
                </c:pt>
                <c:pt idx="2">
                  <c:v>1.0809313632229587</c:v>
                </c:pt>
                <c:pt idx="3">
                  <c:v>1.2974672923982868</c:v>
                </c:pt>
                <c:pt idx="4">
                  <c:v>1.7230566821469344</c:v>
                </c:pt>
                <c:pt idx="5">
                  <c:v>1.8574620247250653</c:v>
                </c:pt>
                <c:pt idx="6">
                  <c:v>0.99449712030462545</c:v>
                </c:pt>
                <c:pt idx="7">
                  <c:v>1.3365356392041066</c:v>
                </c:pt>
                <c:pt idx="8">
                  <c:v>1.6898644470185622</c:v>
                </c:pt>
                <c:pt idx="9">
                  <c:v>0.64074941906661609</c:v>
                </c:pt>
                <c:pt idx="10">
                  <c:v>1.0586807322507397</c:v>
                </c:pt>
                <c:pt idx="11">
                  <c:v>1.4420768679896729</c:v>
                </c:pt>
                <c:pt idx="12">
                  <c:v>1.7380341312037937</c:v>
                </c:pt>
              </c:numCache>
            </c:numRef>
          </c:xVal>
          <c:yVal>
            <c:numRef>
              <c:f>'V4'!$T$37:$T$49</c:f>
              <c:numCache>
                <c:formatCode>General</c:formatCode>
                <c:ptCount val="13"/>
                <c:pt idx="0">
                  <c:v>0.59818366583877314</c:v>
                </c:pt>
                <c:pt idx="1">
                  <c:v>0.81605022073390276</c:v>
                </c:pt>
                <c:pt idx="2">
                  <c:v>1.0591221886530966</c:v>
                </c:pt>
                <c:pt idx="3">
                  <c:v>1.3300934323393088</c:v>
                </c:pt>
                <c:pt idx="4">
                  <c:v>1.6216144294742931</c:v>
                </c:pt>
                <c:pt idx="5">
                  <c:v>1.948022534348318</c:v>
                </c:pt>
                <c:pt idx="6">
                  <c:v>1.0759128029131695</c:v>
                </c:pt>
                <c:pt idx="7">
                  <c:v>1.3757292864370729</c:v>
                </c:pt>
                <c:pt idx="8">
                  <c:v>1.6848732667355468</c:v>
                </c:pt>
                <c:pt idx="9">
                  <c:v>0.35633510649996109</c:v>
                </c:pt>
                <c:pt idx="10">
                  <c:v>0.57490179910985728</c:v>
                </c:pt>
                <c:pt idx="11">
                  <c:v>0.81087476254333712</c:v>
                </c:pt>
                <c:pt idx="12">
                  <c:v>1.7054642293850286</c:v>
                </c:pt>
              </c:numCache>
            </c:numRef>
          </c:yVal>
          <c:smooth val="0"/>
          <c:extLst>
            <c:ext xmlns:c16="http://schemas.microsoft.com/office/drawing/2014/chart" uri="{C3380CC4-5D6E-409C-BE32-E72D297353CC}">
              <c16:uniqueId val="{00000005-5710-4BC8-90F2-0C4CE47BC473}"/>
            </c:ext>
          </c:extLst>
        </c:ser>
        <c:ser>
          <c:idx val="7"/>
          <c:order val="6"/>
          <c:tx>
            <c:v>V5</c:v>
          </c:tx>
          <c:spPr>
            <a:ln w="19050">
              <a:noFill/>
            </a:ln>
          </c:spPr>
          <c:marker>
            <c:symbol val="diamond"/>
            <c:size val="5"/>
            <c:spPr>
              <a:solidFill>
                <a:schemeClr val="accent6"/>
              </a:solidFill>
              <a:ln>
                <a:noFill/>
              </a:ln>
            </c:spPr>
          </c:marker>
          <c:xVal>
            <c:numRef>
              <c:f>'V5'!$T$21:$T$32</c:f>
              <c:numCache>
                <c:formatCode>General</c:formatCode>
                <c:ptCount val="12"/>
                <c:pt idx="0">
                  <c:v>0.31968077877235518</c:v>
                </c:pt>
                <c:pt idx="1">
                  <c:v>0.47193916094615662</c:v>
                </c:pt>
                <c:pt idx="2">
                  <c:v>0.60985294593799044</c:v>
                </c:pt>
                <c:pt idx="3">
                  <c:v>0.77973079264790268</c:v>
                </c:pt>
                <c:pt idx="4">
                  <c:v>0.95185130194996825</c:v>
                </c:pt>
                <c:pt idx="5">
                  <c:v>1.1793703890087281</c:v>
                </c:pt>
                <c:pt idx="6">
                  <c:v>0.20296670161626892</c:v>
                </c:pt>
                <c:pt idx="7">
                  <c:v>0.34949363523894439</c:v>
                </c:pt>
                <c:pt idx="8">
                  <c:v>0.51120247518916884</c:v>
                </c:pt>
                <c:pt idx="9">
                  <c:v>0.66141787722440115</c:v>
                </c:pt>
                <c:pt idx="10">
                  <c:v>0.85279560616827899</c:v>
                </c:pt>
                <c:pt idx="11">
                  <c:v>1.0378406329347438</c:v>
                </c:pt>
              </c:numCache>
            </c:numRef>
          </c:xVal>
          <c:yVal>
            <c:numRef>
              <c:f>'V5'!$T$36:$T$47</c:f>
              <c:numCache>
                <c:formatCode>General</c:formatCode>
                <c:ptCount val="12"/>
                <c:pt idx="0">
                  <c:v>0.47909621662609425</c:v>
                </c:pt>
                <c:pt idx="1">
                  <c:v>0.65172821459680574</c:v>
                </c:pt>
                <c:pt idx="2">
                  <c:v>0.84745044148787907</c:v>
                </c:pt>
                <c:pt idx="3">
                  <c:v>1.0604252248717942</c:v>
                </c:pt>
                <c:pt idx="4">
                  <c:v>1.276421957401783</c:v>
                </c:pt>
                <c:pt idx="5">
                  <c:v>1.552430132931593</c:v>
                </c:pt>
                <c:pt idx="6">
                  <c:v>0.27596252298611007</c:v>
                </c:pt>
                <c:pt idx="7">
                  <c:v>0.44226084927313308</c:v>
                </c:pt>
                <c:pt idx="8">
                  <c:v>0.63438939300661712</c:v>
                </c:pt>
                <c:pt idx="9">
                  <c:v>0.84236395789136476</c:v>
                </c:pt>
                <c:pt idx="10">
                  <c:v>1.0598544313702323</c:v>
                </c:pt>
                <c:pt idx="11">
                  <c:v>1.3137204849094088</c:v>
                </c:pt>
              </c:numCache>
            </c:numRef>
          </c:yVal>
          <c:smooth val="0"/>
          <c:extLst>
            <c:ext xmlns:c16="http://schemas.microsoft.com/office/drawing/2014/chart" uri="{C3380CC4-5D6E-409C-BE32-E72D297353CC}">
              <c16:uniqueId val="{00000006-5710-4BC8-90F2-0C4CE47BC473}"/>
            </c:ext>
          </c:extLst>
        </c:ser>
        <c:ser>
          <c:idx val="8"/>
          <c:order val="7"/>
          <c:tx>
            <c:v>V6</c:v>
          </c:tx>
          <c:spPr>
            <a:ln w="19050">
              <a:noFill/>
            </a:ln>
          </c:spPr>
          <c:marker>
            <c:spPr>
              <a:solidFill>
                <a:schemeClr val="tx1"/>
              </a:solidFill>
              <a:ln>
                <a:noFill/>
              </a:ln>
            </c:spPr>
          </c:marker>
          <c:xVal>
            <c:numRef>
              <c:f>'V6'!$T$21:$T$32</c:f>
              <c:numCache>
                <c:formatCode>General</c:formatCode>
                <c:ptCount val="12"/>
                <c:pt idx="0">
                  <c:v>0.41193865791502171</c:v>
                </c:pt>
                <c:pt idx="1">
                  <c:v>0.79010360059409279</c:v>
                </c:pt>
                <c:pt idx="2">
                  <c:v>0.96705163797740379</c:v>
                </c:pt>
                <c:pt idx="3">
                  <c:v>1.3389933524062598</c:v>
                </c:pt>
                <c:pt idx="4">
                  <c:v>1.5857392890144537</c:v>
                </c:pt>
                <c:pt idx="5">
                  <c:v>1.9301383962595413</c:v>
                </c:pt>
                <c:pt idx="6">
                  <c:v>0.28449163595829519</c:v>
                </c:pt>
                <c:pt idx="7">
                  <c:v>0.48290138846067399</c:v>
                </c:pt>
                <c:pt idx="8">
                  <c:v>0.78632517132508228</c:v>
                </c:pt>
                <c:pt idx="9">
                  <c:v>1.0059429043752752</c:v>
                </c:pt>
                <c:pt idx="10">
                  <c:v>1.3862639586780563</c:v>
                </c:pt>
                <c:pt idx="11">
                  <c:v>1.6279710851505855</c:v>
                </c:pt>
              </c:numCache>
            </c:numRef>
          </c:xVal>
          <c:yVal>
            <c:numRef>
              <c:f>'V6'!$T$36:$T$47</c:f>
              <c:numCache>
                <c:formatCode>General</c:formatCode>
                <c:ptCount val="12"/>
                <c:pt idx="0">
                  <c:v>0.62125374615874229</c:v>
                </c:pt>
                <c:pt idx="1">
                  <c:v>0.89482228249743723</c:v>
                </c:pt>
                <c:pt idx="2">
                  <c:v>1.0922023007293926</c:v>
                </c:pt>
                <c:pt idx="3">
                  <c:v>1.4832171532446152</c:v>
                </c:pt>
                <c:pt idx="4">
                  <c:v>1.7169347658620338</c:v>
                </c:pt>
                <c:pt idx="5">
                  <c:v>2.1111689967664145</c:v>
                </c:pt>
                <c:pt idx="6">
                  <c:v>0.37398891253130834</c:v>
                </c:pt>
                <c:pt idx="7">
                  <c:v>0.59288699314440241</c:v>
                </c:pt>
                <c:pt idx="8">
                  <c:v>0.87815149701169104</c:v>
                </c:pt>
                <c:pt idx="9">
                  <c:v>1.1448783168493077</c:v>
                </c:pt>
                <c:pt idx="10">
                  <c:v>1.5285146741566067</c:v>
                </c:pt>
                <c:pt idx="11">
                  <c:v>1.8592205792532703</c:v>
                </c:pt>
              </c:numCache>
            </c:numRef>
          </c:yVal>
          <c:smooth val="0"/>
          <c:extLst>
            <c:ext xmlns:c16="http://schemas.microsoft.com/office/drawing/2014/chart" uri="{C3380CC4-5D6E-409C-BE32-E72D297353CC}">
              <c16:uniqueId val="{00000007-5710-4BC8-90F2-0C4CE47BC473}"/>
            </c:ext>
          </c:extLst>
        </c:ser>
        <c:ser>
          <c:idx val="9"/>
          <c:order val="8"/>
          <c:tx>
            <c:v>V7</c:v>
          </c:tx>
          <c:spPr>
            <a:ln w="19050">
              <a:noFill/>
            </a:ln>
          </c:spPr>
          <c:marker>
            <c:symbol val="diamond"/>
            <c:size val="5"/>
            <c:spPr>
              <a:solidFill>
                <a:schemeClr val="accent1"/>
              </a:solidFill>
              <a:ln>
                <a:noFill/>
              </a:ln>
            </c:spPr>
          </c:marker>
          <c:xVal>
            <c:numRef>
              <c:f>'V7'!$T$21:$T$32</c:f>
              <c:numCache>
                <c:formatCode>General</c:formatCode>
                <c:ptCount val="12"/>
                <c:pt idx="0">
                  <c:v>1.1651875909317304</c:v>
                </c:pt>
                <c:pt idx="1">
                  <c:v>1.3785695752510219</c:v>
                </c:pt>
                <c:pt idx="2">
                  <c:v>1.8746467097002835</c:v>
                </c:pt>
                <c:pt idx="3">
                  <c:v>2.2008022014663133</c:v>
                </c:pt>
                <c:pt idx="4">
                  <c:v>2.5513179131852777</c:v>
                </c:pt>
                <c:pt idx="5">
                  <c:v>2.9178036128220057</c:v>
                </c:pt>
                <c:pt idx="6">
                  <c:v>0.59908619275779662</c:v>
                </c:pt>
                <c:pt idx="7">
                  <c:v>0.59053963149406197</c:v>
                </c:pt>
                <c:pt idx="8">
                  <c:v>1.1580355841789027</c:v>
                </c:pt>
                <c:pt idx="9">
                  <c:v>1.5135174666230706</c:v>
                </c:pt>
                <c:pt idx="10">
                  <c:v>1.9769523760293748</c:v>
                </c:pt>
                <c:pt idx="11">
                  <c:v>2.3607156689876638</c:v>
                </c:pt>
              </c:numCache>
            </c:numRef>
          </c:xVal>
          <c:yVal>
            <c:numRef>
              <c:f>'V7'!$T$36:$T$47</c:f>
              <c:numCache>
                <c:formatCode>General</c:formatCode>
                <c:ptCount val="12"/>
                <c:pt idx="0">
                  <c:v>0.71098273656059985</c:v>
                </c:pt>
                <c:pt idx="1">
                  <c:v>0.93698749201308162</c:v>
                </c:pt>
                <c:pt idx="2">
                  <c:v>1.2176348922884987</c:v>
                </c:pt>
                <c:pt idx="3">
                  <c:v>1.5578442374520509</c:v>
                </c:pt>
                <c:pt idx="4">
                  <c:v>1.8687364356530693</c:v>
                </c:pt>
                <c:pt idx="5">
                  <c:v>2.1843622911268965</c:v>
                </c:pt>
                <c:pt idx="6">
                  <c:v>0.3939984513294813</c:v>
                </c:pt>
                <c:pt idx="7">
                  <c:v>0.62064584371852149</c:v>
                </c:pt>
                <c:pt idx="8">
                  <c:v>0.95570530230103845</c:v>
                </c:pt>
                <c:pt idx="9">
                  <c:v>1.2298675040804377</c:v>
                </c:pt>
                <c:pt idx="10">
                  <c:v>1.5641813423482678</c:v>
                </c:pt>
                <c:pt idx="11">
                  <c:v>1.9628516889661913</c:v>
                </c:pt>
              </c:numCache>
            </c:numRef>
          </c:yVal>
          <c:smooth val="0"/>
          <c:extLst>
            <c:ext xmlns:c16="http://schemas.microsoft.com/office/drawing/2014/chart" uri="{C3380CC4-5D6E-409C-BE32-E72D297353CC}">
              <c16:uniqueId val="{00000008-5710-4BC8-90F2-0C4CE47BC473}"/>
            </c:ext>
          </c:extLst>
        </c:ser>
        <c:ser>
          <c:idx val="1"/>
          <c:order val="9"/>
          <c:tx>
            <c:v>V8</c:v>
          </c:tx>
          <c:spPr>
            <a:ln w="19050">
              <a:noFill/>
            </a:ln>
          </c:spPr>
          <c:marker>
            <c:spPr>
              <a:solidFill>
                <a:srgbClr val="FFC000"/>
              </a:solidFill>
              <a:ln>
                <a:noFill/>
              </a:ln>
            </c:spPr>
          </c:marker>
          <c:xVal>
            <c:numRef>
              <c:f>'V8'!$T$21:$T$34</c:f>
              <c:numCache>
                <c:formatCode>General</c:formatCode>
                <c:ptCount val="14"/>
                <c:pt idx="0">
                  <c:v>0.39856396762014595</c:v>
                </c:pt>
                <c:pt idx="1">
                  <c:v>0.54929107690086665</c:v>
                </c:pt>
                <c:pt idx="2">
                  <c:v>0.80764093395931191</c:v>
                </c:pt>
                <c:pt idx="3">
                  <c:v>1.0200724390306228</c:v>
                </c:pt>
                <c:pt idx="4">
                  <c:v>1.3101953040184973</c:v>
                </c:pt>
                <c:pt idx="5">
                  <c:v>1.2535275973409539</c:v>
                </c:pt>
                <c:pt idx="6">
                  <c:v>1.2706133963299571</c:v>
                </c:pt>
                <c:pt idx="7">
                  <c:v>1.5482590614091885</c:v>
                </c:pt>
                <c:pt idx="8">
                  <c:v>0.23799263111220922</c:v>
                </c:pt>
                <c:pt idx="9">
                  <c:v>0.47150374893788644</c:v>
                </c:pt>
                <c:pt idx="10">
                  <c:v>0.5950147375517234</c:v>
                </c:pt>
                <c:pt idx="11">
                  <c:v>0.74345298086355283</c:v>
                </c:pt>
                <c:pt idx="12">
                  <c:v>1.0333726525737672</c:v>
                </c:pt>
              </c:numCache>
            </c:numRef>
          </c:xVal>
          <c:yVal>
            <c:numRef>
              <c:f>'V8'!$T$37:$T$50</c:f>
              <c:numCache>
                <c:formatCode>General</c:formatCode>
                <c:ptCount val="14"/>
                <c:pt idx="0">
                  <c:v>0.42890058071388293</c:v>
                </c:pt>
                <c:pt idx="1">
                  <c:v>0.56031521811702878</c:v>
                </c:pt>
                <c:pt idx="2">
                  <c:v>0.8192390471602482</c:v>
                </c:pt>
                <c:pt idx="3">
                  <c:v>1.0480735547291449</c:v>
                </c:pt>
                <c:pt idx="4">
                  <c:v>1.332986628529037</c:v>
                </c:pt>
                <c:pt idx="5">
                  <c:v>1.2739787304547585</c:v>
                </c:pt>
                <c:pt idx="6">
                  <c:v>1.3135060146684285</c:v>
                </c:pt>
                <c:pt idx="7">
                  <c:v>1.556475048038759</c:v>
                </c:pt>
                <c:pt idx="8">
                  <c:v>0.2649670598947293</c:v>
                </c:pt>
                <c:pt idx="9">
                  <c:v>0.49455145453931804</c:v>
                </c:pt>
                <c:pt idx="10">
                  <c:v>0.64516799340670994</c:v>
                </c:pt>
                <c:pt idx="11">
                  <c:v>0.8239179730479449</c:v>
                </c:pt>
                <c:pt idx="12">
                  <c:v>1.1196562928189171</c:v>
                </c:pt>
              </c:numCache>
            </c:numRef>
          </c:yVal>
          <c:smooth val="0"/>
          <c:extLst>
            <c:ext xmlns:c16="http://schemas.microsoft.com/office/drawing/2014/chart" uri="{C3380CC4-5D6E-409C-BE32-E72D297353CC}">
              <c16:uniqueId val="{00000009-5710-4BC8-90F2-0C4CE47BC473}"/>
            </c:ext>
          </c:extLst>
        </c:ser>
        <c:dLbls>
          <c:showLegendKey val="0"/>
          <c:showVal val="0"/>
          <c:showCatName val="0"/>
          <c:showSerName val="0"/>
          <c:showPercent val="0"/>
          <c:showBubbleSize val="0"/>
        </c:dLbls>
        <c:axId val="745403016"/>
        <c:axId val="745445328"/>
      </c:scatterChart>
      <c:valAx>
        <c:axId val="745403016"/>
        <c:scaling>
          <c:orientation val="minMax"/>
          <c:max val="3.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Experiment</a:t>
                </a:r>
              </a:p>
            </c:rich>
          </c:tx>
          <c:layout>
            <c:manualLayout>
              <c:xMode val="edge"/>
              <c:yMode val="edge"/>
              <c:x val="0.47429178442798048"/>
              <c:y val="0.78160027790643816"/>
            </c:manualLayout>
          </c:layout>
          <c:overlay val="0"/>
          <c:spPr>
            <a:noFill/>
            <a:ln>
              <a:noFill/>
            </a:ln>
            <a:effectLst/>
          </c:sp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majorUnit val="0.5"/>
      </c:valAx>
      <c:valAx>
        <c:axId val="745445328"/>
        <c:scaling>
          <c:orientation val="minMax"/>
          <c:max val="3.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Model </a:t>
                </a:r>
                <a:r>
                  <a:rPr lang="en-US" sz="1600" b="0" i="0" u="none" strike="noStrike" baseline="0"/>
                  <a:t> </a:t>
                </a:r>
                <a:endParaRPr lang="en-US" sz="1600"/>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legend>
      <c:legendPos val="r"/>
      <c:legendEntry>
        <c:idx val="0"/>
        <c:delete val="1"/>
      </c:legendEntry>
      <c:legendEntry>
        <c:idx val="1"/>
        <c:delete val="1"/>
      </c:legendEntry>
      <c:layout>
        <c:manualLayout>
          <c:xMode val="edge"/>
          <c:yMode val="edge"/>
          <c:x val="0.86330907949914981"/>
          <c:y val="0.23321388232043747"/>
          <c:w val="0.10976577241253567"/>
          <c:h val="0.52290290339094614"/>
        </c:manualLayout>
      </c:layout>
      <c:overlay val="0"/>
      <c:txPr>
        <a:bodyPr/>
        <a:lstStyle/>
        <a:p>
          <a:pPr>
            <a:defRPr sz="1600"/>
          </a:pPr>
          <a:endParaRPr lang="en-US"/>
        </a:p>
      </c:txPr>
    </c:legend>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'V1'!$D$53:$D$54</c:f>
              <c:numCache>
                <c:formatCode>General</c:formatCode>
                <c:ptCount val="2"/>
                <c:pt idx="0">
                  <c:v>25</c:v>
                </c:pt>
                <c:pt idx="1">
                  <c:v>60</c:v>
                </c:pt>
              </c:numCache>
            </c:numRef>
          </c:xVal>
          <c:yVal>
            <c:numRef>
              <c:f>'V1'!$D$56:$D$57</c:f>
              <c:numCache>
                <c:formatCode>General</c:formatCode>
                <c:ptCount val="2"/>
                <c:pt idx="0">
                  <c:v>25</c:v>
                </c:pt>
                <c:pt idx="1">
                  <c:v>60</c:v>
                </c:pt>
              </c:numCache>
            </c:numRef>
          </c:yVal>
          <c:smooth val="1"/>
          <c:extLst>
            <c:ext xmlns:c16="http://schemas.microsoft.com/office/drawing/2014/chart" uri="{C3380CC4-5D6E-409C-BE32-E72D297353CC}">
              <c16:uniqueId val="{00000006-ECF4-4C85-BA99-523776720628}"/>
            </c:ext>
          </c:extLst>
        </c:ser>
        <c:ser>
          <c:idx val="3"/>
          <c:order val="1"/>
          <c:tx>
            <c:strRef>
              <c:f>'V1'!$D$35</c:f>
              <c:strCache>
                <c:ptCount val="1"/>
                <c:pt idx="0">
                  <c:v>Tf,out, °C</c:v>
                </c:pt>
              </c:strCache>
            </c:strRef>
          </c:tx>
          <c:spPr>
            <a:ln w="25400">
              <a:noFill/>
            </a:ln>
          </c:spPr>
          <c:marker>
            <c:symbol val="none"/>
          </c:marker>
          <c:xVal>
            <c:numRef>
              <c:f>'V1'!$D$21:$D$32</c:f>
              <c:numCache>
                <c:formatCode>General</c:formatCode>
                <c:ptCount val="12"/>
                <c:pt idx="0">
                  <c:v>27.690896299999999</c:v>
                </c:pt>
                <c:pt idx="1">
                  <c:v>29.427711088888877</c:v>
                </c:pt>
                <c:pt idx="2">
                  <c:v>31.036021971428564</c:v>
                </c:pt>
                <c:pt idx="3">
                  <c:v>32.513251716666659</c:v>
                </c:pt>
                <c:pt idx="4">
                  <c:v>33.391045140000003</c:v>
                </c:pt>
                <c:pt idx="5">
                  <c:v>34.339158050000009</c:v>
                </c:pt>
                <c:pt idx="6">
                  <c:v>33.453216534482763</c:v>
                </c:pt>
                <c:pt idx="7">
                  <c:v>35.137276830188682</c:v>
                </c:pt>
                <c:pt idx="8">
                  <c:v>36.746190224137926</c:v>
                </c:pt>
                <c:pt idx="9">
                  <c:v>38.233010368421048</c:v>
                </c:pt>
                <c:pt idx="10">
                  <c:v>39.697667735294132</c:v>
                </c:pt>
                <c:pt idx="11">
                  <c:v>40.595587133333325</c:v>
                </c:pt>
              </c:numCache>
            </c:numRef>
          </c:xVal>
          <c:yVal>
            <c:numRef>
              <c:f>'V1'!$D$36:$D$47</c:f>
              <c:numCache>
                <c:formatCode>General</c:formatCode>
                <c:ptCount val="12"/>
                <c:pt idx="0">
                  <c:v>30.306585269794425</c:v>
                </c:pt>
                <c:pt idx="1">
                  <c:v>32.769017602329029</c:v>
                </c:pt>
                <c:pt idx="2">
                  <c:v>34.942846678115131</c:v>
                </c:pt>
                <c:pt idx="3">
                  <c:v>37.053707666299488</c:v>
                </c:pt>
                <c:pt idx="4">
                  <c:v>38.921753561412515</c:v>
                </c:pt>
                <c:pt idx="5">
                  <c:v>40.862065834727844</c:v>
                </c:pt>
                <c:pt idx="6">
                  <c:v>35.125406542000405</c:v>
                </c:pt>
                <c:pt idx="7">
                  <c:v>37.646521194593333</c:v>
                </c:pt>
                <c:pt idx="8">
                  <c:v>40.007957123916412</c:v>
                </c:pt>
                <c:pt idx="9">
                  <c:v>42.133408279985645</c:v>
                </c:pt>
                <c:pt idx="10">
                  <c:v>44.207141514620332</c:v>
                </c:pt>
                <c:pt idx="11">
                  <c:v>45.78374104228925</c:v>
                </c:pt>
              </c:numCache>
            </c:numRef>
          </c:yVal>
          <c:smooth val="1"/>
          <c:extLst>
            <c:ext xmlns:c16="http://schemas.microsoft.com/office/drawing/2014/chart" uri="{C3380CC4-5D6E-409C-BE32-E72D297353CC}">
              <c16:uniqueId val="{00000007-ECF4-4C85-BA99-523776720628}"/>
            </c:ext>
          </c:extLst>
        </c:ser>
        <c:ser>
          <c:idx val="1"/>
          <c:order val="3"/>
          <c:spPr>
            <a:ln w="19050" cap="rnd">
              <a:solidFill>
                <a:schemeClr val="accent2"/>
              </a:solidFill>
              <a:round/>
            </a:ln>
            <a:effectLst/>
          </c:spPr>
          <c:marker>
            <c:symbol val="none"/>
          </c:marker>
          <c:xVal>
            <c:numRef>
              <c:f>'V1'!$D$53:$D$54</c:f>
              <c:numCache>
                <c:formatCode>General</c:formatCode>
                <c:ptCount val="2"/>
                <c:pt idx="0">
                  <c:v>25</c:v>
                </c:pt>
                <c:pt idx="1">
                  <c:v>60</c:v>
                </c:pt>
              </c:numCache>
            </c:numRef>
          </c:xVal>
          <c:yVal>
            <c:numRef>
              <c:f>'V1'!$D$56:$D$57</c:f>
              <c:numCache>
                <c:formatCode>General</c:formatCode>
                <c:ptCount val="2"/>
                <c:pt idx="0">
                  <c:v>25</c:v>
                </c:pt>
                <c:pt idx="1">
                  <c:v>60</c:v>
                </c:pt>
              </c:numCache>
            </c:numRef>
          </c:yVal>
          <c:smooth val="1"/>
          <c:extLst>
            <c:ext xmlns:c16="http://schemas.microsoft.com/office/drawing/2014/chart" uri="{C3380CC4-5D6E-409C-BE32-E72D297353CC}">
              <c16:uniqueId val="{00000003-ECF4-4C85-BA99-523776720628}"/>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'V1'!$D$35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'V1'!$D$21:$D$32</c:f>
              <c:numCache>
                <c:formatCode>General</c:formatCode>
                <c:ptCount val="12"/>
                <c:pt idx="0">
                  <c:v>27.690896299999999</c:v>
                </c:pt>
                <c:pt idx="1">
                  <c:v>29.427711088888877</c:v>
                </c:pt>
                <c:pt idx="2">
                  <c:v>31.036021971428564</c:v>
                </c:pt>
                <c:pt idx="3">
                  <c:v>32.513251716666659</c:v>
                </c:pt>
                <c:pt idx="4">
                  <c:v>33.391045140000003</c:v>
                </c:pt>
                <c:pt idx="5">
                  <c:v>34.339158050000009</c:v>
                </c:pt>
                <c:pt idx="6">
                  <c:v>33.453216534482763</c:v>
                </c:pt>
                <c:pt idx="7">
                  <c:v>35.137276830188682</c:v>
                </c:pt>
                <c:pt idx="8">
                  <c:v>36.746190224137926</c:v>
                </c:pt>
                <c:pt idx="9">
                  <c:v>38.233010368421048</c:v>
                </c:pt>
                <c:pt idx="10">
                  <c:v>39.697667735294132</c:v>
                </c:pt>
                <c:pt idx="11">
                  <c:v>40.595587133333325</c:v>
                </c:pt>
              </c:numCache>
            </c:numRef>
          </c:xVal>
          <c:yVal>
            <c:numRef>
              <c:f>'V1'!$D$36:$D$47</c:f>
              <c:numCache>
                <c:formatCode>General</c:formatCode>
                <c:ptCount val="12"/>
                <c:pt idx="0">
                  <c:v>30.306585269794425</c:v>
                </c:pt>
                <c:pt idx="1">
                  <c:v>32.769017602329029</c:v>
                </c:pt>
                <c:pt idx="2">
                  <c:v>34.942846678115131</c:v>
                </c:pt>
                <c:pt idx="3">
                  <c:v>37.053707666299488</c:v>
                </c:pt>
                <c:pt idx="4">
                  <c:v>38.921753561412515</c:v>
                </c:pt>
                <c:pt idx="5">
                  <c:v>40.862065834727844</c:v>
                </c:pt>
                <c:pt idx="6">
                  <c:v>35.125406542000405</c:v>
                </c:pt>
                <c:pt idx="7">
                  <c:v>37.646521194593333</c:v>
                </c:pt>
                <c:pt idx="8">
                  <c:v>40.007957123916412</c:v>
                </c:pt>
                <c:pt idx="9">
                  <c:v>42.133408279985645</c:v>
                </c:pt>
                <c:pt idx="10">
                  <c:v>44.207141514620332</c:v>
                </c:pt>
                <c:pt idx="11">
                  <c:v>45.78374104228925</c:v>
                </c:pt>
              </c:numCache>
            </c:numRef>
          </c:yVal>
          <c:smooth val="0"/>
          <c:extLst>
            <c:ext xmlns:c16="http://schemas.microsoft.com/office/drawing/2014/chart" uri="{C3380CC4-5D6E-409C-BE32-E72D297353CC}">
              <c16:uniqueId val="{00000005-ECF4-4C85-BA99-523776720628}"/>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ax val="50"/>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'V1'!$F$53:$F$54</c:f>
              <c:numCache>
                <c:formatCode>General</c:formatCode>
                <c:ptCount val="2"/>
                <c:pt idx="0">
                  <c:v>20</c:v>
                </c:pt>
                <c:pt idx="1">
                  <c:v>55</c:v>
                </c:pt>
              </c:numCache>
            </c:numRef>
          </c:xVal>
          <c:yVal>
            <c:numRef>
              <c:f>'V1'!$F$56:$F$57</c:f>
              <c:numCache>
                <c:formatCode>General</c:formatCode>
                <c:ptCount val="2"/>
                <c:pt idx="0">
                  <c:v>20</c:v>
                </c:pt>
                <c:pt idx="1">
                  <c:v>55</c:v>
                </c:pt>
              </c:numCache>
            </c:numRef>
          </c:yVal>
          <c:smooth val="1"/>
          <c:extLst>
            <c:ext xmlns:c16="http://schemas.microsoft.com/office/drawing/2014/chart" uri="{C3380CC4-5D6E-409C-BE32-E72D297353CC}">
              <c16:uniqueId val="{00000000-EFC6-4553-916E-F6504B7A4EE0}"/>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'V1'!$D$35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'V1'!$F$21:$F$32</c:f>
              <c:numCache>
                <c:formatCode>General</c:formatCode>
                <c:ptCount val="12"/>
                <c:pt idx="0">
                  <c:v>32.724746100000011</c:v>
                </c:pt>
                <c:pt idx="1">
                  <c:v>35.903872688888889</c:v>
                </c:pt>
                <c:pt idx="2">
                  <c:v>39.084479257142853</c:v>
                </c:pt>
                <c:pt idx="3">
                  <c:v>42.171570116666658</c:v>
                </c:pt>
                <c:pt idx="4">
                  <c:v>45.576450839999978</c:v>
                </c:pt>
                <c:pt idx="5">
                  <c:v>47.996911649999987</c:v>
                </c:pt>
                <c:pt idx="6">
                  <c:v>36.199925465517239</c:v>
                </c:pt>
                <c:pt idx="7">
                  <c:v>39.501259886792454</c:v>
                </c:pt>
                <c:pt idx="8">
                  <c:v>42.691673465517241</c:v>
                </c:pt>
                <c:pt idx="9">
                  <c:v>45.869246877192985</c:v>
                </c:pt>
                <c:pt idx="10">
                  <c:v>49.111274764705875</c:v>
                </c:pt>
                <c:pt idx="11">
                  <c:v>51.677587299999999</c:v>
                </c:pt>
              </c:numCache>
            </c:numRef>
          </c:xVal>
          <c:yVal>
            <c:numRef>
              <c:f>'V1'!$F$36:$F$47</c:f>
              <c:numCache>
                <c:formatCode>General</c:formatCode>
                <c:ptCount val="12"/>
                <c:pt idx="0">
                  <c:v>30.314335156471259</c:v>
                </c:pt>
                <c:pt idx="1">
                  <c:v>33.239652576752178</c:v>
                </c:pt>
                <c:pt idx="2">
                  <c:v>36.013144285218402</c:v>
                </c:pt>
                <c:pt idx="3">
                  <c:v>38.859790020553987</c:v>
                </c:pt>
                <c:pt idx="4">
                  <c:v>41.595929237455323</c:v>
                </c:pt>
                <c:pt idx="5">
                  <c:v>44.491150228624235</c:v>
                </c:pt>
                <c:pt idx="6">
                  <c:v>35.473608987807836</c:v>
                </c:pt>
                <c:pt idx="7">
                  <c:v>38.454214820594984</c:v>
                </c:pt>
                <c:pt idx="8">
                  <c:v>41.41502706340691</c:v>
                </c:pt>
                <c:pt idx="9">
                  <c:v>44.290451509136062</c:v>
                </c:pt>
                <c:pt idx="10">
                  <c:v>47.272144771983903</c:v>
                </c:pt>
                <c:pt idx="11">
                  <c:v>49.764975075939788</c:v>
                </c:pt>
              </c:numCache>
            </c:numRef>
          </c:yVal>
          <c:smooth val="0"/>
          <c:extLst>
            <c:ext xmlns:c16="http://schemas.microsoft.com/office/drawing/2014/chart" uri="{C3380CC4-5D6E-409C-BE32-E72D297353CC}">
              <c16:uniqueId val="{00000001-EFC6-4553-916E-F6504B7A4EE0}"/>
            </c:ext>
          </c:extLst>
        </c:ser>
        <c:dLbls>
          <c:showLegendKey val="0"/>
          <c:showVal val="0"/>
          <c:showCatName val="0"/>
          <c:showSerName val="0"/>
          <c:showPercent val="0"/>
          <c:showBubbleSize val="0"/>
        </c:dLbls>
        <c:axId val="745403016"/>
        <c:axId val="745445328"/>
      </c:scatterChart>
      <c:valAx>
        <c:axId val="745403016"/>
        <c:scaling>
          <c:orientation val="minMax"/>
          <c:max val="55"/>
          <c:min val="3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'V1'!$N$53:$N$54</c:f>
              <c:numCache>
                <c:formatCode>General</c:formatCode>
                <c:ptCount val="2"/>
                <c:pt idx="0">
                  <c:v>0</c:v>
                </c:pt>
                <c:pt idx="1">
                  <c:v>3.5</c:v>
                </c:pt>
              </c:numCache>
            </c:numRef>
          </c:xVal>
          <c:yVal>
            <c:numRef>
              <c:f>'V1'!$N$56:$N$57</c:f>
              <c:numCache>
                <c:formatCode>General</c:formatCode>
                <c:ptCount val="2"/>
                <c:pt idx="0">
                  <c:v>0</c:v>
                </c:pt>
                <c:pt idx="1">
                  <c:v>3.5</c:v>
                </c:pt>
              </c:numCache>
            </c:numRef>
          </c:yVal>
          <c:smooth val="1"/>
          <c:extLst>
            <c:ext xmlns:c16="http://schemas.microsoft.com/office/drawing/2014/chart" uri="{C3380CC4-5D6E-409C-BE32-E72D297353CC}">
              <c16:uniqueId val="{00000000-C74C-4D55-81C4-13D844B272AB}"/>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'V1'!$N$35</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'V1'!$N$21:$N$32</c:f>
              <c:numCache>
                <c:formatCode>General</c:formatCode>
                <c:ptCount val="12"/>
                <c:pt idx="0">
                  <c:v>1.0090077417774872E-3</c:v>
                </c:pt>
                <c:pt idx="1">
                  <c:v>1.3581328766534586E-3</c:v>
                </c:pt>
                <c:pt idx="2">
                  <c:v>1.5782733993465719E-3</c:v>
                </c:pt>
                <c:pt idx="3">
                  <c:v>2.0571307214436738E-3</c:v>
                </c:pt>
                <c:pt idx="4">
                  <c:v>2.6226272672765592E-3</c:v>
                </c:pt>
                <c:pt idx="5">
                  <c:v>2.9400034439273836E-3</c:v>
                </c:pt>
                <c:pt idx="6">
                  <c:v>5.1964357423589557E-4</c:v>
                </c:pt>
                <c:pt idx="7">
                  <c:v>8.7989293559457128E-4</c:v>
                </c:pt>
                <c:pt idx="8">
                  <c:v>1.1987283227363305E-3</c:v>
                </c:pt>
                <c:pt idx="9">
                  <c:v>1.6532438191665766E-3</c:v>
                </c:pt>
                <c:pt idx="10">
                  <c:v>2.0170529249481529E-3</c:v>
                </c:pt>
                <c:pt idx="11">
                  <c:v>2.4297713875288058E-3</c:v>
                </c:pt>
              </c:numCache>
            </c:numRef>
          </c:xVal>
          <c:yVal>
            <c:numRef>
              <c:f>'V1'!$N$36:$N$47</c:f>
              <c:numCache>
                <c:formatCode>General</c:formatCode>
                <c:ptCount val="12"/>
                <c:pt idx="0">
                  <c:v>7.6350483171485012E-4</c:v>
                </c:pt>
                <c:pt idx="1">
                  <c:v>1.0446941967560976E-3</c:v>
                </c:pt>
                <c:pt idx="2">
                  <c:v>1.3847689767534526E-3</c:v>
                </c:pt>
                <c:pt idx="3">
                  <c:v>1.7430707009146184E-3</c:v>
                </c:pt>
                <c:pt idx="4">
                  <c:v>2.167076084264594E-3</c:v>
                </c:pt>
                <c:pt idx="5">
                  <c:v>2.5760040061608646E-3</c:v>
                </c:pt>
                <c:pt idx="6">
                  <c:v>4.5097090544936048E-4</c:v>
                </c:pt>
                <c:pt idx="7">
                  <c:v>7.4912871642028209E-4</c:v>
                </c:pt>
                <c:pt idx="8">
                  <c:v>1.0726090963895541E-3</c:v>
                </c:pt>
                <c:pt idx="9">
                  <c:v>1.4499749469472215E-3</c:v>
                </c:pt>
                <c:pt idx="10">
                  <c:v>1.8786437195434324E-3</c:v>
                </c:pt>
                <c:pt idx="11">
                  <c:v>2.3068275040578077E-3</c:v>
                </c:pt>
              </c:numCache>
            </c:numRef>
          </c:yVal>
          <c:smooth val="0"/>
          <c:extLst>
            <c:ext xmlns:c16="http://schemas.microsoft.com/office/drawing/2014/chart" uri="{C3380CC4-5D6E-409C-BE32-E72D297353CC}">
              <c16:uniqueId val="{00000001-C74C-4D55-81C4-13D844B272AB}"/>
            </c:ext>
          </c:extLst>
        </c:ser>
        <c:dLbls>
          <c:showLegendKey val="0"/>
          <c:showVal val="0"/>
          <c:showCatName val="0"/>
          <c:showSerName val="0"/>
          <c:showPercent val="0"/>
          <c:showBubbleSize val="0"/>
        </c:dLbls>
        <c:axId val="745403016"/>
        <c:axId val="745445328"/>
      </c:scatterChart>
      <c:valAx>
        <c:axId val="745403016"/>
        <c:scaling>
          <c:orientation val="minMax"/>
          <c:max val="3.5000000000000009E-3"/>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ax val="3.5000000000000009E-3"/>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'V2'!$D$53:$D$54</c:f>
              <c:numCache>
                <c:formatCode>General</c:formatCode>
                <c:ptCount val="2"/>
                <c:pt idx="0">
                  <c:v>29.384933333333336</c:v>
                </c:pt>
                <c:pt idx="1">
                  <c:v>49.458206197192055</c:v>
                </c:pt>
              </c:numCache>
            </c:numRef>
          </c:xVal>
          <c:yVal>
            <c:numRef>
              <c:f>'V2'!$D$56:$D$57</c:f>
              <c:numCache>
                <c:formatCode>General</c:formatCode>
                <c:ptCount val="2"/>
                <c:pt idx="0">
                  <c:v>29.384933333333336</c:v>
                </c:pt>
                <c:pt idx="1">
                  <c:v>49.458206197192055</c:v>
                </c:pt>
              </c:numCache>
            </c:numRef>
          </c:yVal>
          <c:smooth val="1"/>
          <c:extLst>
            <c:ext xmlns:c16="http://schemas.microsoft.com/office/drawing/2014/chart" uri="{C3380CC4-5D6E-409C-BE32-E72D297353CC}">
              <c16:uniqueId val="{00000000-9586-428F-BD1F-1BB250F2E8EC}"/>
            </c:ext>
          </c:extLst>
        </c:ser>
        <c:ser>
          <c:idx val="3"/>
          <c:order val="1"/>
          <c:tx>
            <c:strRef>
              <c:f>'V2'!$D$35</c:f>
              <c:strCache>
                <c:ptCount val="1"/>
                <c:pt idx="0">
                  <c:v>Tf,out, °C</c:v>
                </c:pt>
              </c:strCache>
            </c:strRef>
          </c:tx>
          <c:spPr>
            <a:ln w="25400">
              <a:noFill/>
            </a:ln>
          </c:spPr>
          <c:marker>
            <c:symbol val="none"/>
          </c:marker>
          <c:xVal>
            <c:numRef>
              <c:f>'V2'!$D$21:$D$32</c:f>
              <c:numCache>
                <c:formatCode>0.00</c:formatCode>
                <c:ptCount val="12"/>
                <c:pt idx="0">
                  <c:v>29.384933333333336</c:v>
                </c:pt>
                <c:pt idx="1">
                  <c:v>31.717297233333344</c:v>
                </c:pt>
                <c:pt idx="2">
                  <c:v>34.165443333333329</c:v>
                </c:pt>
                <c:pt idx="3">
                  <c:v>35.943730666666667</c:v>
                </c:pt>
                <c:pt idx="4">
                  <c:v>37.705112933333339</c:v>
                </c:pt>
                <c:pt idx="5">
                  <c:v>38.965399883333326</c:v>
                </c:pt>
                <c:pt idx="6">
                  <c:v>34.914002450000005</c:v>
                </c:pt>
                <c:pt idx="7">
                  <c:v>36.355852550000009</c:v>
                </c:pt>
                <c:pt idx="8">
                  <c:v>38.374231266666676</c:v>
                </c:pt>
                <c:pt idx="9">
                  <c:v>40.708841684210519</c:v>
                </c:pt>
                <c:pt idx="10">
                  <c:v>42.687659266666678</c:v>
                </c:pt>
                <c:pt idx="11">
                  <c:v>44.604631411764714</c:v>
                </c:pt>
              </c:numCache>
            </c:numRef>
          </c:xVal>
          <c:yVal>
            <c:numRef>
              <c:f>'V2'!$D$36:$D$47</c:f>
              <c:numCache>
                <c:formatCode>General</c:formatCode>
                <c:ptCount val="12"/>
                <c:pt idx="0">
                  <c:v>31.813612481947587</c:v>
                </c:pt>
                <c:pt idx="1">
                  <c:v>34.656825904152583</c:v>
                </c:pt>
                <c:pt idx="2">
                  <c:v>37.631362105629421</c:v>
                </c:pt>
                <c:pt idx="3">
                  <c:v>40.183523737292148</c:v>
                </c:pt>
                <c:pt idx="4">
                  <c:v>42.77762413934056</c:v>
                </c:pt>
                <c:pt idx="5">
                  <c:v>45.061326918483871</c:v>
                </c:pt>
                <c:pt idx="6">
                  <c:v>36.53353726497528</c:v>
                </c:pt>
                <c:pt idx="7">
                  <c:v>38.821354767098512</c:v>
                </c:pt>
                <c:pt idx="8">
                  <c:v>41.424651941693696</c:v>
                </c:pt>
                <c:pt idx="9">
                  <c:v>44.286368823235136</c:v>
                </c:pt>
                <c:pt idx="10">
                  <c:v>46.980468759264056</c:v>
                </c:pt>
                <c:pt idx="11">
                  <c:v>49.458206197192055</c:v>
                </c:pt>
              </c:numCache>
            </c:numRef>
          </c:yVal>
          <c:smooth val="1"/>
          <c:extLst>
            <c:ext xmlns:c16="http://schemas.microsoft.com/office/drawing/2014/chart" uri="{C3380CC4-5D6E-409C-BE32-E72D297353CC}">
              <c16:uniqueId val="{00000001-9586-428F-BD1F-1BB250F2E8EC}"/>
            </c:ext>
          </c:extLst>
        </c:ser>
        <c:ser>
          <c:idx val="1"/>
          <c:order val="3"/>
          <c:spPr>
            <a:ln w="19050" cap="rnd">
              <a:solidFill>
                <a:schemeClr val="accent2"/>
              </a:solidFill>
              <a:round/>
            </a:ln>
            <a:effectLst/>
          </c:spPr>
          <c:marker>
            <c:symbol val="none"/>
          </c:marker>
          <c:xVal>
            <c:numRef>
              <c:f>'V2'!$D$53:$D$54</c:f>
              <c:numCache>
                <c:formatCode>General</c:formatCode>
                <c:ptCount val="2"/>
                <c:pt idx="0">
                  <c:v>29.384933333333336</c:v>
                </c:pt>
                <c:pt idx="1">
                  <c:v>49.458206197192055</c:v>
                </c:pt>
              </c:numCache>
            </c:numRef>
          </c:xVal>
          <c:yVal>
            <c:numRef>
              <c:f>'V2'!$D$56:$D$57</c:f>
              <c:numCache>
                <c:formatCode>General</c:formatCode>
                <c:ptCount val="2"/>
                <c:pt idx="0">
                  <c:v>29.384933333333336</c:v>
                </c:pt>
                <c:pt idx="1">
                  <c:v>49.458206197192055</c:v>
                </c:pt>
              </c:numCache>
            </c:numRef>
          </c:yVal>
          <c:smooth val="1"/>
          <c:extLst>
            <c:ext xmlns:c16="http://schemas.microsoft.com/office/drawing/2014/chart" uri="{C3380CC4-5D6E-409C-BE32-E72D297353CC}">
              <c16:uniqueId val="{00000002-9586-428F-BD1F-1BB250F2E8EC}"/>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'V2'!$D$35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'V2'!$D$21:$D$32</c:f>
              <c:numCache>
                <c:formatCode>0.00</c:formatCode>
                <c:ptCount val="12"/>
                <c:pt idx="0">
                  <c:v>29.384933333333336</c:v>
                </c:pt>
                <c:pt idx="1">
                  <c:v>31.717297233333344</c:v>
                </c:pt>
                <c:pt idx="2">
                  <c:v>34.165443333333329</c:v>
                </c:pt>
                <c:pt idx="3">
                  <c:v>35.943730666666667</c:v>
                </c:pt>
                <c:pt idx="4">
                  <c:v>37.705112933333339</c:v>
                </c:pt>
                <c:pt idx="5">
                  <c:v>38.965399883333326</c:v>
                </c:pt>
                <c:pt idx="6">
                  <c:v>34.914002450000005</c:v>
                </c:pt>
                <c:pt idx="7">
                  <c:v>36.355852550000009</c:v>
                </c:pt>
                <c:pt idx="8">
                  <c:v>38.374231266666676</c:v>
                </c:pt>
                <c:pt idx="9">
                  <c:v>40.708841684210519</c:v>
                </c:pt>
                <c:pt idx="10">
                  <c:v>42.687659266666678</c:v>
                </c:pt>
                <c:pt idx="11">
                  <c:v>44.604631411764714</c:v>
                </c:pt>
              </c:numCache>
            </c:numRef>
          </c:xVal>
          <c:yVal>
            <c:numRef>
              <c:f>'V2'!$D$36:$D$47</c:f>
              <c:numCache>
                <c:formatCode>General</c:formatCode>
                <c:ptCount val="12"/>
                <c:pt idx="0">
                  <c:v>31.813612481947587</c:v>
                </c:pt>
                <c:pt idx="1">
                  <c:v>34.656825904152583</c:v>
                </c:pt>
                <c:pt idx="2">
                  <c:v>37.631362105629421</c:v>
                </c:pt>
                <c:pt idx="3">
                  <c:v>40.183523737292148</c:v>
                </c:pt>
                <c:pt idx="4">
                  <c:v>42.77762413934056</c:v>
                </c:pt>
                <c:pt idx="5">
                  <c:v>45.061326918483871</c:v>
                </c:pt>
                <c:pt idx="6">
                  <c:v>36.53353726497528</c:v>
                </c:pt>
                <c:pt idx="7">
                  <c:v>38.821354767098512</c:v>
                </c:pt>
                <c:pt idx="8">
                  <c:v>41.424651941693696</c:v>
                </c:pt>
                <c:pt idx="9">
                  <c:v>44.286368823235136</c:v>
                </c:pt>
                <c:pt idx="10">
                  <c:v>46.980468759264056</c:v>
                </c:pt>
                <c:pt idx="11">
                  <c:v>49.458206197192055</c:v>
                </c:pt>
              </c:numCache>
            </c:numRef>
          </c:yVal>
          <c:smooth val="0"/>
          <c:extLst>
            <c:ext xmlns:c16="http://schemas.microsoft.com/office/drawing/2014/chart" uri="{C3380CC4-5D6E-409C-BE32-E72D297353CC}">
              <c16:uniqueId val="{00000003-9586-428F-BD1F-1BB250F2E8EC}"/>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'V2'!$F$53:$F$54</c:f>
              <c:numCache>
                <c:formatCode>General</c:formatCode>
                <c:ptCount val="2"/>
                <c:pt idx="0">
                  <c:v>29.167788392189834</c:v>
                </c:pt>
                <c:pt idx="1">
                  <c:v>46.7777969026763</c:v>
                </c:pt>
              </c:numCache>
            </c:numRef>
          </c:xVal>
          <c:yVal>
            <c:numRef>
              <c:f>'V2'!$F$56:$F$57</c:f>
              <c:numCache>
                <c:formatCode>General</c:formatCode>
                <c:ptCount val="2"/>
                <c:pt idx="0">
                  <c:v>29.167788392189834</c:v>
                </c:pt>
                <c:pt idx="1">
                  <c:v>46.7777969026763</c:v>
                </c:pt>
              </c:numCache>
            </c:numRef>
          </c:yVal>
          <c:smooth val="1"/>
          <c:extLst>
            <c:ext xmlns:c16="http://schemas.microsoft.com/office/drawing/2014/chart" uri="{C3380CC4-5D6E-409C-BE32-E72D297353CC}">
              <c16:uniqueId val="{00000000-DB46-4D89-8D83-0351ACF3D5BE}"/>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'V2'!$D$35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'V2'!$F$21:$F$32</c:f>
              <c:numCache>
                <c:formatCode>0.00</c:formatCode>
                <c:ptCount val="12"/>
                <c:pt idx="0">
                  <c:v>29.202133333333336</c:v>
                </c:pt>
                <c:pt idx="1">
                  <c:v>31.623675266666663</c:v>
                </c:pt>
                <c:pt idx="2">
                  <c:v>34.041983549999998</c:v>
                </c:pt>
                <c:pt idx="3">
                  <c:v>35.817517783333322</c:v>
                </c:pt>
                <c:pt idx="4">
                  <c:v>38.612925333333322</c:v>
                </c:pt>
                <c:pt idx="5">
                  <c:v>40.437207200000003</c:v>
                </c:pt>
                <c:pt idx="6">
                  <c:v>34.952053266666667</c:v>
                </c:pt>
                <c:pt idx="7">
                  <c:v>36.383649416666678</c:v>
                </c:pt>
                <c:pt idx="8">
                  <c:v>38.420613483333334</c:v>
                </c:pt>
                <c:pt idx="9">
                  <c:v>40.82026721052631</c:v>
                </c:pt>
                <c:pt idx="10">
                  <c:v>42.831071266666669</c:v>
                </c:pt>
                <c:pt idx="11">
                  <c:v>44.781092823529406</c:v>
                </c:pt>
              </c:numCache>
            </c:numRef>
          </c:xVal>
          <c:yVal>
            <c:numRef>
              <c:f>'V2'!$F$36:$F$47</c:f>
              <c:numCache>
                <c:formatCode>General</c:formatCode>
                <c:ptCount val="12"/>
                <c:pt idx="0">
                  <c:v>29.167788392189834</c:v>
                </c:pt>
                <c:pt idx="1">
                  <c:v>31.633015846150272</c:v>
                </c:pt>
                <c:pt idx="2">
                  <c:v>34.188389128828419</c:v>
                </c:pt>
                <c:pt idx="3">
                  <c:v>36.466383400086386</c:v>
                </c:pt>
                <c:pt idx="4">
                  <c:v>38.905583104066693</c:v>
                </c:pt>
                <c:pt idx="5">
                  <c:v>41.030163581825661</c:v>
                </c:pt>
                <c:pt idx="6">
                  <c:v>35.533792079639056</c:v>
                </c:pt>
                <c:pt idx="7">
                  <c:v>37.222458582346462</c:v>
                </c:pt>
                <c:pt idx="8">
                  <c:v>39.411712448126934</c:v>
                </c:pt>
                <c:pt idx="9">
                  <c:v>41.912112455397107</c:v>
                </c:pt>
                <c:pt idx="10">
                  <c:v>44.433339361471155</c:v>
                </c:pt>
                <c:pt idx="11">
                  <c:v>46.7777969026763</c:v>
                </c:pt>
              </c:numCache>
            </c:numRef>
          </c:yVal>
          <c:smooth val="0"/>
          <c:extLst>
            <c:ext xmlns:c16="http://schemas.microsoft.com/office/drawing/2014/chart" uri="{C3380CC4-5D6E-409C-BE32-E72D297353CC}">
              <c16:uniqueId val="{00000001-DB46-4D89-8D83-0351ACF3D5BE}"/>
            </c:ext>
          </c:extLst>
        </c:ser>
        <c:dLbls>
          <c:showLegendKey val="0"/>
          <c:showVal val="0"/>
          <c:showCatName val="0"/>
          <c:showSerName val="0"/>
          <c:showPercent val="0"/>
          <c:showBubbleSize val="0"/>
        </c:dLbls>
        <c:axId val="745403016"/>
        <c:axId val="745445328"/>
      </c:scatterChart>
      <c:valAx>
        <c:axId val="745403016"/>
        <c:scaling>
          <c:orientation val="minMax"/>
          <c:max val="55"/>
          <c:min val="3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'V2'!$N$53:$N$54</c:f>
              <c:numCache>
                <c:formatCode>General</c:formatCode>
                <c:ptCount val="2"/>
                <c:pt idx="0">
                  <c:v>1.9357794566565964E-4</c:v>
                </c:pt>
                <c:pt idx="1">
                  <c:v>2.1923425884109822E-3</c:v>
                </c:pt>
              </c:numCache>
            </c:numRef>
          </c:xVal>
          <c:yVal>
            <c:numRef>
              <c:f>'V2'!$N$56:$N$57</c:f>
              <c:numCache>
                <c:formatCode>General</c:formatCode>
                <c:ptCount val="2"/>
                <c:pt idx="0">
                  <c:v>1.9357794566565964E-4</c:v>
                </c:pt>
                <c:pt idx="1">
                  <c:v>2.1923425884109822E-3</c:v>
                </c:pt>
              </c:numCache>
            </c:numRef>
          </c:yVal>
          <c:smooth val="1"/>
          <c:extLst>
            <c:ext xmlns:c16="http://schemas.microsoft.com/office/drawing/2014/chart" uri="{C3380CC4-5D6E-409C-BE32-E72D297353CC}">
              <c16:uniqueId val="{00000000-E79E-4C2D-A1ED-DB5C58DEEBDD}"/>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'V2'!$N$35</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'V2'!$N$21:$N$32</c:f>
              <c:numCache>
                <c:formatCode>0.00E+00</c:formatCode>
                <c:ptCount val="12"/>
                <c:pt idx="0">
                  <c:v>5.273822850869424E-4</c:v>
                </c:pt>
                <c:pt idx="1">
                  <c:v>6.5201052663766649E-4</c:v>
                </c:pt>
                <c:pt idx="2">
                  <c:v>1.0309108200350426E-3</c:v>
                </c:pt>
                <c:pt idx="3">
                  <c:v>1.2610546307306077E-3</c:v>
                </c:pt>
                <c:pt idx="4">
                  <c:v>2.0865490577721591E-3</c:v>
                </c:pt>
                <c:pt idx="5">
                  <c:v>1.8530391572677794E-3</c:v>
                </c:pt>
                <c:pt idx="6">
                  <c:v>1.9357794566565964E-4</c:v>
                </c:pt>
                <c:pt idx="7">
                  <c:v>4.9837708441076651E-4</c:v>
                </c:pt>
                <c:pt idx="8">
                  <c:v>7.6502915215458491E-4</c:v>
                </c:pt>
                <c:pt idx="9">
                  <c:v>8.0627959518194845E-4</c:v>
                </c:pt>
                <c:pt idx="10">
                  <c:v>1.1900693880907446E-3</c:v>
                </c:pt>
                <c:pt idx="11">
                  <c:v>1.3488475513460496E-3</c:v>
                </c:pt>
              </c:numCache>
            </c:numRef>
          </c:xVal>
          <c:yVal>
            <c:numRef>
              <c:f>'V2'!$N$36:$N$47</c:f>
              <c:numCache>
                <c:formatCode>General</c:formatCode>
                <c:ptCount val="12"/>
                <c:pt idx="0">
                  <c:v>6.411197331227602E-4</c:v>
                </c:pt>
                <c:pt idx="1">
                  <c:v>8.7469093021598423E-4</c:v>
                </c:pt>
                <c:pt idx="2">
                  <c:v>1.1944277103981429E-3</c:v>
                </c:pt>
                <c:pt idx="3">
                  <c:v>1.5061857794213369E-3</c:v>
                </c:pt>
                <c:pt idx="4">
                  <c:v>1.8370501843150559E-3</c:v>
                </c:pt>
                <c:pt idx="5">
                  <c:v>2.1923425884109822E-3</c:v>
                </c:pt>
                <c:pt idx="6">
                  <c:v>3.3664890048021811E-4</c:v>
                </c:pt>
                <c:pt idx="7">
                  <c:v>6.1827607775048028E-4</c:v>
                </c:pt>
                <c:pt idx="8">
                  <c:v>9.0777062677857253E-4</c:v>
                </c:pt>
                <c:pt idx="9">
                  <c:v>1.2654943642121184E-3</c:v>
                </c:pt>
                <c:pt idx="10">
                  <c:v>1.588848640330264E-3</c:v>
                </c:pt>
                <c:pt idx="11">
                  <c:v>1.9282700556446553E-3</c:v>
                </c:pt>
              </c:numCache>
            </c:numRef>
          </c:yVal>
          <c:smooth val="0"/>
          <c:extLst>
            <c:ext xmlns:c16="http://schemas.microsoft.com/office/drawing/2014/chart" uri="{C3380CC4-5D6E-409C-BE32-E72D297353CC}">
              <c16:uniqueId val="{00000001-E79E-4C2D-A1ED-DB5C58DEEBDD}"/>
            </c:ext>
          </c:extLst>
        </c:ser>
        <c:dLbls>
          <c:showLegendKey val="0"/>
          <c:showVal val="0"/>
          <c:showCatName val="0"/>
          <c:showSerName val="0"/>
          <c:showPercent val="0"/>
          <c:showBubbleSize val="0"/>
        </c:dLbls>
        <c:axId val="745403016"/>
        <c:axId val="745445328"/>
      </c:scatterChart>
      <c:valAx>
        <c:axId val="745403016"/>
        <c:scaling>
          <c:orientation val="minMax"/>
          <c:max val="3.0000000000000009E-3"/>
          <c:min val="3.0000000000000008E-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000000000000008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'V3'!$D$53:$D$54</c:f>
              <c:numCache>
                <c:formatCode>General</c:formatCode>
                <c:ptCount val="2"/>
                <c:pt idx="0">
                  <c:v>35.634898143939409</c:v>
                </c:pt>
                <c:pt idx="1">
                  <c:v>58.755962983372001</c:v>
                </c:pt>
              </c:numCache>
            </c:numRef>
          </c:xVal>
          <c:yVal>
            <c:numRef>
              <c:f>'V3'!$D$56:$D$57</c:f>
              <c:numCache>
                <c:formatCode>General</c:formatCode>
                <c:ptCount val="2"/>
                <c:pt idx="0">
                  <c:v>35.634898143939409</c:v>
                </c:pt>
                <c:pt idx="1">
                  <c:v>58.755962983372001</c:v>
                </c:pt>
              </c:numCache>
            </c:numRef>
          </c:yVal>
          <c:smooth val="1"/>
          <c:extLst>
            <c:ext xmlns:c16="http://schemas.microsoft.com/office/drawing/2014/chart" uri="{C3380CC4-5D6E-409C-BE32-E72D297353CC}">
              <c16:uniqueId val="{00000000-CE7B-4ADA-9DB0-1CFE83F17FC7}"/>
            </c:ext>
          </c:extLst>
        </c:ser>
        <c:ser>
          <c:idx val="3"/>
          <c:order val="1"/>
          <c:tx>
            <c:strRef>
              <c:f>'V3'!$D$35</c:f>
              <c:strCache>
                <c:ptCount val="1"/>
                <c:pt idx="0">
                  <c:v>Tf,out, °C</c:v>
                </c:pt>
              </c:strCache>
            </c:strRef>
          </c:tx>
          <c:spPr>
            <a:ln w="25400">
              <a:noFill/>
            </a:ln>
          </c:spPr>
          <c:marker>
            <c:symbol val="none"/>
          </c:marker>
          <c:xVal>
            <c:numRef>
              <c:f>'V3'!$D$21:$D$32</c:f>
              <c:numCache>
                <c:formatCode>General</c:formatCode>
                <c:ptCount val="12"/>
                <c:pt idx="0">
                  <c:v>35.634898143939409</c:v>
                </c:pt>
                <c:pt idx="1">
                  <c:v>39.093389560283683</c:v>
                </c:pt>
                <c:pt idx="2">
                  <c:v>43.336259986666661</c:v>
                </c:pt>
                <c:pt idx="3">
                  <c:v>46.647056663043465</c:v>
                </c:pt>
                <c:pt idx="4">
                  <c:v>49.602583750000001</c:v>
                </c:pt>
                <c:pt idx="5">
                  <c:v>52.117169799999999</c:v>
                </c:pt>
                <c:pt idx="6">
                  <c:v>37.779171833333343</c:v>
                </c:pt>
                <c:pt idx="7">
                  <c:v>41.443174917525766</c:v>
                </c:pt>
                <c:pt idx="8">
                  <c:v>44.858187480392132</c:v>
                </c:pt>
                <c:pt idx="9">
                  <c:v>48.079898472972971</c:v>
                </c:pt>
                <c:pt idx="10">
                  <c:v>50.928769074626892</c:v>
                </c:pt>
                <c:pt idx="11">
                  <c:v>53.542738507462694</c:v>
                </c:pt>
              </c:numCache>
            </c:numRef>
          </c:xVal>
          <c:yVal>
            <c:numRef>
              <c:f>'V3'!$D$36:$D$47</c:f>
              <c:numCache>
                <c:formatCode>General</c:formatCode>
                <c:ptCount val="12"/>
                <c:pt idx="0">
                  <c:v>37.546895286246411</c:v>
                </c:pt>
                <c:pt idx="1">
                  <c:v>41.92948567925589</c:v>
                </c:pt>
                <c:pt idx="2">
                  <c:v>46.736101464274896</c:v>
                </c:pt>
                <c:pt idx="3">
                  <c:v>50.683744764771404</c:v>
                </c:pt>
                <c:pt idx="4">
                  <c:v>54.290219622410348</c:v>
                </c:pt>
                <c:pt idx="5">
                  <c:v>57.545368961177189</c:v>
                </c:pt>
                <c:pt idx="6">
                  <c:v>39.309673753442496</c:v>
                </c:pt>
                <c:pt idx="7">
                  <c:v>43.586059016534477</c:v>
                </c:pt>
                <c:pt idx="8">
                  <c:v>47.675553491179926</c:v>
                </c:pt>
                <c:pt idx="9">
                  <c:v>51.540511058152731</c:v>
                </c:pt>
                <c:pt idx="10">
                  <c:v>55.272211518836343</c:v>
                </c:pt>
                <c:pt idx="11">
                  <c:v>58.755962983372001</c:v>
                </c:pt>
              </c:numCache>
            </c:numRef>
          </c:yVal>
          <c:smooth val="1"/>
          <c:extLst>
            <c:ext xmlns:c16="http://schemas.microsoft.com/office/drawing/2014/chart" uri="{C3380CC4-5D6E-409C-BE32-E72D297353CC}">
              <c16:uniqueId val="{00000001-CE7B-4ADA-9DB0-1CFE83F17FC7}"/>
            </c:ext>
          </c:extLst>
        </c:ser>
        <c:ser>
          <c:idx val="1"/>
          <c:order val="3"/>
          <c:spPr>
            <a:ln w="19050" cap="rnd">
              <a:solidFill>
                <a:schemeClr val="accent2"/>
              </a:solidFill>
              <a:round/>
            </a:ln>
            <a:effectLst/>
          </c:spPr>
          <c:marker>
            <c:symbol val="none"/>
          </c:marker>
          <c:xVal>
            <c:numRef>
              <c:f>'V3'!$D$53:$D$54</c:f>
              <c:numCache>
                <c:formatCode>General</c:formatCode>
                <c:ptCount val="2"/>
                <c:pt idx="0">
                  <c:v>35.634898143939409</c:v>
                </c:pt>
                <c:pt idx="1">
                  <c:v>58.755962983372001</c:v>
                </c:pt>
              </c:numCache>
            </c:numRef>
          </c:xVal>
          <c:yVal>
            <c:numRef>
              <c:f>'V3'!$D$56:$D$57</c:f>
              <c:numCache>
                <c:formatCode>General</c:formatCode>
                <c:ptCount val="2"/>
                <c:pt idx="0">
                  <c:v>35.634898143939409</c:v>
                </c:pt>
                <c:pt idx="1">
                  <c:v>58.755962983372001</c:v>
                </c:pt>
              </c:numCache>
            </c:numRef>
          </c:yVal>
          <c:smooth val="1"/>
          <c:extLst>
            <c:ext xmlns:c16="http://schemas.microsoft.com/office/drawing/2014/chart" uri="{C3380CC4-5D6E-409C-BE32-E72D297353CC}">
              <c16:uniqueId val="{00000002-CE7B-4ADA-9DB0-1CFE83F17FC7}"/>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'V3'!$D$35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'V3'!$D$21:$D$32</c:f>
              <c:numCache>
                <c:formatCode>General</c:formatCode>
                <c:ptCount val="12"/>
                <c:pt idx="0">
                  <c:v>35.634898143939409</c:v>
                </c:pt>
                <c:pt idx="1">
                  <c:v>39.093389560283683</c:v>
                </c:pt>
                <c:pt idx="2">
                  <c:v>43.336259986666661</c:v>
                </c:pt>
                <c:pt idx="3">
                  <c:v>46.647056663043465</c:v>
                </c:pt>
                <c:pt idx="4">
                  <c:v>49.602583750000001</c:v>
                </c:pt>
                <c:pt idx="5">
                  <c:v>52.117169799999999</c:v>
                </c:pt>
                <c:pt idx="6">
                  <c:v>37.779171833333343</c:v>
                </c:pt>
                <c:pt idx="7">
                  <c:v>41.443174917525766</c:v>
                </c:pt>
                <c:pt idx="8">
                  <c:v>44.858187480392132</c:v>
                </c:pt>
                <c:pt idx="9">
                  <c:v>48.079898472972971</c:v>
                </c:pt>
                <c:pt idx="10">
                  <c:v>50.928769074626892</c:v>
                </c:pt>
                <c:pt idx="11">
                  <c:v>53.542738507462694</c:v>
                </c:pt>
              </c:numCache>
            </c:numRef>
          </c:xVal>
          <c:yVal>
            <c:numRef>
              <c:f>'V3'!$D$36:$D$47</c:f>
              <c:numCache>
                <c:formatCode>General</c:formatCode>
                <c:ptCount val="12"/>
                <c:pt idx="0">
                  <c:v>37.546895286246411</c:v>
                </c:pt>
                <c:pt idx="1">
                  <c:v>41.92948567925589</c:v>
                </c:pt>
                <c:pt idx="2">
                  <c:v>46.736101464274896</c:v>
                </c:pt>
                <c:pt idx="3">
                  <c:v>50.683744764771404</c:v>
                </c:pt>
                <c:pt idx="4">
                  <c:v>54.290219622410348</c:v>
                </c:pt>
                <c:pt idx="5">
                  <c:v>57.545368961177189</c:v>
                </c:pt>
                <c:pt idx="6">
                  <c:v>39.309673753442496</c:v>
                </c:pt>
                <c:pt idx="7">
                  <c:v>43.586059016534477</c:v>
                </c:pt>
                <c:pt idx="8">
                  <c:v>47.675553491179926</c:v>
                </c:pt>
                <c:pt idx="9">
                  <c:v>51.540511058152731</c:v>
                </c:pt>
                <c:pt idx="10">
                  <c:v>55.272211518836343</c:v>
                </c:pt>
                <c:pt idx="11">
                  <c:v>58.755962983372001</c:v>
                </c:pt>
              </c:numCache>
            </c:numRef>
          </c:yVal>
          <c:smooth val="0"/>
          <c:extLst>
            <c:ext xmlns:c16="http://schemas.microsoft.com/office/drawing/2014/chart" uri="{C3380CC4-5D6E-409C-BE32-E72D297353CC}">
              <c16:uniqueId val="{00000003-CE7B-4ADA-9DB0-1CFE83F17FC7}"/>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'V3'!$F$53:$F$54</c:f>
              <c:numCache>
                <c:formatCode>General</c:formatCode>
                <c:ptCount val="2"/>
                <c:pt idx="0">
                  <c:v>22.320521930829614</c:v>
                </c:pt>
                <c:pt idx="1">
                  <c:v>40.947297014925375</c:v>
                </c:pt>
              </c:numCache>
            </c:numRef>
          </c:xVal>
          <c:yVal>
            <c:numRef>
              <c:f>'V3'!$F$56:$F$57</c:f>
              <c:numCache>
                <c:formatCode>General</c:formatCode>
                <c:ptCount val="2"/>
                <c:pt idx="0">
                  <c:v>22.320521930829614</c:v>
                </c:pt>
                <c:pt idx="1">
                  <c:v>40.947297014925375</c:v>
                </c:pt>
              </c:numCache>
            </c:numRef>
          </c:yVal>
          <c:smooth val="1"/>
          <c:extLst>
            <c:ext xmlns:c16="http://schemas.microsoft.com/office/drawing/2014/chart" uri="{C3380CC4-5D6E-409C-BE32-E72D297353CC}">
              <c16:uniqueId val="{00000000-FE76-411F-BFB1-BDE92B4E5604}"/>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'V3'!$D$35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'V3'!$F$21:$F$32</c:f>
              <c:numCache>
                <c:formatCode>General</c:formatCode>
                <c:ptCount val="12"/>
                <c:pt idx="0">
                  <c:v>23.866877643939397</c:v>
                </c:pt>
                <c:pt idx="1">
                  <c:v>25.116457007092205</c:v>
                </c:pt>
                <c:pt idx="2">
                  <c:v>26.798818986666664</c:v>
                </c:pt>
                <c:pt idx="3">
                  <c:v>28.567064402173902</c:v>
                </c:pt>
                <c:pt idx="4">
                  <c:v>30.426323964285711</c:v>
                </c:pt>
                <c:pt idx="5">
                  <c:v>32.961225290909084</c:v>
                </c:pt>
                <c:pt idx="6">
                  <c:v>32.385454939393938</c:v>
                </c:pt>
                <c:pt idx="7">
                  <c:v>33.599603360824744</c:v>
                </c:pt>
                <c:pt idx="8">
                  <c:v>35.187636147058832</c:v>
                </c:pt>
                <c:pt idx="9">
                  <c:v>36.856157648648669</c:v>
                </c:pt>
                <c:pt idx="10">
                  <c:v>38.69312649253731</c:v>
                </c:pt>
                <c:pt idx="11">
                  <c:v>40.947297014925375</c:v>
                </c:pt>
              </c:numCache>
            </c:numRef>
          </c:xVal>
          <c:yVal>
            <c:numRef>
              <c:f>'V3'!$F$36:$F$47</c:f>
              <c:numCache>
                <c:formatCode>General</c:formatCode>
                <c:ptCount val="12"/>
                <c:pt idx="0">
                  <c:v>22.320521930829614</c:v>
                </c:pt>
                <c:pt idx="1">
                  <c:v>23.332220609133913</c:v>
                </c:pt>
                <c:pt idx="2">
                  <c:v>24.495979602808291</c:v>
                </c:pt>
                <c:pt idx="3">
                  <c:v>26.003330357328252</c:v>
                </c:pt>
                <c:pt idx="4">
                  <c:v>27.370979351863241</c:v>
                </c:pt>
                <c:pt idx="5">
                  <c:v>30.175920313896825</c:v>
                </c:pt>
                <c:pt idx="6">
                  <c:v>31.938200719058557</c:v>
                </c:pt>
                <c:pt idx="7">
                  <c:v>32.717270014835719</c:v>
                </c:pt>
                <c:pt idx="8">
                  <c:v>33.959917191768739</c:v>
                </c:pt>
                <c:pt idx="9">
                  <c:v>35.132822260092496</c:v>
                </c:pt>
                <c:pt idx="10">
                  <c:v>36.544842031074211</c:v>
                </c:pt>
                <c:pt idx="11">
                  <c:v>38.091191546347432</c:v>
                </c:pt>
              </c:numCache>
            </c:numRef>
          </c:yVal>
          <c:smooth val="0"/>
          <c:extLst>
            <c:ext xmlns:c16="http://schemas.microsoft.com/office/drawing/2014/chart" uri="{C3380CC4-5D6E-409C-BE32-E72D297353CC}">
              <c16:uniqueId val="{00000001-FE76-411F-BFB1-BDE92B4E5604}"/>
            </c:ext>
          </c:extLst>
        </c:ser>
        <c:dLbls>
          <c:showLegendKey val="0"/>
          <c:showVal val="0"/>
          <c:showCatName val="0"/>
          <c:showSerName val="0"/>
          <c:showPercent val="0"/>
          <c:showBubbleSize val="0"/>
        </c:dLbls>
        <c:axId val="745403016"/>
        <c:axId val="745445328"/>
      </c:scatterChart>
      <c:valAx>
        <c:axId val="745403016"/>
        <c:scaling>
          <c:orientation val="minMax"/>
          <c:max val="42"/>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layout>
            <c:manualLayout>
              <c:xMode val="edge"/>
              <c:yMode val="edge"/>
              <c:x val="6.7369656954060442E-2"/>
              <c:y val="0.3677341980189223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itle>
    <c:autoTitleDeleted val="0"/>
    <c:plotArea>
      <c:layout/>
      <c:scatterChart>
        <c:scatterStyle val="smoothMarker"/>
        <c:varyColors val="0"/>
        <c:ser>
          <c:idx val="2"/>
          <c:order val="0"/>
          <c:marker>
            <c:symbol val="none"/>
          </c:marker>
          <c:xVal>
            <c:numRef>
              <c:f>'V3'!$N$53:$N$54</c:f>
              <c:numCache>
                <c:formatCode>General</c:formatCode>
                <c:ptCount val="2"/>
                <c:pt idx="0">
                  <c:v>3.4915348532779249E-4</c:v>
                </c:pt>
                <c:pt idx="1">
                  <c:v>3.0490992061413444E-3</c:v>
                </c:pt>
              </c:numCache>
            </c:numRef>
          </c:xVal>
          <c:yVal>
            <c:numRef>
              <c:f>'V3'!$N$56:$N$57</c:f>
              <c:numCache>
                <c:formatCode>General</c:formatCode>
                <c:ptCount val="2"/>
                <c:pt idx="0">
                  <c:v>3.4915348532779249E-4</c:v>
                </c:pt>
                <c:pt idx="1">
                  <c:v>3.0490992061413444E-3</c:v>
                </c:pt>
              </c:numCache>
            </c:numRef>
          </c:yVal>
          <c:smooth val="1"/>
          <c:extLst>
            <c:ext xmlns:c16="http://schemas.microsoft.com/office/drawing/2014/chart" uri="{C3380CC4-5D6E-409C-BE32-E72D297353CC}">
              <c16:uniqueId val="{00000004-F41D-44D7-9D6F-A7B55C304AEA}"/>
            </c:ext>
          </c:extLst>
        </c:ser>
        <c:ser>
          <c:idx val="3"/>
          <c:order val="1"/>
          <c:tx>
            <c:strRef>
              <c:f>'V3'!$N$35</c:f>
              <c:strCache>
                <c:ptCount val="1"/>
                <c:pt idx="0">
                  <c:v>J, kg m-2 s-1</c:v>
                </c:pt>
              </c:strCache>
            </c:strRef>
          </c:tx>
          <c:spPr>
            <a:ln w="25400">
              <a:noFill/>
            </a:ln>
          </c:spPr>
          <c:marker>
            <c:symbol val="none"/>
          </c:marker>
          <c:xVal>
            <c:numRef>
              <c:f>'V3'!$N$21:$N$32</c:f>
              <c:numCache>
                <c:formatCode>General</c:formatCode>
                <c:ptCount val="12"/>
                <c:pt idx="0">
                  <c:v>1.3460542630405099E-3</c:v>
                </c:pt>
                <c:pt idx="1">
                  <c:v>1.5410388300011954E-3</c:v>
                </c:pt>
                <c:pt idx="2">
                  <c:v>1.763670397737577E-3</c:v>
                </c:pt>
                <c:pt idx="3">
                  <c:v>2.172620348235866E-3</c:v>
                </c:pt>
                <c:pt idx="4">
                  <c:v>2.412340879945578E-3</c:v>
                </c:pt>
                <c:pt idx="5">
                  <c:v>3.0490992061413444E-3</c:v>
                </c:pt>
                <c:pt idx="6">
                  <c:v>7.9707835902762295E-4</c:v>
                </c:pt>
                <c:pt idx="7">
                  <c:v>5.8949423111778147E-4</c:v>
                </c:pt>
                <c:pt idx="8">
                  <c:v>7.9718058915082869E-4</c:v>
                </c:pt>
                <c:pt idx="9">
                  <c:v>1.0083624784614528E-3</c:v>
                </c:pt>
                <c:pt idx="10">
                  <c:v>1.2318133099990928E-3</c:v>
                </c:pt>
                <c:pt idx="11">
                  <c:v>1.6183980411485087E-3</c:v>
                </c:pt>
              </c:numCache>
            </c:numRef>
          </c:xVal>
          <c:yVal>
            <c:numRef>
              <c:f>'V3'!$N$36:$N$47</c:f>
              <c:numCache>
                <c:formatCode>General</c:formatCode>
                <c:ptCount val="12"/>
                <c:pt idx="0">
                  <c:v>5.3282480864980943E-4</c:v>
                </c:pt>
                <c:pt idx="1">
                  <c:v>7.7184597758038519E-4</c:v>
                </c:pt>
                <c:pt idx="2">
                  <c:v>1.116381460853058E-3</c:v>
                </c:pt>
                <c:pt idx="3">
                  <c:v>1.4695451993103088E-3</c:v>
                </c:pt>
                <c:pt idx="4">
                  <c:v>1.8765729655422388E-3</c:v>
                </c:pt>
                <c:pt idx="5">
                  <c:v>2.2814113795995754E-3</c:v>
                </c:pt>
                <c:pt idx="6">
                  <c:v>3.4915348532779249E-4</c:v>
                </c:pt>
                <c:pt idx="7">
                  <c:v>6.0072535323842417E-4</c:v>
                </c:pt>
                <c:pt idx="8">
                  <c:v>8.9123938597466493E-4</c:v>
                </c:pt>
                <c:pt idx="9">
                  <c:v>1.2449466596261315E-3</c:v>
                </c:pt>
                <c:pt idx="10">
                  <c:v>1.6662166094153104E-3</c:v>
                </c:pt>
                <c:pt idx="11">
                  <c:v>2.1519419128209565E-3</c:v>
                </c:pt>
              </c:numCache>
            </c:numRef>
          </c:yVal>
          <c:smooth val="1"/>
          <c:extLst>
            <c:ext xmlns:c16="http://schemas.microsoft.com/office/drawing/2014/chart" uri="{C3380CC4-5D6E-409C-BE32-E72D297353CC}">
              <c16:uniqueId val="{00000005-F41D-44D7-9D6F-A7B55C304AEA}"/>
            </c:ext>
          </c:extLst>
        </c:ser>
        <c:ser>
          <c:idx val="1"/>
          <c:order val="3"/>
          <c:spPr>
            <a:ln w="19050" cap="rnd">
              <a:solidFill>
                <a:schemeClr val="accent2"/>
              </a:solidFill>
              <a:round/>
            </a:ln>
            <a:effectLst/>
          </c:spPr>
          <c:marker>
            <c:symbol val="none"/>
          </c:marker>
          <c:xVal>
            <c:numRef>
              <c:f>'V3'!$N$53:$N$54</c:f>
              <c:numCache>
                <c:formatCode>General</c:formatCode>
                <c:ptCount val="2"/>
                <c:pt idx="0">
                  <c:v>3.4915348532779249E-4</c:v>
                </c:pt>
                <c:pt idx="1">
                  <c:v>3.0490992061413444E-3</c:v>
                </c:pt>
              </c:numCache>
            </c:numRef>
          </c:xVal>
          <c:yVal>
            <c:numRef>
              <c:f>'V3'!$N$56:$N$57</c:f>
              <c:numCache>
                <c:formatCode>General</c:formatCode>
                <c:ptCount val="2"/>
                <c:pt idx="0">
                  <c:v>3.4915348532779249E-4</c:v>
                </c:pt>
                <c:pt idx="1">
                  <c:v>3.0490992061413444E-3</c:v>
                </c:pt>
              </c:numCache>
            </c:numRef>
          </c:yVal>
          <c:smooth val="1"/>
          <c:extLst>
            <c:ext xmlns:c16="http://schemas.microsoft.com/office/drawing/2014/chart" uri="{C3380CC4-5D6E-409C-BE32-E72D297353CC}">
              <c16:uniqueId val="{00000001-F41D-44D7-9D6F-A7B55C304AEA}"/>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'V3'!$N$35</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'V3'!$N$21:$N$32</c:f>
              <c:numCache>
                <c:formatCode>General</c:formatCode>
                <c:ptCount val="12"/>
                <c:pt idx="0">
                  <c:v>1.3460542630405099E-3</c:v>
                </c:pt>
                <c:pt idx="1">
                  <c:v>1.5410388300011954E-3</c:v>
                </c:pt>
                <c:pt idx="2">
                  <c:v>1.763670397737577E-3</c:v>
                </c:pt>
                <c:pt idx="3">
                  <c:v>2.172620348235866E-3</c:v>
                </c:pt>
                <c:pt idx="4">
                  <c:v>2.412340879945578E-3</c:v>
                </c:pt>
                <c:pt idx="5">
                  <c:v>3.0490992061413444E-3</c:v>
                </c:pt>
                <c:pt idx="6">
                  <c:v>7.9707835902762295E-4</c:v>
                </c:pt>
                <c:pt idx="7">
                  <c:v>5.8949423111778147E-4</c:v>
                </c:pt>
                <c:pt idx="8">
                  <c:v>7.9718058915082869E-4</c:v>
                </c:pt>
                <c:pt idx="9">
                  <c:v>1.0083624784614528E-3</c:v>
                </c:pt>
                <c:pt idx="10">
                  <c:v>1.2318133099990928E-3</c:v>
                </c:pt>
                <c:pt idx="11">
                  <c:v>1.6183980411485087E-3</c:v>
                </c:pt>
              </c:numCache>
            </c:numRef>
          </c:xVal>
          <c:yVal>
            <c:numRef>
              <c:f>'V3'!$N$36:$N$47</c:f>
              <c:numCache>
                <c:formatCode>General</c:formatCode>
                <c:ptCount val="12"/>
                <c:pt idx="0">
                  <c:v>5.3282480864980943E-4</c:v>
                </c:pt>
                <c:pt idx="1">
                  <c:v>7.7184597758038519E-4</c:v>
                </c:pt>
                <c:pt idx="2">
                  <c:v>1.116381460853058E-3</c:v>
                </c:pt>
                <c:pt idx="3">
                  <c:v>1.4695451993103088E-3</c:v>
                </c:pt>
                <c:pt idx="4">
                  <c:v>1.8765729655422388E-3</c:v>
                </c:pt>
                <c:pt idx="5">
                  <c:v>2.2814113795995754E-3</c:v>
                </c:pt>
                <c:pt idx="6">
                  <c:v>3.4915348532779249E-4</c:v>
                </c:pt>
                <c:pt idx="7">
                  <c:v>6.0072535323842417E-4</c:v>
                </c:pt>
                <c:pt idx="8">
                  <c:v>8.9123938597466493E-4</c:v>
                </c:pt>
                <c:pt idx="9">
                  <c:v>1.2449466596261315E-3</c:v>
                </c:pt>
                <c:pt idx="10">
                  <c:v>1.6662166094153104E-3</c:v>
                </c:pt>
                <c:pt idx="11">
                  <c:v>2.1519419128209565E-3</c:v>
                </c:pt>
              </c:numCache>
            </c:numRef>
          </c:yVal>
          <c:smooth val="0"/>
          <c:extLst>
            <c:ext xmlns:c16="http://schemas.microsoft.com/office/drawing/2014/chart" uri="{C3380CC4-5D6E-409C-BE32-E72D297353CC}">
              <c16:uniqueId val="{00000003-F41D-44D7-9D6F-A7B55C304AEA}"/>
            </c:ext>
          </c:extLst>
        </c:ser>
        <c:dLbls>
          <c:showLegendKey val="0"/>
          <c:showVal val="0"/>
          <c:showCatName val="0"/>
          <c:showSerName val="0"/>
          <c:showPercent val="0"/>
          <c:showBubbleSize val="0"/>
        </c:dLbls>
        <c:axId val="745403016"/>
        <c:axId val="745445328"/>
      </c:scatterChart>
      <c:valAx>
        <c:axId val="745403016"/>
        <c:scaling>
          <c:orientation val="minMax"/>
          <c:max val="3.0000000000000009E-3"/>
          <c:min val="3.0000000000000008E-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000000000000008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'V4'!$D$54:$D$55</c:f>
              <c:numCache>
                <c:formatCode>General</c:formatCode>
                <c:ptCount val="2"/>
                <c:pt idx="0">
                  <c:v>27.680174270270275</c:v>
                </c:pt>
                <c:pt idx="1">
                  <c:v>44.186166787460081</c:v>
                </c:pt>
              </c:numCache>
            </c:numRef>
          </c:xVal>
          <c:yVal>
            <c:numRef>
              <c:f>'V4'!$D$57:$D$58</c:f>
              <c:numCache>
                <c:formatCode>General</c:formatCode>
                <c:ptCount val="2"/>
                <c:pt idx="0">
                  <c:v>27.680174270270275</c:v>
                </c:pt>
                <c:pt idx="1">
                  <c:v>44.186166787460081</c:v>
                </c:pt>
              </c:numCache>
            </c:numRef>
          </c:yVal>
          <c:smooth val="1"/>
          <c:extLst>
            <c:ext xmlns:c16="http://schemas.microsoft.com/office/drawing/2014/chart" uri="{C3380CC4-5D6E-409C-BE32-E72D297353CC}">
              <c16:uniqueId val="{00000000-AD46-4899-A495-4720E5901C66}"/>
            </c:ext>
          </c:extLst>
        </c:ser>
        <c:ser>
          <c:idx val="3"/>
          <c:order val="1"/>
          <c:tx>
            <c:strRef>
              <c:f>'V4'!$D$36</c:f>
              <c:strCache>
                <c:ptCount val="1"/>
                <c:pt idx="0">
                  <c:v>Tf,out, °C</c:v>
                </c:pt>
              </c:strCache>
            </c:strRef>
          </c:tx>
          <c:spPr>
            <a:ln>
              <a:noFill/>
            </a:ln>
          </c:spPr>
          <c:marker>
            <c:symbol val="circle"/>
            <c:size val="5"/>
            <c:spPr>
              <a:solidFill>
                <a:schemeClr val="accent1"/>
              </a:solidFill>
              <a:ln>
                <a:noFill/>
              </a:ln>
            </c:spPr>
          </c:marker>
          <c:xVal>
            <c:numRef>
              <c:f>'V4'!$D$21:$D$33</c:f>
              <c:numCache>
                <c:formatCode>0.00</c:formatCode>
                <c:ptCount val="13"/>
                <c:pt idx="0">
                  <c:v>27.680174270270275</c:v>
                </c:pt>
                <c:pt idx="1">
                  <c:v>29.059206777777778</c:v>
                </c:pt>
                <c:pt idx="2">
                  <c:v>30.422169111111106</c:v>
                </c:pt>
                <c:pt idx="3">
                  <c:v>31.808774371428569</c:v>
                </c:pt>
                <c:pt idx="4">
                  <c:v>33.075683475000005</c:v>
                </c:pt>
                <c:pt idx="5">
                  <c:v>34.252619358974364</c:v>
                </c:pt>
                <c:pt idx="6">
                  <c:v>37.647532218181816</c:v>
                </c:pt>
                <c:pt idx="7">
                  <c:v>39.048869500000002</c:v>
                </c:pt>
                <c:pt idx="8">
                  <c:v>40.965469166666672</c:v>
                </c:pt>
                <c:pt idx="9">
                  <c:v>33.372258518248159</c:v>
                </c:pt>
                <c:pt idx="10">
                  <c:v>34.975316479926981</c:v>
                </c:pt>
                <c:pt idx="11">
                  <c:v>36.513360590604023</c:v>
                </c:pt>
                <c:pt idx="12" formatCode="General">
                  <c:v>41.316205889473714</c:v>
                </c:pt>
              </c:numCache>
            </c:numRef>
          </c:xVal>
          <c:yVal>
            <c:numRef>
              <c:f>'V4'!$D$37:$D$49</c:f>
              <c:numCache>
                <c:formatCode>General</c:formatCode>
                <c:ptCount val="13"/>
                <c:pt idx="0">
                  <c:v>29.488598285833802</c:v>
                </c:pt>
                <c:pt idx="1">
                  <c:v>31.388394199290246</c:v>
                </c:pt>
                <c:pt idx="2">
                  <c:v>33.271172748984327</c:v>
                </c:pt>
                <c:pt idx="3">
                  <c:v>35.185607135057637</c:v>
                </c:pt>
                <c:pt idx="4">
                  <c:v>36.969977012584366</c:v>
                </c:pt>
                <c:pt idx="5">
                  <c:v>38.635359582458648</c:v>
                </c:pt>
                <c:pt idx="6">
                  <c:v>40.212175763386142</c:v>
                </c:pt>
                <c:pt idx="7">
                  <c:v>41.943349893899153</c:v>
                </c:pt>
                <c:pt idx="8">
                  <c:v>44.186166787460081</c:v>
                </c:pt>
                <c:pt idx="9">
                  <c:v>34.388124521978284</c:v>
                </c:pt>
                <c:pt idx="10">
                  <c:v>36.532284470253842</c:v>
                </c:pt>
                <c:pt idx="11">
                  <c:v>38.555589728059886</c:v>
                </c:pt>
                <c:pt idx="12">
                  <c:v>44.320941748861856</c:v>
                </c:pt>
              </c:numCache>
            </c:numRef>
          </c:yVal>
          <c:smooth val="1"/>
          <c:extLst>
            <c:ext xmlns:c16="http://schemas.microsoft.com/office/drawing/2014/chart" uri="{C3380CC4-5D6E-409C-BE32-E72D297353CC}">
              <c16:uniqueId val="{00000001-AD46-4899-A495-4720E5901C66}"/>
            </c:ext>
          </c:extLst>
        </c:ser>
        <c:ser>
          <c:idx val="1"/>
          <c:order val="3"/>
          <c:marker>
            <c:symbol val="none"/>
          </c:marker>
          <c:xVal>
            <c:numRef>
              <c:f>'V4'!$D$54:$D$55</c:f>
              <c:numCache>
                <c:formatCode>General</c:formatCode>
                <c:ptCount val="2"/>
                <c:pt idx="0">
                  <c:v>27.680174270270275</c:v>
                </c:pt>
                <c:pt idx="1">
                  <c:v>44.186166787460081</c:v>
                </c:pt>
              </c:numCache>
            </c:numRef>
          </c:xVal>
          <c:yVal>
            <c:numRef>
              <c:f>'V4'!$D$57:$D$58</c:f>
              <c:numCache>
                <c:formatCode>General</c:formatCode>
                <c:ptCount val="2"/>
                <c:pt idx="0">
                  <c:v>27.680174270270275</c:v>
                </c:pt>
                <c:pt idx="1">
                  <c:v>44.186166787460081</c:v>
                </c:pt>
              </c:numCache>
            </c:numRef>
          </c:yVal>
          <c:smooth val="1"/>
          <c:extLst>
            <c:ext xmlns:c16="http://schemas.microsoft.com/office/drawing/2014/chart" uri="{C3380CC4-5D6E-409C-BE32-E72D297353CC}">
              <c16:uniqueId val="{00000002-AD46-4899-A495-4720E5901C66}"/>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'V4'!$D$36</c:f>
              <c:strCache>
                <c:ptCount val="1"/>
                <c:pt idx="0">
                  <c:v>Tf,out, °C</c:v>
                </c:pt>
              </c:strCache>
            </c:strRef>
          </c:tx>
          <c:spPr>
            <a:ln w="25400">
              <a:noFill/>
            </a:ln>
          </c:spPr>
          <c:marker>
            <c:symbol val="none"/>
          </c:marker>
          <c:xVal>
            <c:numRef>
              <c:f>'V4'!$D$21:$D$33</c:f>
              <c:numCache>
                <c:formatCode>0.00</c:formatCode>
                <c:ptCount val="13"/>
                <c:pt idx="0">
                  <c:v>27.680174270270275</c:v>
                </c:pt>
                <c:pt idx="1">
                  <c:v>29.059206777777778</c:v>
                </c:pt>
                <c:pt idx="2">
                  <c:v>30.422169111111106</c:v>
                </c:pt>
                <c:pt idx="3">
                  <c:v>31.808774371428569</c:v>
                </c:pt>
                <c:pt idx="4">
                  <c:v>33.075683475000005</c:v>
                </c:pt>
                <c:pt idx="5">
                  <c:v>34.252619358974364</c:v>
                </c:pt>
                <c:pt idx="6">
                  <c:v>37.647532218181816</c:v>
                </c:pt>
                <c:pt idx="7">
                  <c:v>39.048869500000002</c:v>
                </c:pt>
                <c:pt idx="8">
                  <c:v>40.965469166666672</c:v>
                </c:pt>
                <c:pt idx="9">
                  <c:v>33.372258518248159</c:v>
                </c:pt>
                <c:pt idx="10">
                  <c:v>34.975316479926981</c:v>
                </c:pt>
                <c:pt idx="11">
                  <c:v>36.513360590604023</c:v>
                </c:pt>
                <c:pt idx="12" formatCode="General">
                  <c:v>41.316205889473714</c:v>
                </c:pt>
              </c:numCache>
            </c:numRef>
          </c:xVal>
          <c:yVal>
            <c:numRef>
              <c:f>'V4'!$D$37:$D$49</c:f>
              <c:numCache>
                <c:formatCode>General</c:formatCode>
                <c:ptCount val="13"/>
                <c:pt idx="0">
                  <c:v>29.488598285833802</c:v>
                </c:pt>
                <c:pt idx="1">
                  <c:v>31.388394199290246</c:v>
                </c:pt>
                <c:pt idx="2">
                  <c:v>33.271172748984327</c:v>
                </c:pt>
                <c:pt idx="3">
                  <c:v>35.185607135057637</c:v>
                </c:pt>
                <c:pt idx="4">
                  <c:v>36.969977012584366</c:v>
                </c:pt>
                <c:pt idx="5">
                  <c:v>38.635359582458648</c:v>
                </c:pt>
                <c:pt idx="6">
                  <c:v>40.212175763386142</c:v>
                </c:pt>
                <c:pt idx="7">
                  <c:v>41.943349893899153</c:v>
                </c:pt>
                <c:pt idx="8">
                  <c:v>44.186166787460081</c:v>
                </c:pt>
                <c:pt idx="9">
                  <c:v>34.388124521978284</c:v>
                </c:pt>
                <c:pt idx="10">
                  <c:v>36.532284470253842</c:v>
                </c:pt>
                <c:pt idx="11">
                  <c:v>38.555589728059886</c:v>
                </c:pt>
                <c:pt idx="12">
                  <c:v>44.320941748861856</c:v>
                </c:pt>
              </c:numCache>
            </c:numRef>
          </c:yVal>
          <c:smooth val="0"/>
          <c:extLst>
            <c:ext xmlns:c16="http://schemas.microsoft.com/office/drawing/2014/chart" uri="{C3380CC4-5D6E-409C-BE32-E72D297353CC}">
              <c16:uniqueId val="{00000003-AD46-4899-A495-4720E5901C66}"/>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'V4'!$F$54:$F$55</c:f>
              <c:numCache>
                <c:formatCode>General</c:formatCode>
                <c:ptCount val="2"/>
                <c:pt idx="0">
                  <c:v>31.076729792386004</c:v>
                </c:pt>
                <c:pt idx="1">
                  <c:v>55.087708583333331</c:v>
                </c:pt>
              </c:numCache>
            </c:numRef>
          </c:xVal>
          <c:yVal>
            <c:numRef>
              <c:f>'V4'!$F$57:$F$58</c:f>
              <c:numCache>
                <c:formatCode>General</c:formatCode>
                <c:ptCount val="2"/>
                <c:pt idx="0">
                  <c:v>31.076729792386004</c:v>
                </c:pt>
                <c:pt idx="1">
                  <c:v>55.087708583333331</c:v>
                </c:pt>
              </c:numCache>
            </c:numRef>
          </c:yVal>
          <c:smooth val="1"/>
          <c:extLst>
            <c:ext xmlns:c16="http://schemas.microsoft.com/office/drawing/2014/chart" uri="{C3380CC4-5D6E-409C-BE32-E72D297353CC}">
              <c16:uniqueId val="{00000000-7DBE-4F7B-86E7-4EFBD91886B9}"/>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'V4'!$D$36</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'V4'!$F$21:$F$32</c:f>
              <c:numCache>
                <c:formatCode>0.00</c:formatCode>
                <c:ptCount val="12"/>
                <c:pt idx="0">
                  <c:v>33.036617959459456</c:v>
                </c:pt>
                <c:pt idx="1">
                  <c:v>36.430556907407414</c:v>
                </c:pt>
                <c:pt idx="2">
                  <c:v>39.995407086419732</c:v>
                </c:pt>
                <c:pt idx="3">
                  <c:v>43.706743714285714</c:v>
                </c:pt>
                <c:pt idx="4">
                  <c:v>47.269503925000002</c:v>
                </c:pt>
                <c:pt idx="5">
                  <c:v>51.145007717948722</c:v>
                </c:pt>
                <c:pt idx="6">
                  <c:v>47.421439854545433</c:v>
                </c:pt>
                <c:pt idx="7">
                  <c:v>51.186942999999992</c:v>
                </c:pt>
                <c:pt idx="8">
                  <c:v>55.087708583333331</c:v>
                </c:pt>
                <c:pt idx="9">
                  <c:v>36.622927191605825</c:v>
                </c:pt>
                <c:pt idx="10">
                  <c:v>40.296989649635059</c:v>
                </c:pt>
                <c:pt idx="11">
                  <c:v>43.90821238255031</c:v>
                </c:pt>
              </c:numCache>
            </c:numRef>
          </c:xVal>
          <c:yVal>
            <c:numRef>
              <c:f>'V4'!$F$37:$F$48</c:f>
              <c:numCache>
                <c:formatCode>General</c:formatCode>
                <c:ptCount val="12"/>
                <c:pt idx="0">
                  <c:v>31.076729792386004</c:v>
                </c:pt>
                <c:pt idx="1">
                  <c:v>33.809168803346608</c:v>
                </c:pt>
                <c:pt idx="2">
                  <c:v>36.68920197106803</c:v>
                </c:pt>
                <c:pt idx="3">
                  <c:v>39.774045281942051</c:v>
                </c:pt>
                <c:pt idx="4">
                  <c:v>42.84737139270004</c:v>
                </c:pt>
                <c:pt idx="5">
                  <c:v>45.96569871038389</c:v>
                </c:pt>
                <c:pt idx="6">
                  <c:v>44.325675652759969</c:v>
                </c:pt>
                <c:pt idx="7">
                  <c:v>47.360677737127958</c:v>
                </c:pt>
                <c:pt idx="8">
                  <c:v>51.016167499440485</c:v>
                </c:pt>
                <c:pt idx="9">
                  <c:v>35.552737565970233</c:v>
                </c:pt>
                <c:pt idx="10">
                  <c:v>38.548571140635886</c:v>
                </c:pt>
                <c:pt idx="11">
                  <c:v>41.549763350653109</c:v>
                </c:pt>
              </c:numCache>
            </c:numRef>
          </c:yVal>
          <c:smooth val="0"/>
          <c:extLst>
            <c:ext xmlns:c16="http://schemas.microsoft.com/office/drawing/2014/chart" uri="{C3380CC4-5D6E-409C-BE32-E72D297353CC}">
              <c16:uniqueId val="{00000001-7DBE-4F7B-86E7-4EFBD91886B9}"/>
            </c:ext>
          </c:extLst>
        </c:ser>
        <c:dLbls>
          <c:showLegendKey val="0"/>
          <c:showVal val="0"/>
          <c:showCatName val="0"/>
          <c:showSerName val="0"/>
          <c:showPercent val="0"/>
          <c:showBubbleSize val="0"/>
        </c:dLbls>
        <c:axId val="745403016"/>
        <c:axId val="745445328"/>
      </c:scatterChart>
      <c:valAx>
        <c:axId val="745403016"/>
        <c:scaling>
          <c:orientation val="minMax"/>
          <c:max val="55"/>
          <c:min val="3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'V4'!$N$54:$N$55</c:f>
              <c:numCache>
                <c:formatCode>General</c:formatCode>
                <c:ptCount val="2"/>
                <c:pt idx="0">
                  <c:v>3.5633510649996108E-4</c:v>
                </c:pt>
                <c:pt idx="1">
                  <c:v>1.948022534348318E-3</c:v>
                </c:pt>
              </c:numCache>
            </c:numRef>
          </c:xVal>
          <c:yVal>
            <c:numRef>
              <c:f>'V4'!$N$57:$N$58</c:f>
              <c:numCache>
                <c:formatCode>General</c:formatCode>
                <c:ptCount val="2"/>
                <c:pt idx="0">
                  <c:v>3.5633510649996108E-4</c:v>
                </c:pt>
                <c:pt idx="1">
                  <c:v>1.948022534348318E-3</c:v>
                </c:pt>
              </c:numCache>
            </c:numRef>
          </c:yVal>
          <c:smooth val="1"/>
          <c:extLst>
            <c:ext xmlns:c16="http://schemas.microsoft.com/office/drawing/2014/chart" uri="{C3380CC4-5D6E-409C-BE32-E72D297353CC}">
              <c16:uniqueId val="{00000000-09FC-4616-8109-B74EB1D65B1E}"/>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'V4'!$N$36</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'V4'!$N$21:$N$33</c:f>
              <c:numCache>
                <c:formatCode>0.00E+00</c:formatCode>
                <c:ptCount val="13"/>
                <c:pt idx="0">
                  <c:v>5.5213666058369696E-4</c:v>
                </c:pt>
                <c:pt idx="1">
                  <c:v>8.5658857508894384E-4</c:v>
                </c:pt>
                <c:pt idx="2">
                  <c:v>1.0809313632229587E-3</c:v>
                </c:pt>
                <c:pt idx="3">
                  <c:v>1.2974672923982869E-3</c:v>
                </c:pt>
                <c:pt idx="4">
                  <c:v>1.7230566821469344E-3</c:v>
                </c:pt>
                <c:pt idx="5">
                  <c:v>1.8574620247250654E-3</c:v>
                </c:pt>
                <c:pt idx="6">
                  <c:v>9.9449712030462542E-4</c:v>
                </c:pt>
                <c:pt idx="7">
                  <c:v>1.3365356392041066E-3</c:v>
                </c:pt>
                <c:pt idx="8">
                  <c:v>1.6898644470185623E-3</c:v>
                </c:pt>
                <c:pt idx="9">
                  <c:v>6.4074941906661607E-4</c:v>
                </c:pt>
                <c:pt idx="10">
                  <c:v>1.0586807322507396E-3</c:v>
                </c:pt>
                <c:pt idx="11">
                  <c:v>1.442076867989673E-3</c:v>
                </c:pt>
                <c:pt idx="12" formatCode="General">
                  <c:v>1.7380341312037938E-3</c:v>
                </c:pt>
              </c:numCache>
            </c:numRef>
          </c:xVal>
          <c:yVal>
            <c:numRef>
              <c:f>'V4'!$N$37:$N$49</c:f>
              <c:numCache>
                <c:formatCode>General</c:formatCode>
                <c:ptCount val="13"/>
                <c:pt idx="0">
                  <c:v>5.9818366583877318E-4</c:v>
                </c:pt>
                <c:pt idx="1">
                  <c:v>8.1605022073390275E-4</c:v>
                </c:pt>
                <c:pt idx="2">
                  <c:v>1.0591221886530966E-3</c:v>
                </c:pt>
                <c:pt idx="3">
                  <c:v>1.3300934323393087E-3</c:v>
                </c:pt>
                <c:pt idx="4">
                  <c:v>1.6216144294742931E-3</c:v>
                </c:pt>
                <c:pt idx="5">
                  <c:v>1.948022534348318E-3</c:v>
                </c:pt>
                <c:pt idx="6">
                  <c:v>1.0759128029131694E-3</c:v>
                </c:pt>
                <c:pt idx="7">
                  <c:v>1.3757292864370729E-3</c:v>
                </c:pt>
                <c:pt idx="8">
                  <c:v>1.6848732667355468E-3</c:v>
                </c:pt>
                <c:pt idx="9">
                  <c:v>3.5633510649996108E-4</c:v>
                </c:pt>
                <c:pt idx="10">
                  <c:v>5.7490179910985723E-4</c:v>
                </c:pt>
                <c:pt idx="11">
                  <c:v>8.1087476254333712E-4</c:v>
                </c:pt>
                <c:pt idx="12">
                  <c:v>1.7054642293850286E-3</c:v>
                </c:pt>
              </c:numCache>
            </c:numRef>
          </c:yVal>
          <c:smooth val="0"/>
          <c:extLst>
            <c:ext xmlns:c16="http://schemas.microsoft.com/office/drawing/2014/chart" uri="{C3380CC4-5D6E-409C-BE32-E72D297353CC}">
              <c16:uniqueId val="{00000001-09FC-4616-8109-B74EB1D65B1E}"/>
            </c:ext>
          </c:extLst>
        </c:ser>
        <c:dLbls>
          <c:showLegendKey val="0"/>
          <c:showVal val="0"/>
          <c:showCatName val="0"/>
          <c:showSerName val="0"/>
          <c:showPercent val="0"/>
          <c:showBubbleSize val="0"/>
        </c:dLbls>
        <c:axId val="745403016"/>
        <c:axId val="745445328"/>
      </c:scatterChart>
      <c:valAx>
        <c:axId val="745403016"/>
        <c:scaling>
          <c:orientation val="minMax"/>
          <c:max val="2.3000000000000004E-3"/>
          <c:min val="3.0000000000000008E-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000000000000008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'V5'!$D$53:$D$54</c:f>
              <c:numCache>
                <c:formatCode>General</c:formatCode>
                <c:ptCount val="2"/>
                <c:pt idx="0">
                  <c:v>26.373586799366478</c:v>
                </c:pt>
                <c:pt idx="1">
                  <c:v>42.044804088235281</c:v>
                </c:pt>
              </c:numCache>
            </c:numRef>
          </c:xVal>
          <c:yVal>
            <c:numRef>
              <c:f>'V5'!$D$56:$D$57</c:f>
              <c:numCache>
                <c:formatCode>General</c:formatCode>
                <c:ptCount val="2"/>
                <c:pt idx="0">
                  <c:v>26.373586799366478</c:v>
                </c:pt>
                <c:pt idx="1">
                  <c:v>42.044804088235281</c:v>
                </c:pt>
              </c:numCache>
            </c:numRef>
          </c:yVal>
          <c:smooth val="1"/>
          <c:extLst>
            <c:ext xmlns:c16="http://schemas.microsoft.com/office/drawing/2014/chart" uri="{C3380CC4-5D6E-409C-BE32-E72D297353CC}">
              <c16:uniqueId val="{00000000-BABF-4940-8C28-05DBB81C1CCE}"/>
            </c:ext>
          </c:extLst>
        </c:ser>
        <c:ser>
          <c:idx val="3"/>
          <c:order val="1"/>
          <c:tx>
            <c:strRef>
              <c:f>'V5'!$D$35</c:f>
              <c:strCache>
                <c:ptCount val="1"/>
                <c:pt idx="0">
                  <c:v>Tf,out, °C</c:v>
                </c:pt>
              </c:strCache>
            </c:strRef>
          </c:tx>
          <c:spPr>
            <a:ln w="25400">
              <a:noFill/>
            </a:ln>
          </c:spPr>
          <c:marker>
            <c:symbol val="none"/>
          </c:marker>
          <c:xVal>
            <c:numRef>
              <c:f>'V5'!$D$21:$D$32</c:f>
              <c:numCache>
                <c:formatCode>0.00</c:formatCode>
                <c:ptCount val="12"/>
                <c:pt idx="0">
                  <c:v>28.703452684931506</c:v>
                </c:pt>
                <c:pt idx="1">
                  <c:v>30.588734853448294</c:v>
                </c:pt>
                <c:pt idx="2">
                  <c:v>32.599428050000007</c:v>
                </c:pt>
                <c:pt idx="3">
                  <c:v>34.890846619047615</c:v>
                </c:pt>
                <c:pt idx="4">
                  <c:v>36.833534756097563</c:v>
                </c:pt>
                <c:pt idx="5">
                  <c:v>36.773604499999998</c:v>
                </c:pt>
                <c:pt idx="6">
                  <c:v>33.548228272108844</c:v>
                </c:pt>
                <c:pt idx="7">
                  <c:v>35.345994890624979</c:v>
                </c:pt>
                <c:pt idx="8">
                  <c:v>37.08781505000001</c:v>
                </c:pt>
                <c:pt idx="9">
                  <c:v>38.821591810810816</c:v>
                </c:pt>
                <c:pt idx="10">
                  <c:v>40.592512354838703</c:v>
                </c:pt>
                <c:pt idx="11">
                  <c:v>42.044804088235281</c:v>
                </c:pt>
              </c:numCache>
            </c:numRef>
          </c:xVal>
          <c:yVal>
            <c:numRef>
              <c:f>'V5'!$D$36:$D$47</c:f>
              <c:numCache>
                <c:formatCode>General</c:formatCode>
                <c:ptCount val="12"/>
                <c:pt idx="0">
                  <c:v>26.373586799366478</c:v>
                </c:pt>
                <c:pt idx="1">
                  <c:v>27.409480231281407</c:v>
                </c:pt>
                <c:pt idx="2">
                  <c:v>28.529005857391269</c:v>
                </c:pt>
                <c:pt idx="3">
                  <c:v>29.609787074547796</c:v>
                </c:pt>
                <c:pt idx="4">
                  <c:v>30.891756753550339</c:v>
                </c:pt>
                <c:pt idx="5">
                  <c:v>31.988659590786426</c:v>
                </c:pt>
                <c:pt idx="6">
                  <c:v>32.823003544811399</c:v>
                </c:pt>
                <c:pt idx="7">
                  <c:v>34.143480871475674</c:v>
                </c:pt>
                <c:pt idx="8">
                  <c:v>35.327894000013089</c:v>
                </c:pt>
                <c:pt idx="9">
                  <c:v>36.569456984622661</c:v>
                </c:pt>
                <c:pt idx="10">
                  <c:v>37.616399509650535</c:v>
                </c:pt>
                <c:pt idx="11">
                  <c:v>38.831130291139402</c:v>
                </c:pt>
              </c:numCache>
            </c:numRef>
          </c:yVal>
          <c:smooth val="1"/>
          <c:extLst>
            <c:ext xmlns:c16="http://schemas.microsoft.com/office/drawing/2014/chart" uri="{C3380CC4-5D6E-409C-BE32-E72D297353CC}">
              <c16:uniqueId val="{00000001-BABF-4940-8C28-05DBB81C1CCE}"/>
            </c:ext>
          </c:extLst>
        </c:ser>
        <c:ser>
          <c:idx val="1"/>
          <c:order val="3"/>
          <c:spPr>
            <a:ln w="19050" cap="rnd">
              <a:solidFill>
                <a:schemeClr val="accent2"/>
              </a:solidFill>
              <a:round/>
            </a:ln>
            <a:effectLst/>
          </c:spPr>
          <c:marker>
            <c:symbol val="none"/>
          </c:marker>
          <c:xVal>
            <c:numRef>
              <c:f>'V5'!$D$53:$D$54</c:f>
              <c:numCache>
                <c:formatCode>General</c:formatCode>
                <c:ptCount val="2"/>
                <c:pt idx="0">
                  <c:v>26.373586799366478</c:v>
                </c:pt>
                <c:pt idx="1">
                  <c:v>42.044804088235281</c:v>
                </c:pt>
              </c:numCache>
            </c:numRef>
          </c:xVal>
          <c:yVal>
            <c:numRef>
              <c:f>'V5'!$D$56:$D$57</c:f>
              <c:numCache>
                <c:formatCode>General</c:formatCode>
                <c:ptCount val="2"/>
                <c:pt idx="0">
                  <c:v>26.373586799366478</c:v>
                </c:pt>
                <c:pt idx="1">
                  <c:v>42.044804088235281</c:v>
                </c:pt>
              </c:numCache>
            </c:numRef>
          </c:yVal>
          <c:smooth val="1"/>
          <c:extLst>
            <c:ext xmlns:c16="http://schemas.microsoft.com/office/drawing/2014/chart" uri="{C3380CC4-5D6E-409C-BE32-E72D297353CC}">
              <c16:uniqueId val="{00000002-BABF-4940-8C28-05DBB81C1CCE}"/>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'V5'!$D$35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'V5'!$D$21:$D$32</c:f>
              <c:numCache>
                <c:formatCode>0.00</c:formatCode>
                <c:ptCount val="12"/>
                <c:pt idx="0">
                  <c:v>28.703452684931506</c:v>
                </c:pt>
                <c:pt idx="1">
                  <c:v>30.588734853448294</c:v>
                </c:pt>
                <c:pt idx="2">
                  <c:v>32.599428050000007</c:v>
                </c:pt>
                <c:pt idx="3">
                  <c:v>34.890846619047615</c:v>
                </c:pt>
                <c:pt idx="4">
                  <c:v>36.833534756097563</c:v>
                </c:pt>
                <c:pt idx="5">
                  <c:v>36.773604499999998</c:v>
                </c:pt>
                <c:pt idx="6">
                  <c:v>33.548228272108844</c:v>
                </c:pt>
                <c:pt idx="7">
                  <c:v>35.345994890624979</c:v>
                </c:pt>
                <c:pt idx="8">
                  <c:v>37.08781505000001</c:v>
                </c:pt>
                <c:pt idx="9">
                  <c:v>38.821591810810816</c:v>
                </c:pt>
                <c:pt idx="10">
                  <c:v>40.592512354838703</c:v>
                </c:pt>
                <c:pt idx="11">
                  <c:v>42.044804088235281</c:v>
                </c:pt>
              </c:numCache>
            </c:numRef>
          </c:xVal>
          <c:yVal>
            <c:numRef>
              <c:f>'V5'!$D$36:$D$47</c:f>
              <c:numCache>
                <c:formatCode>General</c:formatCode>
                <c:ptCount val="12"/>
                <c:pt idx="0">
                  <c:v>26.373586799366478</c:v>
                </c:pt>
                <c:pt idx="1">
                  <c:v>27.409480231281407</c:v>
                </c:pt>
                <c:pt idx="2">
                  <c:v>28.529005857391269</c:v>
                </c:pt>
                <c:pt idx="3">
                  <c:v>29.609787074547796</c:v>
                </c:pt>
                <c:pt idx="4">
                  <c:v>30.891756753550339</c:v>
                </c:pt>
                <c:pt idx="5">
                  <c:v>31.988659590786426</c:v>
                </c:pt>
                <c:pt idx="6">
                  <c:v>32.823003544811399</c:v>
                </c:pt>
                <c:pt idx="7">
                  <c:v>34.143480871475674</c:v>
                </c:pt>
                <c:pt idx="8">
                  <c:v>35.327894000013089</c:v>
                </c:pt>
                <c:pt idx="9">
                  <c:v>36.569456984622661</c:v>
                </c:pt>
                <c:pt idx="10">
                  <c:v>37.616399509650535</c:v>
                </c:pt>
                <c:pt idx="11">
                  <c:v>38.831130291139402</c:v>
                </c:pt>
              </c:numCache>
            </c:numRef>
          </c:yVal>
          <c:smooth val="0"/>
          <c:extLst>
            <c:ext xmlns:c16="http://schemas.microsoft.com/office/drawing/2014/chart" uri="{C3380CC4-5D6E-409C-BE32-E72D297353CC}">
              <c16:uniqueId val="{00000003-BABF-4940-8C28-05DBB81C1CCE}"/>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'V5'!$F$53:$F$54</c:f>
              <c:numCache>
                <c:formatCode>General</c:formatCode>
                <c:ptCount val="2"/>
                <c:pt idx="0">
                  <c:v>30.478213506849311</c:v>
                </c:pt>
                <c:pt idx="1">
                  <c:v>55.627211095848963</c:v>
                </c:pt>
              </c:numCache>
            </c:numRef>
          </c:xVal>
          <c:yVal>
            <c:numRef>
              <c:f>'V5'!$F$56:$F$57</c:f>
              <c:numCache>
                <c:formatCode>General</c:formatCode>
                <c:ptCount val="2"/>
                <c:pt idx="0">
                  <c:v>30.478213506849311</c:v>
                </c:pt>
                <c:pt idx="1">
                  <c:v>55.627211095848963</c:v>
                </c:pt>
              </c:numCache>
            </c:numRef>
          </c:yVal>
          <c:smooth val="1"/>
          <c:extLst>
            <c:ext xmlns:c16="http://schemas.microsoft.com/office/drawing/2014/chart" uri="{C3380CC4-5D6E-409C-BE32-E72D297353CC}">
              <c16:uniqueId val="{00000000-C0E4-4020-9E8A-DF4DE0B590F0}"/>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'V5'!$D$35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'V5'!$F$21:$F$32</c:f>
              <c:numCache>
                <c:formatCode>0.00</c:formatCode>
                <c:ptCount val="12"/>
                <c:pt idx="0">
                  <c:v>30.478213506849311</c:v>
                </c:pt>
                <c:pt idx="1">
                  <c:v>33.047138025862075</c:v>
                </c:pt>
                <c:pt idx="2">
                  <c:v>35.539171674999999</c:v>
                </c:pt>
                <c:pt idx="3">
                  <c:v>38.208628261904757</c:v>
                </c:pt>
                <c:pt idx="4">
                  <c:v>40.869812243902444</c:v>
                </c:pt>
                <c:pt idx="5">
                  <c:v>45.085683375000009</c:v>
                </c:pt>
                <c:pt idx="6">
                  <c:v>35.302822734693898</c:v>
                </c:pt>
                <c:pt idx="7">
                  <c:v>38.171521984375005</c:v>
                </c:pt>
                <c:pt idx="8">
                  <c:v>41.056478812500025</c:v>
                </c:pt>
                <c:pt idx="9">
                  <c:v>43.8706248918919</c:v>
                </c:pt>
                <c:pt idx="10">
                  <c:v>46.73510090322582</c:v>
                </c:pt>
                <c:pt idx="11">
                  <c:v>49.435120764705886</c:v>
                </c:pt>
              </c:numCache>
            </c:numRef>
          </c:xVal>
          <c:yVal>
            <c:numRef>
              <c:f>'V5'!$F$36:$F$47</c:f>
              <c:numCache>
                <c:formatCode>General</c:formatCode>
                <c:ptCount val="12"/>
                <c:pt idx="0">
                  <c:v>33.945288044974291</c:v>
                </c:pt>
                <c:pt idx="1">
                  <c:v>37.34557611079066</c:v>
                </c:pt>
                <c:pt idx="2">
                  <c:v>40.991891734878607</c:v>
                </c:pt>
                <c:pt idx="3">
                  <c:v>44.686114365271749</c:v>
                </c:pt>
                <c:pt idx="4">
                  <c:v>48.453643491819093</c:v>
                </c:pt>
                <c:pt idx="5">
                  <c:v>52.655426552230665</c:v>
                </c:pt>
                <c:pt idx="6">
                  <c:v>36.947632289794342</c:v>
                </c:pt>
                <c:pt idx="7">
                  <c:v>40.518670990959833</c:v>
                </c:pt>
                <c:pt idx="8">
                  <c:v>44.178759483514909</c:v>
                </c:pt>
                <c:pt idx="9">
                  <c:v>47.960995595603549</c:v>
                </c:pt>
                <c:pt idx="10">
                  <c:v>51.564951775504824</c:v>
                </c:pt>
                <c:pt idx="11">
                  <c:v>55.627211095848963</c:v>
                </c:pt>
              </c:numCache>
            </c:numRef>
          </c:yVal>
          <c:smooth val="0"/>
          <c:extLst>
            <c:ext xmlns:c16="http://schemas.microsoft.com/office/drawing/2014/chart" uri="{C3380CC4-5D6E-409C-BE32-E72D297353CC}">
              <c16:uniqueId val="{00000001-C0E4-4020-9E8A-DF4DE0B590F0}"/>
            </c:ext>
          </c:extLst>
        </c:ser>
        <c:dLbls>
          <c:showLegendKey val="0"/>
          <c:showVal val="0"/>
          <c:showCatName val="0"/>
          <c:showSerName val="0"/>
          <c:showPercent val="0"/>
          <c:showBubbleSize val="0"/>
        </c:dLbls>
        <c:axId val="745403016"/>
        <c:axId val="745445328"/>
      </c:scatterChart>
      <c:valAx>
        <c:axId val="745403016"/>
        <c:scaling>
          <c:orientation val="minMax"/>
          <c:max val="55"/>
          <c:min val="3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'V5'!$N$53:$N$54</c:f>
              <c:numCache>
                <c:formatCode>General</c:formatCode>
                <c:ptCount val="2"/>
                <c:pt idx="0">
                  <c:v>2.0296670161626892E-4</c:v>
                </c:pt>
                <c:pt idx="1">
                  <c:v>1.5524301329315931E-3</c:v>
                </c:pt>
              </c:numCache>
            </c:numRef>
          </c:xVal>
          <c:yVal>
            <c:numRef>
              <c:f>'V5'!$N$56:$N$57</c:f>
              <c:numCache>
                <c:formatCode>General</c:formatCode>
                <c:ptCount val="2"/>
                <c:pt idx="0">
                  <c:v>2.0296670161626892E-4</c:v>
                </c:pt>
                <c:pt idx="1">
                  <c:v>1.5524301329315931E-3</c:v>
                </c:pt>
              </c:numCache>
            </c:numRef>
          </c:yVal>
          <c:smooth val="1"/>
          <c:extLst>
            <c:ext xmlns:c16="http://schemas.microsoft.com/office/drawing/2014/chart" uri="{C3380CC4-5D6E-409C-BE32-E72D297353CC}">
              <c16:uniqueId val="{00000000-6B01-492C-9CA9-56E4E16CCFED}"/>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'V5'!$N$35</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'V5'!$N$21:$N$32</c:f>
              <c:numCache>
                <c:formatCode>General</c:formatCode>
                <c:ptCount val="12"/>
                <c:pt idx="0">
                  <c:v>3.1968077877235517E-4</c:v>
                </c:pt>
                <c:pt idx="1">
                  <c:v>4.7193916094615663E-4</c:v>
                </c:pt>
                <c:pt idx="2">
                  <c:v>6.098529459379904E-4</c:v>
                </c:pt>
                <c:pt idx="3">
                  <c:v>7.7973079264790268E-4</c:v>
                </c:pt>
                <c:pt idx="4">
                  <c:v>9.5185130194996826E-4</c:v>
                </c:pt>
                <c:pt idx="5">
                  <c:v>1.1793703890087281E-3</c:v>
                </c:pt>
                <c:pt idx="6">
                  <c:v>2.0296670161626892E-4</c:v>
                </c:pt>
                <c:pt idx="7">
                  <c:v>3.4949363523894438E-4</c:v>
                </c:pt>
                <c:pt idx="8">
                  <c:v>5.1120247518916882E-4</c:v>
                </c:pt>
                <c:pt idx="9">
                  <c:v>6.6141787722440116E-4</c:v>
                </c:pt>
                <c:pt idx="10">
                  <c:v>8.5279560616827903E-4</c:v>
                </c:pt>
                <c:pt idx="11">
                  <c:v>1.0378406329347438E-3</c:v>
                </c:pt>
              </c:numCache>
            </c:numRef>
          </c:xVal>
          <c:yVal>
            <c:numRef>
              <c:f>'V5'!$N$36:$N$47</c:f>
              <c:numCache>
                <c:formatCode>General</c:formatCode>
                <c:ptCount val="12"/>
                <c:pt idx="0">
                  <c:v>4.7909621662609427E-4</c:v>
                </c:pt>
                <c:pt idx="1">
                  <c:v>6.5172821459680578E-4</c:v>
                </c:pt>
                <c:pt idx="2">
                  <c:v>8.4745044148787905E-4</c:v>
                </c:pt>
                <c:pt idx="3">
                  <c:v>1.0604252248717942E-3</c:v>
                </c:pt>
                <c:pt idx="4">
                  <c:v>1.2764219574017831E-3</c:v>
                </c:pt>
                <c:pt idx="5">
                  <c:v>1.5524301329315931E-3</c:v>
                </c:pt>
                <c:pt idx="6">
                  <c:v>2.7596252298611008E-4</c:v>
                </c:pt>
                <c:pt idx="7">
                  <c:v>4.4226084927313309E-4</c:v>
                </c:pt>
                <c:pt idx="8">
                  <c:v>6.3438939300661712E-4</c:v>
                </c:pt>
                <c:pt idx="9">
                  <c:v>8.423639578913648E-4</c:v>
                </c:pt>
                <c:pt idx="10">
                  <c:v>1.0598544313702323E-3</c:v>
                </c:pt>
                <c:pt idx="11">
                  <c:v>1.3137204849094088E-3</c:v>
                </c:pt>
              </c:numCache>
            </c:numRef>
          </c:yVal>
          <c:smooth val="0"/>
          <c:extLst>
            <c:ext xmlns:c16="http://schemas.microsoft.com/office/drawing/2014/chart" uri="{C3380CC4-5D6E-409C-BE32-E72D297353CC}">
              <c16:uniqueId val="{00000001-6B01-492C-9CA9-56E4E16CCFED}"/>
            </c:ext>
          </c:extLst>
        </c:ser>
        <c:dLbls>
          <c:showLegendKey val="0"/>
          <c:showVal val="0"/>
          <c:showCatName val="0"/>
          <c:showSerName val="0"/>
          <c:showPercent val="0"/>
          <c:showBubbleSize val="0"/>
        </c:dLbls>
        <c:axId val="745403016"/>
        <c:axId val="745445328"/>
      </c:scatterChart>
      <c:valAx>
        <c:axId val="745403016"/>
        <c:scaling>
          <c:orientation val="minMax"/>
          <c:min val="3.0000000000000008E-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000000000000008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'V6'!$D$53:$D$54</c:f>
              <c:numCache>
                <c:formatCode>General</c:formatCode>
                <c:ptCount val="2"/>
                <c:pt idx="0">
                  <c:v>27.473375177777779</c:v>
                </c:pt>
                <c:pt idx="1">
                  <c:v>44.300734650704555</c:v>
                </c:pt>
              </c:numCache>
            </c:numRef>
          </c:xVal>
          <c:yVal>
            <c:numRef>
              <c:f>'V6'!$D$56:$D$57</c:f>
              <c:numCache>
                <c:formatCode>General</c:formatCode>
                <c:ptCount val="2"/>
                <c:pt idx="0">
                  <c:v>27.473375177777779</c:v>
                </c:pt>
                <c:pt idx="1">
                  <c:v>44.300734650704555</c:v>
                </c:pt>
              </c:numCache>
            </c:numRef>
          </c:yVal>
          <c:smooth val="1"/>
          <c:extLst>
            <c:ext xmlns:c16="http://schemas.microsoft.com/office/drawing/2014/chart" uri="{C3380CC4-5D6E-409C-BE32-E72D297353CC}">
              <c16:uniqueId val="{00000000-C3A2-4795-B9D8-DFE8A250D86F}"/>
            </c:ext>
          </c:extLst>
        </c:ser>
        <c:ser>
          <c:idx val="3"/>
          <c:order val="1"/>
          <c:tx>
            <c:strRef>
              <c:f>'V6'!$D$35</c:f>
              <c:strCache>
                <c:ptCount val="1"/>
                <c:pt idx="0">
                  <c:v>Tf,out, °C</c:v>
                </c:pt>
              </c:strCache>
            </c:strRef>
          </c:tx>
          <c:spPr>
            <a:ln w="25400">
              <a:noFill/>
            </a:ln>
          </c:spPr>
          <c:marker>
            <c:symbol val="none"/>
          </c:marker>
          <c:xVal>
            <c:numRef>
              <c:f>'V6'!$D$21:$D$32</c:f>
              <c:numCache>
                <c:formatCode>0.00</c:formatCode>
                <c:ptCount val="12"/>
                <c:pt idx="0">
                  <c:v>27.473375177777779</c:v>
                </c:pt>
                <c:pt idx="1">
                  <c:v>28.433268650943397</c:v>
                </c:pt>
                <c:pt idx="2">
                  <c:v>30.170934654320988</c:v>
                </c:pt>
                <c:pt idx="3">
                  <c:v>31.066431162790707</c:v>
                </c:pt>
                <c:pt idx="4">
                  <c:v>31.780899604166667</c:v>
                </c:pt>
                <c:pt idx="5">
                  <c:v>33.068148055555554</c:v>
                </c:pt>
                <c:pt idx="6">
                  <c:v>33.537685199999991</c:v>
                </c:pt>
                <c:pt idx="7">
                  <c:v>34.806913407142879</c:v>
                </c:pt>
                <c:pt idx="8">
                  <c:v>36.549100684210536</c:v>
                </c:pt>
                <c:pt idx="9">
                  <c:v>37.84601507594936</c:v>
                </c:pt>
                <c:pt idx="10">
                  <c:v>38.91508546153846</c:v>
                </c:pt>
                <c:pt idx="11">
                  <c:v>39.64111249152544</c:v>
                </c:pt>
              </c:numCache>
            </c:numRef>
          </c:xVal>
          <c:yVal>
            <c:numRef>
              <c:f>'V6'!$D$36:$D$47</c:f>
              <c:numCache>
                <c:formatCode>General</c:formatCode>
                <c:ptCount val="12"/>
                <c:pt idx="0">
                  <c:v>29.579897048840792</c:v>
                </c:pt>
                <c:pt idx="1">
                  <c:v>31.871471283801156</c:v>
                </c:pt>
                <c:pt idx="2">
                  <c:v>33.999222480302649</c:v>
                </c:pt>
                <c:pt idx="3">
                  <c:v>35.863364863375978</c:v>
                </c:pt>
                <c:pt idx="4">
                  <c:v>37.309220214972981</c:v>
                </c:pt>
                <c:pt idx="5">
                  <c:v>39.597647353292871</c:v>
                </c:pt>
                <c:pt idx="6">
                  <c:v>34.897768001808515</c:v>
                </c:pt>
                <c:pt idx="7">
                  <c:v>36.690433932194367</c:v>
                </c:pt>
                <c:pt idx="8">
                  <c:v>38.93482120306993</c:v>
                </c:pt>
                <c:pt idx="9">
                  <c:v>40.879200799811372</c:v>
                </c:pt>
                <c:pt idx="10">
                  <c:v>42.529704685379784</c:v>
                </c:pt>
                <c:pt idx="11">
                  <c:v>44.300734650704555</c:v>
                </c:pt>
              </c:numCache>
            </c:numRef>
          </c:yVal>
          <c:smooth val="1"/>
          <c:extLst>
            <c:ext xmlns:c16="http://schemas.microsoft.com/office/drawing/2014/chart" uri="{C3380CC4-5D6E-409C-BE32-E72D297353CC}">
              <c16:uniqueId val="{00000001-C3A2-4795-B9D8-DFE8A250D86F}"/>
            </c:ext>
          </c:extLst>
        </c:ser>
        <c:ser>
          <c:idx val="1"/>
          <c:order val="3"/>
          <c:spPr>
            <a:ln w="19050" cap="rnd">
              <a:solidFill>
                <a:schemeClr val="accent2"/>
              </a:solidFill>
              <a:round/>
            </a:ln>
            <a:effectLst/>
          </c:spPr>
          <c:marker>
            <c:symbol val="none"/>
          </c:marker>
          <c:xVal>
            <c:numRef>
              <c:f>'V6'!$D$53:$D$54</c:f>
              <c:numCache>
                <c:formatCode>General</c:formatCode>
                <c:ptCount val="2"/>
                <c:pt idx="0">
                  <c:v>27.473375177777779</c:v>
                </c:pt>
                <c:pt idx="1">
                  <c:v>44.300734650704555</c:v>
                </c:pt>
              </c:numCache>
            </c:numRef>
          </c:xVal>
          <c:yVal>
            <c:numRef>
              <c:f>'V6'!$D$56:$D$57</c:f>
              <c:numCache>
                <c:formatCode>General</c:formatCode>
                <c:ptCount val="2"/>
                <c:pt idx="0">
                  <c:v>27.473375177777779</c:v>
                </c:pt>
                <c:pt idx="1">
                  <c:v>44.300734650704555</c:v>
                </c:pt>
              </c:numCache>
            </c:numRef>
          </c:yVal>
          <c:smooth val="1"/>
          <c:extLst>
            <c:ext xmlns:c16="http://schemas.microsoft.com/office/drawing/2014/chart" uri="{C3380CC4-5D6E-409C-BE32-E72D297353CC}">
              <c16:uniqueId val="{00000002-C3A2-4795-B9D8-DFE8A250D86F}"/>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'V6'!$D$35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'V6'!$D$21:$D$32</c:f>
              <c:numCache>
                <c:formatCode>0.00</c:formatCode>
                <c:ptCount val="12"/>
                <c:pt idx="0">
                  <c:v>27.473375177777779</c:v>
                </c:pt>
                <c:pt idx="1">
                  <c:v>28.433268650943397</c:v>
                </c:pt>
                <c:pt idx="2">
                  <c:v>30.170934654320988</c:v>
                </c:pt>
                <c:pt idx="3">
                  <c:v>31.066431162790707</c:v>
                </c:pt>
                <c:pt idx="4">
                  <c:v>31.780899604166667</c:v>
                </c:pt>
                <c:pt idx="5">
                  <c:v>33.068148055555554</c:v>
                </c:pt>
                <c:pt idx="6">
                  <c:v>33.537685199999991</c:v>
                </c:pt>
                <c:pt idx="7">
                  <c:v>34.806913407142879</c:v>
                </c:pt>
                <c:pt idx="8">
                  <c:v>36.549100684210536</c:v>
                </c:pt>
                <c:pt idx="9">
                  <c:v>37.84601507594936</c:v>
                </c:pt>
                <c:pt idx="10">
                  <c:v>38.91508546153846</c:v>
                </c:pt>
                <c:pt idx="11">
                  <c:v>39.64111249152544</c:v>
                </c:pt>
              </c:numCache>
            </c:numRef>
          </c:xVal>
          <c:yVal>
            <c:numRef>
              <c:f>'V6'!$D$36:$D$47</c:f>
              <c:numCache>
                <c:formatCode>General</c:formatCode>
                <c:ptCount val="12"/>
                <c:pt idx="0">
                  <c:v>29.579897048840792</c:v>
                </c:pt>
                <c:pt idx="1">
                  <c:v>31.871471283801156</c:v>
                </c:pt>
                <c:pt idx="2">
                  <c:v>33.999222480302649</c:v>
                </c:pt>
                <c:pt idx="3">
                  <c:v>35.863364863375978</c:v>
                </c:pt>
                <c:pt idx="4">
                  <c:v>37.309220214972981</c:v>
                </c:pt>
                <c:pt idx="5">
                  <c:v>39.597647353292871</c:v>
                </c:pt>
                <c:pt idx="6">
                  <c:v>34.897768001808515</c:v>
                </c:pt>
                <c:pt idx="7">
                  <c:v>36.690433932194367</c:v>
                </c:pt>
                <c:pt idx="8">
                  <c:v>38.93482120306993</c:v>
                </c:pt>
                <c:pt idx="9">
                  <c:v>40.879200799811372</c:v>
                </c:pt>
                <c:pt idx="10">
                  <c:v>42.529704685379784</c:v>
                </c:pt>
                <c:pt idx="11">
                  <c:v>44.300734650704555</c:v>
                </c:pt>
              </c:numCache>
            </c:numRef>
          </c:yVal>
          <c:smooth val="0"/>
          <c:extLst>
            <c:ext xmlns:c16="http://schemas.microsoft.com/office/drawing/2014/chart" uri="{C3380CC4-5D6E-409C-BE32-E72D297353CC}">
              <c16:uniqueId val="{00000003-C3A2-4795-B9D8-DFE8A250D86F}"/>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'V6'!$F$53:$F$54</c:f>
              <c:numCache>
                <c:formatCode>General</c:formatCode>
                <c:ptCount val="2"/>
                <c:pt idx="0">
                  <c:v>30.133800347146575</c:v>
                </c:pt>
                <c:pt idx="1">
                  <c:v>51.407079440677961</c:v>
                </c:pt>
              </c:numCache>
            </c:numRef>
          </c:xVal>
          <c:yVal>
            <c:numRef>
              <c:f>'V6'!$F$56:$F$57</c:f>
              <c:numCache>
                <c:formatCode>General</c:formatCode>
                <c:ptCount val="2"/>
                <c:pt idx="0">
                  <c:v>30.133800347146575</c:v>
                </c:pt>
                <c:pt idx="1">
                  <c:v>51.407079440677961</c:v>
                </c:pt>
              </c:numCache>
            </c:numRef>
          </c:yVal>
          <c:smooth val="1"/>
          <c:extLst>
            <c:ext xmlns:c16="http://schemas.microsoft.com/office/drawing/2014/chart" uri="{C3380CC4-5D6E-409C-BE32-E72D297353CC}">
              <c16:uniqueId val="{00000000-4E28-49AB-9613-0713E1323080}"/>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'V6'!$D$35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'V6'!$F$21:$F$32</c:f>
              <c:numCache>
                <c:formatCode>0.00</c:formatCode>
                <c:ptCount val="12"/>
                <c:pt idx="0">
                  <c:v>32.284690718518512</c:v>
                </c:pt>
                <c:pt idx="1">
                  <c:v>35.622427405660396</c:v>
                </c:pt>
                <c:pt idx="2">
                  <c:v>38.795763666666666</c:v>
                </c:pt>
                <c:pt idx="3">
                  <c:v>42.525839395348832</c:v>
                </c:pt>
                <c:pt idx="4">
                  <c:v>45.07737933333334</c:v>
                </c:pt>
                <c:pt idx="5">
                  <c:v>49.100640861111117</c:v>
                </c:pt>
                <c:pt idx="6">
                  <c:v>36.087844288888903</c:v>
                </c:pt>
                <c:pt idx="7">
                  <c:v>38.78533135</c:v>
                </c:pt>
                <c:pt idx="8">
                  <c:v>42.41041989473684</c:v>
                </c:pt>
                <c:pt idx="9">
                  <c:v>45.453871797468359</c:v>
                </c:pt>
                <c:pt idx="10">
                  <c:v>48.74452736538462</c:v>
                </c:pt>
                <c:pt idx="11">
                  <c:v>51.407079440677961</c:v>
                </c:pt>
              </c:numCache>
            </c:numRef>
          </c:xVal>
          <c:yVal>
            <c:numRef>
              <c:f>'V6'!$F$36:$F$47</c:f>
              <c:numCache>
                <c:formatCode>General</c:formatCode>
                <c:ptCount val="12"/>
                <c:pt idx="0">
                  <c:v>30.133800347146575</c:v>
                </c:pt>
                <c:pt idx="1">
                  <c:v>33.094621128880192</c:v>
                </c:pt>
                <c:pt idx="2">
                  <c:v>35.894691876829881</c:v>
                </c:pt>
                <c:pt idx="3">
                  <c:v>38.86602315807653</c:v>
                </c:pt>
                <c:pt idx="4">
                  <c:v>41.114702925045037</c:v>
                </c:pt>
                <c:pt idx="5">
                  <c:v>44.829563913054244</c:v>
                </c:pt>
                <c:pt idx="6">
                  <c:v>35.567200958715262</c:v>
                </c:pt>
                <c:pt idx="7">
                  <c:v>37.908020728695192</c:v>
                </c:pt>
                <c:pt idx="8">
                  <c:v>40.982507938868139</c:v>
                </c:pt>
                <c:pt idx="9">
                  <c:v>43.782254020492303</c:v>
                </c:pt>
                <c:pt idx="10">
                  <c:v>46.648316163538937</c:v>
                </c:pt>
                <c:pt idx="11">
                  <c:v>49.573157966641588</c:v>
                </c:pt>
              </c:numCache>
            </c:numRef>
          </c:yVal>
          <c:smooth val="0"/>
          <c:extLst>
            <c:ext xmlns:c16="http://schemas.microsoft.com/office/drawing/2014/chart" uri="{C3380CC4-5D6E-409C-BE32-E72D297353CC}">
              <c16:uniqueId val="{00000001-4E28-49AB-9613-0713E1323080}"/>
            </c:ext>
          </c:extLst>
        </c:ser>
        <c:dLbls>
          <c:showLegendKey val="0"/>
          <c:showVal val="0"/>
          <c:showCatName val="0"/>
          <c:showSerName val="0"/>
          <c:showPercent val="0"/>
          <c:showBubbleSize val="0"/>
        </c:dLbls>
        <c:axId val="745403016"/>
        <c:axId val="745445328"/>
      </c:scatterChart>
      <c:valAx>
        <c:axId val="745403016"/>
        <c:scaling>
          <c:orientation val="minMax"/>
          <c:max val="55"/>
          <c:min val="3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'V6'!$N$53:$N$54</c:f>
              <c:numCache>
                <c:formatCode>General</c:formatCode>
                <c:ptCount val="2"/>
                <c:pt idx="0">
                  <c:v>2.8449163595829519E-4</c:v>
                </c:pt>
                <c:pt idx="1">
                  <c:v>2.1111689967664143E-3</c:v>
                </c:pt>
              </c:numCache>
            </c:numRef>
          </c:xVal>
          <c:yVal>
            <c:numRef>
              <c:f>'V6'!$N$56:$N$57</c:f>
              <c:numCache>
                <c:formatCode>General</c:formatCode>
                <c:ptCount val="2"/>
                <c:pt idx="0">
                  <c:v>2.8449163595829519E-4</c:v>
                </c:pt>
                <c:pt idx="1">
                  <c:v>2.1111689967664143E-3</c:v>
                </c:pt>
              </c:numCache>
            </c:numRef>
          </c:yVal>
          <c:smooth val="1"/>
          <c:extLst>
            <c:ext xmlns:c16="http://schemas.microsoft.com/office/drawing/2014/chart" uri="{C3380CC4-5D6E-409C-BE32-E72D297353CC}">
              <c16:uniqueId val="{00000000-8649-48AA-A614-CE2B05E5B7CC}"/>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'V6'!$N$35</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'V6'!$N$21:$N$32</c:f>
              <c:numCache>
                <c:formatCode>0.00E+00</c:formatCode>
                <c:ptCount val="12"/>
                <c:pt idx="0">
                  <c:v>4.1193865791502171E-4</c:v>
                </c:pt>
                <c:pt idx="1">
                  <c:v>7.901036005940928E-4</c:v>
                </c:pt>
                <c:pt idx="2">
                  <c:v>9.6705163797740378E-4</c:v>
                </c:pt>
                <c:pt idx="3">
                  <c:v>1.3389933524062599E-3</c:v>
                </c:pt>
                <c:pt idx="4">
                  <c:v>1.5857392890144537E-3</c:v>
                </c:pt>
                <c:pt idx="5">
                  <c:v>1.9301383962595413E-3</c:v>
                </c:pt>
                <c:pt idx="6">
                  <c:v>2.8449163595829519E-4</c:v>
                </c:pt>
                <c:pt idx="7">
                  <c:v>4.8290138846067399E-4</c:v>
                </c:pt>
                <c:pt idx="8">
                  <c:v>7.8632517132508231E-4</c:v>
                </c:pt>
                <c:pt idx="9">
                  <c:v>1.0059429043752753E-3</c:v>
                </c:pt>
                <c:pt idx="10">
                  <c:v>1.3862639586780562E-3</c:v>
                </c:pt>
                <c:pt idx="11">
                  <c:v>1.6279710851505856E-3</c:v>
                </c:pt>
              </c:numCache>
            </c:numRef>
          </c:xVal>
          <c:yVal>
            <c:numRef>
              <c:f>'V6'!$N$36:$N$47</c:f>
              <c:numCache>
                <c:formatCode>General</c:formatCode>
                <c:ptCount val="12"/>
                <c:pt idx="0">
                  <c:v>6.2125374615874232E-4</c:v>
                </c:pt>
                <c:pt idx="1">
                  <c:v>8.9482228249743721E-4</c:v>
                </c:pt>
                <c:pt idx="2">
                  <c:v>1.0922023007293926E-3</c:v>
                </c:pt>
                <c:pt idx="3">
                  <c:v>1.4832171532446151E-3</c:v>
                </c:pt>
                <c:pt idx="4">
                  <c:v>1.7169347658620338E-3</c:v>
                </c:pt>
                <c:pt idx="5">
                  <c:v>2.1111689967664143E-3</c:v>
                </c:pt>
                <c:pt idx="6">
                  <c:v>3.7398891253130834E-4</c:v>
                </c:pt>
                <c:pt idx="7">
                  <c:v>5.9288699314440237E-4</c:v>
                </c:pt>
                <c:pt idx="8">
                  <c:v>8.78151497011691E-4</c:v>
                </c:pt>
                <c:pt idx="9">
                  <c:v>1.1448783168493076E-3</c:v>
                </c:pt>
                <c:pt idx="10">
                  <c:v>1.5285146741566068E-3</c:v>
                </c:pt>
                <c:pt idx="11">
                  <c:v>1.8592205792532703E-3</c:v>
                </c:pt>
              </c:numCache>
            </c:numRef>
          </c:yVal>
          <c:smooth val="0"/>
          <c:extLst>
            <c:ext xmlns:c16="http://schemas.microsoft.com/office/drawing/2014/chart" uri="{C3380CC4-5D6E-409C-BE32-E72D297353CC}">
              <c16:uniqueId val="{00000001-8649-48AA-A614-CE2B05E5B7CC}"/>
            </c:ext>
          </c:extLst>
        </c:ser>
        <c:dLbls>
          <c:showLegendKey val="0"/>
          <c:showVal val="0"/>
          <c:showCatName val="0"/>
          <c:showSerName val="0"/>
          <c:showPercent val="0"/>
          <c:showBubbleSize val="0"/>
        </c:dLbls>
        <c:axId val="745403016"/>
        <c:axId val="745445328"/>
      </c:scatterChart>
      <c:valAx>
        <c:axId val="745403016"/>
        <c:scaling>
          <c:orientation val="minMax"/>
          <c:min val="3.0000000000000008E-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000000000000008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'V7'!$D$53:$D$54</c:f>
              <c:numCache>
                <c:formatCode>General</c:formatCode>
                <c:ptCount val="2"/>
                <c:pt idx="0">
                  <c:v>27.692332262295086</c:v>
                </c:pt>
                <c:pt idx="1">
                  <c:v>44.996899936155046</c:v>
                </c:pt>
              </c:numCache>
            </c:numRef>
          </c:xVal>
          <c:yVal>
            <c:numRef>
              <c:f>'V7'!$D$56:$D$57</c:f>
              <c:numCache>
                <c:formatCode>General</c:formatCode>
                <c:ptCount val="2"/>
                <c:pt idx="0">
                  <c:v>27.692332262295086</c:v>
                </c:pt>
                <c:pt idx="1">
                  <c:v>44.996899936155046</c:v>
                </c:pt>
              </c:numCache>
            </c:numRef>
          </c:yVal>
          <c:smooth val="1"/>
          <c:extLst>
            <c:ext xmlns:c16="http://schemas.microsoft.com/office/drawing/2014/chart" uri="{C3380CC4-5D6E-409C-BE32-E72D297353CC}">
              <c16:uniqueId val="{00000000-05C5-4FFE-BDA7-C46B4C0B964D}"/>
            </c:ext>
          </c:extLst>
        </c:ser>
        <c:ser>
          <c:idx val="3"/>
          <c:order val="1"/>
          <c:tx>
            <c:strRef>
              <c:f>'V7'!$D$35</c:f>
              <c:strCache>
                <c:ptCount val="1"/>
                <c:pt idx="0">
                  <c:v>Tf,out, °C</c:v>
                </c:pt>
              </c:strCache>
            </c:strRef>
          </c:tx>
          <c:spPr>
            <a:ln w="25400">
              <a:noFill/>
            </a:ln>
          </c:spPr>
          <c:marker>
            <c:symbol val="none"/>
          </c:marker>
          <c:xVal>
            <c:numRef>
              <c:f>'V7'!$D$21:$D$32</c:f>
              <c:numCache>
                <c:formatCode>0.00</c:formatCode>
                <c:ptCount val="12"/>
                <c:pt idx="0">
                  <c:v>27.692332262295086</c:v>
                </c:pt>
                <c:pt idx="1">
                  <c:v>28.85677518367347</c:v>
                </c:pt>
                <c:pt idx="2">
                  <c:v>30.285105524999999</c:v>
                </c:pt>
                <c:pt idx="3">
                  <c:v>31.06709764705883</c:v>
                </c:pt>
                <c:pt idx="4">
                  <c:v>32.732676096774192</c:v>
                </c:pt>
                <c:pt idx="5">
                  <c:v>33.841953499999995</c:v>
                </c:pt>
                <c:pt idx="6">
                  <c:v>33.104432062015505</c:v>
                </c:pt>
                <c:pt idx="7">
                  <c:v>35.305439775000004</c:v>
                </c:pt>
                <c:pt idx="8">
                  <c:v>36.385177550000002</c:v>
                </c:pt>
                <c:pt idx="9">
                  <c:v>37.243969450980408</c:v>
                </c:pt>
                <c:pt idx="10">
                  <c:v>37.574385717948715</c:v>
                </c:pt>
                <c:pt idx="11">
                  <c:v>38.456064324324316</c:v>
                </c:pt>
              </c:numCache>
            </c:numRef>
          </c:xVal>
          <c:yVal>
            <c:numRef>
              <c:f>'V7'!$D$36:$D$47</c:f>
              <c:numCache>
                <c:formatCode>General</c:formatCode>
                <c:ptCount val="12"/>
                <c:pt idx="0">
                  <c:v>30.478456411191871</c:v>
                </c:pt>
                <c:pt idx="1">
                  <c:v>32.849082612495124</c:v>
                </c:pt>
                <c:pt idx="2">
                  <c:v>35.077193750559502</c:v>
                </c:pt>
                <c:pt idx="3">
                  <c:v>36.456411154967441</c:v>
                </c:pt>
                <c:pt idx="4">
                  <c:v>39.104939702556578</c:v>
                </c:pt>
                <c:pt idx="5">
                  <c:v>41.05334729465369</c:v>
                </c:pt>
                <c:pt idx="6">
                  <c:v>34.840789143199231</c:v>
                </c:pt>
                <c:pt idx="7">
                  <c:v>37.698973770435089</c:v>
                </c:pt>
                <c:pt idx="8">
                  <c:v>39.836478481459267</c:v>
                </c:pt>
                <c:pt idx="9">
                  <c:v>41.533863150707589</c:v>
                </c:pt>
                <c:pt idx="10">
                  <c:v>43.164152840570637</c:v>
                </c:pt>
                <c:pt idx="11">
                  <c:v>44.996899936155046</c:v>
                </c:pt>
              </c:numCache>
            </c:numRef>
          </c:yVal>
          <c:smooth val="1"/>
          <c:extLst>
            <c:ext xmlns:c16="http://schemas.microsoft.com/office/drawing/2014/chart" uri="{C3380CC4-5D6E-409C-BE32-E72D297353CC}">
              <c16:uniqueId val="{00000001-05C5-4FFE-BDA7-C46B4C0B964D}"/>
            </c:ext>
          </c:extLst>
        </c:ser>
        <c:ser>
          <c:idx val="1"/>
          <c:order val="3"/>
          <c:spPr>
            <a:ln w="19050" cap="rnd">
              <a:solidFill>
                <a:schemeClr val="accent2"/>
              </a:solidFill>
              <a:round/>
            </a:ln>
            <a:effectLst/>
          </c:spPr>
          <c:marker>
            <c:symbol val="none"/>
          </c:marker>
          <c:xVal>
            <c:numRef>
              <c:f>'V7'!$D$53:$D$54</c:f>
              <c:numCache>
                <c:formatCode>General</c:formatCode>
                <c:ptCount val="2"/>
                <c:pt idx="0">
                  <c:v>27.692332262295086</c:v>
                </c:pt>
                <c:pt idx="1">
                  <c:v>44.996899936155046</c:v>
                </c:pt>
              </c:numCache>
            </c:numRef>
          </c:xVal>
          <c:yVal>
            <c:numRef>
              <c:f>'V7'!$D$56:$D$57</c:f>
              <c:numCache>
                <c:formatCode>General</c:formatCode>
                <c:ptCount val="2"/>
                <c:pt idx="0">
                  <c:v>27.692332262295086</c:v>
                </c:pt>
                <c:pt idx="1">
                  <c:v>44.996899936155046</c:v>
                </c:pt>
              </c:numCache>
            </c:numRef>
          </c:yVal>
          <c:smooth val="1"/>
          <c:extLst>
            <c:ext xmlns:c16="http://schemas.microsoft.com/office/drawing/2014/chart" uri="{C3380CC4-5D6E-409C-BE32-E72D297353CC}">
              <c16:uniqueId val="{00000002-05C5-4FFE-BDA7-C46B4C0B964D}"/>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'V7'!$D$35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'V7'!$D$21:$D$32</c:f>
              <c:numCache>
                <c:formatCode>0.00</c:formatCode>
                <c:ptCount val="12"/>
                <c:pt idx="0">
                  <c:v>27.692332262295086</c:v>
                </c:pt>
                <c:pt idx="1">
                  <c:v>28.85677518367347</c:v>
                </c:pt>
                <c:pt idx="2">
                  <c:v>30.285105524999999</c:v>
                </c:pt>
                <c:pt idx="3">
                  <c:v>31.06709764705883</c:v>
                </c:pt>
                <c:pt idx="4">
                  <c:v>32.732676096774192</c:v>
                </c:pt>
                <c:pt idx="5">
                  <c:v>33.841953499999995</c:v>
                </c:pt>
                <c:pt idx="6">
                  <c:v>33.104432062015505</c:v>
                </c:pt>
                <c:pt idx="7">
                  <c:v>35.305439775000004</c:v>
                </c:pt>
                <c:pt idx="8">
                  <c:v>36.385177550000002</c:v>
                </c:pt>
                <c:pt idx="9">
                  <c:v>37.243969450980408</c:v>
                </c:pt>
                <c:pt idx="10">
                  <c:v>37.574385717948715</c:v>
                </c:pt>
                <c:pt idx="11">
                  <c:v>38.456064324324316</c:v>
                </c:pt>
              </c:numCache>
            </c:numRef>
          </c:xVal>
          <c:yVal>
            <c:numRef>
              <c:f>'V7'!$D$36:$D$47</c:f>
              <c:numCache>
                <c:formatCode>General</c:formatCode>
                <c:ptCount val="12"/>
                <c:pt idx="0">
                  <c:v>30.478456411191871</c:v>
                </c:pt>
                <c:pt idx="1">
                  <c:v>32.849082612495124</c:v>
                </c:pt>
                <c:pt idx="2">
                  <c:v>35.077193750559502</c:v>
                </c:pt>
                <c:pt idx="3">
                  <c:v>36.456411154967441</c:v>
                </c:pt>
                <c:pt idx="4">
                  <c:v>39.104939702556578</c:v>
                </c:pt>
                <c:pt idx="5">
                  <c:v>41.05334729465369</c:v>
                </c:pt>
                <c:pt idx="6">
                  <c:v>34.840789143199231</c:v>
                </c:pt>
                <c:pt idx="7">
                  <c:v>37.698973770435089</c:v>
                </c:pt>
                <c:pt idx="8">
                  <c:v>39.836478481459267</c:v>
                </c:pt>
                <c:pt idx="9">
                  <c:v>41.533863150707589</c:v>
                </c:pt>
                <c:pt idx="10">
                  <c:v>43.164152840570637</c:v>
                </c:pt>
                <c:pt idx="11">
                  <c:v>44.996899936155046</c:v>
                </c:pt>
              </c:numCache>
            </c:numRef>
          </c:yVal>
          <c:smooth val="0"/>
          <c:extLst>
            <c:ext xmlns:c16="http://schemas.microsoft.com/office/drawing/2014/chart" uri="{C3380CC4-5D6E-409C-BE32-E72D297353CC}">
              <c16:uniqueId val="{00000003-05C5-4FFE-BDA7-C46B4C0B964D}"/>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'V7'!$F$53:$F$54</c:f>
              <c:numCache>
                <c:formatCode>General</c:formatCode>
                <c:ptCount val="2"/>
                <c:pt idx="0">
                  <c:v>29.804021949929393</c:v>
                </c:pt>
                <c:pt idx="1">
                  <c:v>50.907819189189205</c:v>
                </c:pt>
              </c:numCache>
            </c:numRef>
          </c:xVal>
          <c:yVal>
            <c:numRef>
              <c:f>'V7'!$F$56:$F$57</c:f>
              <c:numCache>
                <c:formatCode>General</c:formatCode>
                <c:ptCount val="2"/>
                <c:pt idx="0">
                  <c:v>29.804021949929393</c:v>
                </c:pt>
                <c:pt idx="1">
                  <c:v>50.907819189189205</c:v>
                </c:pt>
              </c:numCache>
            </c:numRef>
          </c:yVal>
          <c:smooth val="1"/>
          <c:extLst>
            <c:ext xmlns:c16="http://schemas.microsoft.com/office/drawing/2014/chart" uri="{C3380CC4-5D6E-409C-BE32-E72D297353CC}">
              <c16:uniqueId val="{00000000-AB27-4C46-B540-3ACB6E26E845}"/>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'V7'!$D$35</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'V7'!$F$21:$F$32</c:f>
              <c:numCache>
                <c:formatCode>0.00</c:formatCode>
                <c:ptCount val="12"/>
                <c:pt idx="0">
                  <c:v>32.198191245901633</c:v>
                </c:pt>
                <c:pt idx="1">
                  <c:v>34.891852285714279</c:v>
                </c:pt>
                <c:pt idx="2">
                  <c:v>38.515678074999997</c:v>
                </c:pt>
                <c:pt idx="3">
                  <c:v>41.296457941176463</c:v>
                </c:pt>
                <c:pt idx="4">
                  <c:v>44.992080419354842</c:v>
                </c:pt>
                <c:pt idx="5">
                  <c:v>47.598343250000006</c:v>
                </c:pt>
                <c:pt idx="6">
                  <c:v>35.520357162790702</c:v>
                </c:pt>
                <c:pt idx="7">
                  <c:v>38.841863487500007</c:v>
                </c:pt>
                <c:pt idx="8">
                  <c:v>42.207740050000019</c:v>
                </c:pt>
                <c:pt idx="9">
                  <c:v>45.232018745098046</c:v>
                </c:pt>
                <c:pt idx="10">
                  <c:v>47.562058769230767</c:v>
                </c:pt>
                <c:pt idx="11">
                  <c:v>50.907819189189205</c:v>
                </c:pt>
              </c:numCache>
            </c:numRef>
          </c:xVal>
          <c:yVal>
            <c:numRef>
              <c:f>'V7'!$F$36:$F$47</c:f>
              <c:numCache>
                <c:formatCode>General</c:formatCode>
                <c:ptCount val="12"/>
                <c:pt idx="0">
                  <c:v>29.804021949929393</c:v>
                </c:pt>
                <c:pt idx="1">
                  <c:v>32.601433838720482</c:v>
                </c:pt>
                <c:pt idx="2">
                  <c:v>35.436008530531751</c:v>
                </c:pt>
                <c:pt idx="3">
                  <c:v>37.406109552580403</c:v>
                </c:pt>
                <c:pt idx="4">
                  <c:v>41.225000767713368</c:v>
                </c:pt>
                <c:pt idx="5">
                  <c:v>44.259629425893309</c:v>
                </c:pt>
                <c:pt idx="6">
                  <c:v>34.920166171777282</c:v>
                </c:pt>
                <c:pt idx="7">
                  <c:v>38.19397628686329</c:v>
                </c:pt>
                <c:pt idx="8">
                  <c:v>40.974794034465333</c:v>
                </c:pt>
                <c:pt idx="9">
                  <c:v>43.338978127341136</c:v>
                </c:pt>
                <c:pt idx="10">
                  <c:v>45.841649575591191</c:v>
                </c:pt>
                <c:pt idx="11">
                  <c:v>48.838791135017061</c:v>
                </c:pt>
              </c:numCache>
            </c:numRef>
          </c:yVal>
          <c:smooth val="0"/>
          <c:extLst>
            <c:ext xmlns:c16="http://schemas.microsoft.com/office/drawing/2014/chart" uri="{C3380CC4-5D6E-409C-BE32-E72D297353CC}">
              <c16:uniqueId val="{00000001-AB27-4C46-B540-3ACB6E26E845}"/>
            </c:ext>
          </c:extLst>
        </c:ser>
        <c:dLbls>
          <c:showLegendKey val="0"/>
          <c:showVal val="0"/>
          <c:showCatName val="0"/>
          <c:showSerName val="0"/>
          <c:showPercent val="0"/>
          <c:showBubbleSize val="0"/>
        </c:dLbls>
        <c:axId val="745403016"/>
        <c:axId val="745445328"/>
      </c:scatterChart>
      <c:valAx>
        <c:axId val="745403016"/>
        <c:scaling>
          <c:orientation val="minMax"/>
          <c:max val="55"/>
          <c:min val="3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'V7'!$N$53:$N$54</c:f>
              <c:numCache>
                <c:formatCode>General</c:formatCode>
                <c:ptCount val="2"/>
                <c:pt idx="0">
                  <c:v>3.9399845132948128E-4</c:v>
                </c:pt>
                <c:pt idx="1">
                  <c:v>2.9178036128220059E-3</c:v>
                </c:pt>
              </c:numCache>
            </c:numRef>
          </c:xVal>
          <c:yVal>
            <c:numRef>
              <c:f>'V7'!$N$56:$N$57</c:f>
              <c:numCache>
                <c:formatCode>General</c:formatCode>
                <c:ptCount val="2"/>
                <c:pt idx="0">
                  <c:v>3.9399845132948128E-4</c:v>
                </c:pt>
                <c:pt idx="1">
                  <c:v>2.9178036128220059E-3</c:v>
                </c:pt>
              </c:numCache>
            </c:numRef>
          </c:yVal>
          <c:smooth val="1"/>
          <c:extLst>
            <c:ext xmlns:c16="http://schemas.microsoft.com/office/drawing/2014/chart" uri="{C3380CC4-5D6E-409C-BE32-E72D297353CC}">
              <c16:uniqueId val="{00000000-F2EF-4AB7-A014-40239E73919E}"/>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'V7'!$N$35</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'V7'!$N$21:$N$32</c:f>
              <c:numCache>
                <c:formatCode>0.00E+00</c:formatCode>
                <c:ptCount val="12"/>
                <c:pt idx="0">
                  <c:v>1.1651875909317305E-3</c:v>
                </c:pt>
                <c:pt idx="1">
                  <c:v>1.3785695752510218E-3</c:v>
                </c:pt>
                <c:pt idx="2">
                  <c:v>1.8746467097002836E-3</c:v>
                </c:pt>
                <c:pt idx="3">
                  <c:v>2.2008022014663132E-3</c:v>
                </c:pt>
                <c:pt idx="4">
                  <c:v>2.5513179131852778E-3</c:v>
                </c:pt>
                <c:pt idx="5">
                  <c:v>2.9178036128220059E-3</c:v>
                </c:pt>
                <c:pt idx="6">
                  <c:v>5.9908619275779657E-4</c:v>
                </c:pt>
                <c:pt idx="7">
                  <c:v>5.9053963149406196E-4</c:v>
                </c:pt>
                <c:pt idx="8">
                  <c:v>1.1580355841789027E-3</c:v>
                </c:pt>
                <c:pt idx="9">
                  <c:v>1.5135174666230707E-3</c:v>
                </c:pt>
                <c:pt idx="10">
                  <c:v>1.9769523760293749E-3</c:v>
                </c:pt>
                <c:pt idx="11">
                  <c:v>2.3607156689876637E-3</c:v>
                </c:pt>
              </c:numCache>
            </c:numRef>
          </c:xVal>
          <c:yVal>
            <c:numRef>
              <c:f>'V7'!$N$36:$N$47</c:f>
              <c:numCache>
                <c:formatCode>General</c:formatCode>
                <c:ptCount val="12"/>
                <c:pt idx="0">
                  <c:v>7.1098273656059982E-4</c:v>
                </c:pt>
                <c:pt idx="1">
                  <c:v>9.3698749201308166E-4</c:v>
                </c:pt>
                <c:pt idx="2">
                  <c:v>1.2176348922884987E-3</c:v>
                </c:pt>
                <c:pt idx="3">
                  <c:v>1.5578442374520509E-3</c:v>
                </c:pt>
                <c:pt idx="4">
                  <c:v>1.8687364356530694E-3</c:v>
                </c:pt>
                <c:pt idx="5">
                  <c:v>2.1843622911268965E-3</c:v>
                </c:pt>
                <c:pt idx="6">
                  <c:v>3.9399845132948128E-4</c:v>
                </c:pt>
                <c:pt idx="7">
                  <c:v>6.2064584371852144E-4</c:v>
                </c:pt>
                <c:pt idx="8">
                  <c:v>9.5570530230103842E-4</c:v>
                </c:pt>
                <c:pt idx="9">
                  <c:v>1.2298675040804377E-3</c:v>
                </c:pt>
                <c:pt idx="10">
                  <c:v>1.5641813423482678E-3</c:v>
                </c:pt>
                <c:pt idx="11">
                  <c:v>1.9628516889661912E-3</c:v>
                </c:pt>
              </c:numCache>
            </c:numRef>
          </c:yVal>
          <c:smooth val="0"/>
          <c:extLst>
            <c:ext xmlns:c16="http://schemas.microsoft.com/office/drawing/2014/chart" uri="{C3380CC4-5D6E-409C-BE32-E72D297353CC}">
              <c16:uniqueId val="{00000001-F2EF-4AB7-A014-40239E73919E}"/>
            </c:ext>
          </c:extLst>
        </c:ser>
        <c:dLbls>
          <c:showLegendKey val="0"/>
          <c:showVal val="0"/>
          <c:showCatName val="0"/>
          <c:showSerName val="0"/>
          <c:showPercent val="0"/>
          <c:showBubbleSize val="0"/>
        </c:dLbls>
        <c:axId val="745403016"/>
        <c:axId val="745445328"/>
      </c:scatterChart>
      <c:valAx>
        <c:axId val="745403016"/>
        <c:scaling>
          <c:orientation val="minMax"/>
          <c:min val="3.0000000000000008E-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000000000000008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'V8'!$D$54:$D$55</c:f>
              <c:numCache>
                <c:formatCode>General</c:formatCode>
                <c:ptCount val="2"/>
                <c:pt idx="0">
                  <c:v>33.854443294117651</c:v>
                </c:pt>
                <c:pt idx="1">
                  <c:v>51.141632819055019</c:v>
                </c:pt>
              </c:numCache>
            </c:numRef>
          </c:xVal>
          <c:yVal>
            <c:numRef>
              <c:f>'V8'!$D$57:$D$58</c:f>
              <c:numCache>
                <c:formatCode>General</c:formatCode>
                <c:ptCount val="2"/>
                <c:pt idx="0">
                  <c:v>33.854443294117651</c:v>
                </c:pt>
                <c:pt idx="1">
                  <c:v>51.141632819055019</c:v>
                </c:pt>
              </c:numCache>
            </c:numRef>
          </c:yVal>
          <c:smooth val="1"/>
          <c:extLst>
            <c:ext xmlns:c16="http://schemas.microsoft.com/office/drawing/2014/chart" uri="{C3380CC4-5D6E-409C-BE32-E72D297353CC}">
              <c16:uniqueId val="{00000000-4C29-44F7-AB87-8EB26E025F2A}"/>
            </c:ext>
          </c:extLst>
        </c:ser>
        <c:ser>
          <c:idx val="3"/>
          <c:order val="1"/>
          <c:tx>
            <c:strRef>
              <c:f>'V8'!$D$36</c:f>
              <c:strCache>
                <c:ptCount val="1"/>
                <c:pt idx="0">
                  <c:v>Tf,out, °C</c:v>
                </c:pt>
              </c:strCache>
            </c:strRef>
          </c:tx>
          <c:spPr>
            <a:ln>
              <a:noFill/>
            </a:ln>
          </c:spPr>
          <c:marker>
            <c:symbol val="circle"/>
            <c:size val="5"/>
            <c:spPr>
              <a:solidFill>
                <a:schemeClr val="accent1"/>
              </a:solidFill>
              <a:ln>
                <a:noFill/>
              </a:ln>
            </c:spPr>
          </c:marker>
          <c:xVal>
            <c:numRef>
              <c:f>'V8'!$D$21:$D$33</c:f>
              <c:numCache>
                <c:formatCode>0.00</c:formatCode>
                <c:ptCount val="13"/>
                <c:pt idx="0">
                  <c:v>33.854443294117651</c:v>
                </c:pt>
                <c:pt idx="1">
                  <c:v>36.500609145454533</c:v>
                </c:pt>
                <c:pt idx="2">
                  <c:v>40.608440129629614</c:v>
                </c:pt>
                <c:pt idx="3">
                  <c:v>42.777856661016969</c:v>
                </c:pt>
                <c:pt idx="4">
                  <c:v>45.492692313725485</c:v>
                </c:pt>
                <c:pt idx="5">
                  <c:v>44.605562324786341</c:v>
                </c:pt>
                <c:pt idx="6">
                  <c:v>45.096203298507497</c:v>
                </c:pt>
                <c:pt idx="7">
                  <c:v>47.056070953124987</c:v>
                </c:pt>
                <c:pt idx="8">
                  <c:v>35.816174230425062</c:v>
                </c:pt>
                <c:pt idx="9">
                  <c:v>39.923690179104483</c:v>
                </c:pt>
                <c:pt idx="10">
                  <c:v>42.313336206349199</c:v>
                </c:pt>
                <c:pt idx="11">
                  <c:v>44.550171485294108</c:v>
                </c:pt>
                <c:pt idx="12" formatCode="General">
                  <c:v>46.941414285714288</c:v>
                </c:pt>
              </c:numCache>
            </c:numRef>
          </c:xVal>
          <c:yVal>
            <c:numRef>
              <c:f>'V8'!$D$37:$D$49</c:f>
              <c:numCache>
                <c:formatCode>General</c:formatCode>
                <c:ptCount val="13"/>
                <c:pt idx="0">
                  <c:v>35.653884656904893</c:v>
                </c:pt>
                <c:pt idx="1">
                  <c:v>38.605493583136365</c:v>
                </c:pt>
                <c:pt idx="2">
                  <c:v>43.450177055949268</c:v>
                </c:pt>
                <c:pt idx="3">
                  <c:v>45.94434056727539</c:v>
                </c:pt>
                <c:pt idx="4">
                  <c:v>49.246273272684107</c:v>
                </c:pt>
                <c:pt idx="5">
                  <c:v>48.625932501327327</c:v>
                </c:pt>
                <c:pt idx="6">
                  <c:v>48.930027312678192</c:v>
                </c:pt>
                <c:pt idx="7">
                  <c:v>51.141632819055019</c:v>
                </c:pt>
                <c:pt idx="8">
                  <c:v>37.021718314322982</c:v>
                </c:pt>
                <c:pt idx="9">
                  <c:v>41.784707981698659</c:v>
                </c:pt>
                <c:pt idx="10">
                  <c:v>44.435768206792034</c:v>
                </c:pt>
                <c:pt idx="11">
                  <c:v>47.278163311222727</c:v>
                </c:pt>
                <c:pt idx="12">
                  <c:v>50.15421700013917</c:v>
                </c:pt>
              </c:numCache>
            </c:numRef>
          </c:yVal>
          <c:smooth val="1"/>
          <c:extLst>
            <c:ext xmlns:c16="http://schemas.microsoft.com/office/drawing/2014/chart" uri="{C3380CC4-5D6E-409C-BE32-E72D297353CC}">
              <c16:uniqueId val="{00000001-4C29-44F7-AB87-8EB26E025F2A}"/>
            </c:ext>
          </c:extLst>
        </c:ser>
        <c:ser>
          <c:idx val="1"/>
          <c:order val="3"/>
          <c:marker>
            <c:symbol val="none"/>
          </c:marker>
          <c:xVal>
            <c:numRef>
              <c:f>'V8'!$D$54:$D$55</c:f>
              <c:numCache>
                <c:formatCode>General</c:formatCode>
                <c:ptCount val="2"/>
                <c:pt idx="0">
                  <c:v>33.854443294117651</c:v>
                </c:pt>
                <c:pt idx="1">
                  <c:v>51.141632819055019</c:v>
                </c:pt>
              </c:numCache>
            </c:numRef>
          </c:xVal>
          <c:yVal>
            <c:numRef>
              <c:f>'V8'!$D$57:$D$58</c:f>
              <c:numCache>
                <c:formatCode>General</c:formatCode>
                <c:ptCount val="2"/>
                <c:pt idx="0">
                  <c:v>33.854443294117651</c:v>
                </c:pt>
                <c:pt idx="1">
                  <c:v>51.141632819055019</c:v>
                </c:pt>
              </c:numCache>
            </c:numRef>
          </c:yVal>
          <c:smooth val="1"/>
          <c:extLst>
            <c:ext xmlns:c16="http://schemas.microsoft.com/office/drawing/2014/chart" uri="{C3380CC4-5D6E-409C-BE32-E72D297353CC}">
              <c16:uniqueId val="{00000002-4C29-44F7-AB87-8EB26E025F2A}"/>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'V8'!$D$36</c:f>
              <c:strCache>
                <c:ptCount val="1"/>
                <c:pt idx="0">
                  <c:v>Tf,out, °C</c:v>
                </c:pt>
              </c:strCache>
            </c:strRef>
          </c:tx>
          <c:spPr>
            <a:ln w="25400">
              <a:noFill/>
            </a:ln>
          </c:spPr>
          <c:marker>
            <c:symbol val="none"/>
          </c:marker>
          <c:xVal>
            <c:numRef>
              <c:f>'V8'!$D$21:$D$33</c:f>
              <c:numCache>
                <c:formatCode>0.00</c:formatCode>
                <c:ptCount val="13"/>
                <c:pt idx="0">
                  <c:v>33.854443294117651</c:v>
                </c:pt>
                <c:pt idx="1">
                  <c:v>36.500609145454533</c:v>
                </c:pt>
                <c:pt idx="2">
                  <c:v>40.608440129629614</c:v>
                </c:pt>
                <c:pt idx="3">
                  <c:v>42.777856661016969</c:v>
                </c:pt>
                <c:pt idx="4">
                  <c:v>45.492692313725485</c:v>
                </c:pt>
                <c:pt idx="5">
                  <c:v>44.605562324786341</c:v>
                </c:pt>
                <c:pt idx="6">
                  <c:v>45.096203298507497</c:v>
                </c:pt>
                <c:pt idx="7">
                  <c:v>47.056070953124987</c:v>
                </c:pt>
                <c:pt idx="8">
                  <c:v>35.816174230425062</c:v>
                </c:pt>
                <c:pt idx="9">
                  <c:v>39.923690179104483</c:v>
                </c:pt>
                <c:pt idx="10">
                  <c:v>42.313336206349199</c:v>
                </c:pt>
                <c:pt idx="11">
                  <c:v>44.550171485294108</c:v>
                </c:pt>
                <c:pt idx="12" formatCode="General">
                  <c:v>46.941414285714288</c:v>
                </c:pt>
              </c:numCache>
            </c:numRef>
          </c:xVal>
          <c:yVal>
            <c:numRef>
              <c:f>'V8'!$D$37:$D$49</c:f>
              <c:numCache>
                <c:formatCode>General</c:formatCode>
                <c:ptCount val="13"/>
                <c:pt idx="0">
                  <c:v>35.653884656904893</c:v>
                </c:pt>
                <c:pt idx="1">
                  <c:v>38.605493583136365</c:v>
                </c:pt>
                <c:pt idx="2">
                  <c:v>43.450177055949268</c:v>
                </c:pt>
                <c:pt idx="3">
                  <c:v>45.94434056727539</c:v>
                </c:pt>
                <c:pt idx="4">
                  <c:v>49.246273272684107</c:v>
                </c:pt>
                <c:pt idx="5">
                  <c:v>48.625932501327327</c:v>
                </c:pt>
                <c:pt idx="6">
                  <c:v>48.930027312678192</c:v>
                </c:pt>
                <c:pt idx="7">
                  <c:v>51.141632819055019</c:v>
                </c:pt>
                <c:pt idx="8">
                  <c:v>37.021718314322982</c:v>
                </c:pt>
                <c:pt idx="9">
                  <c:v>41.784707981698659</c:v>
                </c:pt>
                <c:pt idx="10">
                  <c:v>44.435768206792034</c:v>
                </c:pt>
                <c:pt idx="11">
                  <c:v>47.278163311222727</c:v>
                </c:pt>
                <c:pt idx="12">
                  <c:v>50.15421700013917</c:v>
                </c:pt>
              </c:numCache>
            </c:numRef>
          </c:yVal>
          <c:smooth val="0"/>
          <c:extLst>
            <c:ext xmlns:c16="http://schemas.microsoft.com/office/drawing/2014/chart" uri="{C3380CC4-5D6E-409C-BE32-E72D297353CC}">
              <c16:uniqueId val="{00000003-4C29-44F7-AB87-8EB26E025F2A}"/>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'V8'!$F$54:$F$55</c:f>
              <c:numCache>
                <c:formatCode>General</c:formatCode>
                <c:ptCount val="2"/>
                <c:pt idx="0">
                  <c:v>24.310769810487159</c:v>
                </c:pt>
                <c:pt idx="1">
                  <c:v>38.283233088235299</c:v>
                </c:pt>
              </c:numCache>
            </c:numRef>
          </c:xVal>
          <c:yVal>
            <c:numRef>
              <c:f>'V8'!$F$57:$F$58</c:f>
              <c:numCache>
                <c:formatCode>General</c:formatCode>
                <c:ptCount val="2"/>
                <c:pt idx="0">
                  <c:v>24.310769810487159</c:v>
                </c:pt>
                <c:pt idx="1">
                  <c:v>38.283233088235299</c:v>
                </c:pt>
              </c:numCache>
            </c:numRef>
          </c:yVal>
          <c:smooth val="1"/>
          <c:extLst>
            <c:ext xmlns:c16="http://schemas.microsoft.com/office/drawing/2014/chart" uri="{C3380CC4-5D6E-409C-BE32-E72D297353CC}">
              <c16:uniqueId val="{00000000-EBEA-4273-9F7D-361061CC692F}"/>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'V8'!$D$36</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'V8'!$F$21:$F$32</c:f>
              <c:numCache>
                <c:formatCode>0.00</c:formatCode>
                <c:ptCount val="12"/>
                <c:pt idx="0">
                  <c:v>25.18321742352941</c:v>
                </c:pt>
                <c:pt idx="1">
                  <c:v>26.679600399999995</c:v>
                </c:pt>
                <c:pt idx="2">
                  <c:v>30.196825592592599</c:v>
                </c:pt>
                <c:pt idx="3">
                  <c:v>30.978631881355941</c:v>
                </c:pt>
                <c:pt idx="4">
                  <c:v>33.960241098039219</c:v>
                </c:pt>
                <c:pt idx="5">
                  <c:v>33.738431658119666</c:v>
                </c:pt>
                <c:pt idx="6">
                  <c:v>33.897431328358209</c:v>
                </c:pt>
                <c:pt idx="7">
                  <c:v>35.614020875000001</c:v>
                </c:pt>
                <c:pt idx="8">
                  <c:v>31.768145487695747</c:v>
                </c:pt>
                <c:pt idx="9">
                  <c:v>34.366997985074626</c:v>
                </c:pt>
                <c:pt idx="10">
                  <c:v>36.343999301587296</c:v>
                </c:pt>
                <c:pt idx="11">
                  <c:v>38.283233088235299</c:v>
                </c:pt>
              </c:numCache>
            </c:numRef>
          </c:xVal>
          <c:yVal>
            <c:numRef>
              <c:f>'V8'!$F$37:$F$48</c:f>
              <c:numCache>
                <c:formatCode>General</c:formatCode>
                <c:ptCount val="12"/>
                <c:pt idx="0">
                  <c:v>24.310769810487159</c:v>
                </c:pt>
                <c:pt idx="1">
                  <c:v>25.870892780624501</c:v>
                </c:pt>
                <c:pt idx="2">
                  <c:v>29.388924040902737</c:v>
                </c:pt>
                <c:pt idx="3">
                  <c:v>29.845502172210217</c:v>
                </c:pt>
                <c:pt idx="4">
                  <c:v>32.76294402260271</c:v>
                </c:pt>
                <c:pt idx="5">
                  <c:v>32.198876406408772</c:v>
                </c:pt>
                <c:pt idx="6">
                  <c:v>32.216217017028839</c:v>
                </c:pt>
                <c:pt idx="7">
                  <c:v>34.020353269663588</c:v>
                </c:pt>
                <c:pt idx="8">
                  <c:v>31.613186409379068</c:v>
                </c:pt>
                <c:pt idx="9">
                  <c:v>33.830530488840509</c:v>
                </c:pt>
                <c:pt idx="10">
                  <c:v>35.50078558100364</c:v>
                </c:pt>
                <c:pt idx="11">
                  <c:v>37.735050104810341</c:v>
                </c:pt>
              </c:numCache>
            </c:numRef>
          </c:yVal>
          <c:smooth val="0"/>
          <c:extLst>
            <c:ext xmlns:c16="http://schemas.microsoft.com/office/drawing/2014/chart" uri="{C3380CC4-5D6E-409C-BE32-E72D297353CC}">
              <c16:uniqueId val="{00000001-EBEA-4273-9F7D-361061CC692F}"/>
            </c:ext>
          </c:extLst>
        </c:ser>
        <c:dLbls>
          <c:showLegendKey val="0"/>
          <c:showVal val="0"/>
          <c:showCatName val="0"/>
          <c:showSerName val="0"/>
          <c:showPercent val="0"/>
          <c:showBubbleSize val="0"/>
        </c:dLbls>
        <c:axId val="745403016"/>
        <c:axId val="745445328"/>
      </c:scatterChart>
      <c:valAx>
        <c:axId val="745403016"/>
        <c:scaling>
          <c:orientation val="minMax"/>
          <c:max val="55"/>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'V8'!$N$36</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'V8'!$N$21:$N$33</c:f>
              <c:numCache>
                <c:formatCode>0.00E+00</c:formatCode>
                <c:ptCount val="13"/>
                <c:pt idx="0">
                  <c:v>3.9856396762014595E-4</c:v>
                </c:pt>
                <c:pt idx="1">
                  <c:v>5.4929107690086668E-4</c:v>
                </c:pt>
                <c:pt idx="2">
                  <c:v>8.0764093395931189E-4</c:v>
                </c:pt>
                <c:pt idx="3">
                  <c:v>1.0200724390306227E-3</c:v>
                </c:pt>
                <c:pt idx="4">
                  <c:v>1.3101953040184973E-3</c:v>
                </c:pt>
                <c:pt idx="5">
                  <c:v>1.2535275973409538E-3</c:v>
                </c:pt>
                <c:pt idx="6">
                  <c:v>1.270613396329957E-3</c:v>
                </c:pt>
                <c:pt idx="7">
                  <c:v>1.5482590614091885E-3</c:v>
                </c:pt>
                <c:pt idx="8">
                  <c:v>2.3799263111220923E-4</c:v>
                </c:pt>
                <c:pt idx="9">
                  <c:v>4.7150374893788644E-4</c:v>
                </c:pt>
                <c:pt idx="10">
                  <c:v>5.9501473755172341E-4</c:v>
                </c:pt>
                <c:pt idx="11">
                  <c:v>7.4345298086355284E-4</c:v>
                </c:pt>
                <c:pt idx="12">
                  <c:v>1.0333726525737672E-3</c:v>
                </c:pt>
              </c:numCache>
            </c:numRef>
          </c:xVal>
          <c:yVal>
            <c:numRef>
              <c:f>'V8'!$N$37:$N$49</c:f>
              <c:numCache>
                <c:formatCode>General</c:formatCode>
                <c:ptCount val="13"/>
                <c:pt idx="0">
                  <c:v>4.2890058071388292E-4</c:v>
                </c:pt>
                <c:pt idx="1">
                  <c:v>5.6031521811702881E-4</c:v>
                </c:pt>
                <c:pt idx="2">
                  <c:v>8.1923904716024818E-4</c:v>
                </c:pt>
                <c:pt idx="3">
                  <c:v>1.0480735547291448E-3</c:v>
                </c:pt>
                <c:pt idx="4">
                  <c:v>1.332986628529037E-3</c:v>
                </c:pt>
                <c:pt idx="5">
                  <c:v>1.2739787304547586E-3</c:v>
                </c:pt>
                <c:pt idx="6">
                  <c:v>1.3135060146684285E-3</c:v>
                </c:pt>
                <c:pt idx="7">
                  <c:v>1.556475048038759E-3</c:v>
                </c:pt>
                <c:pt idx="8">
                  <c:v>2.6496705989472927E-4</c:v>
                </c:pt>
                <c:pt idx="9">
                  <c:v>4.9455145453931805E-4</c:v>
                </c:pt>
                <c:pt idx="10">
                  <c:v>6.4516799340670996E-4</c:v>
                </c:pt>
                <c:pt idx="11">
                  <c:v>8.2391797304794492E-4</c:v>
                </c:pt>
                <c:pt idx="12">
                  <c:v>1.119656292818917E-3</c:v>
                </c:pt>
              </c:numCache>
            </c:numRef>
          </c:yVal>
          <c:smooth val="0"/>
          <c:extLst>
            <c:ext xmlns:c16="http://schemas.microsoft.com/office/drawing/2014/chart" uri="{C3380CC4-5D6E-409C-BE32-E72D297353CC}">
              <c16:uniqueId val="{00000001-B3FF-40B6-8666-5DE4A3F848BE}"/>
            </c:ext>
          </c:extLst>
        </c:ser>
        <c:ser>
          <c:idx val="1"/>
          <c:order val="1"/>
          <c:spPr>
            <a:ln w="19050" cap="rnd">
              <a:solidFill>
                <a:schemeClr val="accent2"/>
              </a:solidFill>
              <a:round/>
            </a:ln>
            <a:effectLst/>
          </c:spPr>
          <c:marker>
            <c:symbol val="none"/>
          </c:marker>
          <c:xVal>
            <c:numRef>
              <c:f>'V8'!$N$54:$N$55</c:f>
              <c:numCache>
                <c:formatCode>General</c:formatCode>
                <c:ptCount val="2"/>
                <c:pt idx="0">
                  <c:v>2.3799263111220923E-4</c:v>
                </c:pt>
                <c:pt idx="1">
                  <c:v>1.556475048038759E-3</c:v>
                </c:pt>
              </c:numCache>
            </c:numRef>
          </c:xVal>
          <c:yVal>
            <c:numRef>
              <c:f>'V8'!$N$57:$N$58</c:f>
              <c:numCache>
                <c:formatCode>General</c:formatCode>
                <c:ptCount val="2"/>
                <c:pt idx="0">
                  <c:v>2.3799263111220923E-4</c:v>
                </c:pt>
                <c:pt idx="1">
                  <c:v>1.556475048038759E-3</c:v>
                </c:pt>
              </c:numCache>
            </c:numRef>
          </c:yVal>
          <c:smooth val="0"/>
          <c:extLst>
            <c:ext xmlns:c16="http://schemas.microsoft.com/office/drawing/2014/chart" uri="{C3380CC4-5D6E-409C-BE32-E72D297353CC}">
              <c16:uniqueId val="{00000002-B3FF-40B6-8666-5DE4A3F848BE}"/>
            </c:ext>
          </c:extLst>
        </c:ser>
        <c:dLbls>
          <c:showLegendKey val="0"/>
          <c:showVal val="0"/>
          <c:showCatName val="0"/>
          <c:showSerName val="0"/>
          <c:showPercent val="0"/>
          <c:showBubbleSize val="0"/>
        </c:dLbls>
        <c:axId val="745403016"/>
        <c:axId val="745445328"/>
      </c:scatterChart>
      <c:valAx>
        <c:axId val="745403016"/>
        <c:scaling>
          <c:orientation val="minMax"/>
          <c:max val="1.7000000000000006E-3"/>
          <c:min val="3.0000000000000008E-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3.0000000000000008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Feed Output Temperature (C)</a:t>
            </a:r>
          </a:p>
        </c:rich>
      </c:tx>
      <c:overlay val="0"/>
      <c:spPr>
        <a:noFill/>
        <a:ln>
          <a:noFill/>
        </a:ln>
        <a:effectLst/>
      </c:spPr>
    </c:title>
    <c:autoTitleDeleted val="0"/>
    <c:plotArea>
      <c:layout/>
      <c:scatterChart>
        <c:scatterStyle val="smoothMarker"/>
        <c:varyColors val="0"/>
        <c:ser>
          <c:idx val="2"/>
          <c:order val="0"/>
          <c:marker>
            <c:symbol val="none"/>
          </c:marker>
          <c:xVal>
            <c:numRef>
              <c:f>'V11'!$D$54:$D$55</c:f>
              <c:numCache>
                <c:formatCode>General</c:formatCode>
                <c:ptCount val="2"/>
                <c:pt idx="0">
                  <c:v>33.757769461495847</c:v>
                </c:pt>
                <c:pt idx="1">
                  <c:v>51.555274910817502</c:v>
                </c:pt>
              </c:numCache>
            </c:numRef>
          </c:xVal>
          <c:yVal>
            <c:numRef>
              <c:f>'V11'!$D$57:$D$58</c:f>
              <c:numCache>
                <c:formatCode>General</c:formatCode>
                <c:ptCount val="2"/>
                <c:pt idx="0">
                  <c:v>33.757769461495847</c:v>
                </c:pt>
                <c:pt idx="1">
                  <c:v>51.555274910817502</c:v>
                </c:pt>
              </c:numCache>
            </c:numRef>
          </c:yVal>
          <c:smooth val="1"/>
          <c:extLst>
            <c:ext xmlns:c16="http://schemas.microsoft.com/office/drawing/2014/chart" uri="{C3380CC4-5D6E-409C-BE32-E72D297353CC}">
              <c16:uniqueId val="{00000000-3149-4108-A652-A07B4C12E9E1}"/>
            </c:ext>
          </c:extLst>
        </c:ser>
        <c:ser>
          <c:idx val="3"/>
          <c:order val="1"/>
          <c:tx>
            <c:strRef>
              <c:f>'V11'!$D$36</c:f>
              <c:strCache>
                <c:ptCount val="1"/>
                <c:pt idx="0">
                  <c:v>Tf,out, °C</c:v>
                </c:pt>
              </c:strCache>
            </c:strRef>
          </c:tx>
          <c:spPr>
            <a:ln>
              <a:noFill/>
            </a:ln>
          </c:spPr>
          <c:marker>
            <c:symbol val="circle"/>
            <c:size val="5"/>
            <c:spPr>
              <a:solidFill>
                <a:schemeClr val="accent1"/>
              </a:solidFill>
              <a:ln>
                <a:noFill/>
              </a:ln>
            </c:spPr>
          </c:marker>
          <c:xVal>
            <c:numRef>
              <c:f>'V11'!$D$21:$D$33</c:f>
              <c:numCache>
                <c:formatCode>0.00</c:formatCode>
                <c:ptCount val="13"/>
                <c:pt idx="0">
                  <c:v>33.757769461495847</c:v>
                </c:pt>
                <c:pt idx="1">
                  <c:v>35.896605823671514</c:v>
                </c:pt>
                <c:pt idx="2">
                  <c:v>38.993915331632671</c:v>
                </c:pt>
                <c:pt idx="3">
                  <c:v>40.659148753424653</c:v>
                </c:pt>
                <c:pt idx="4">
                  <c:v>43.043899182692336</c:v>
                </c:pt>
                <c:pt idx="5">
                  <c:v>43.04201045381523</c:v>
                </c:pt>
                <c:pt idx="6">
                  <c:v>41.695208374331564</c:v>
                </c:pt>
                <c:pt idx="7">
                  <c:v>45.792253259587021</c:v>
                </c:pt>
                <c:pt idx="8">
                  <c:v>35.420234583247677</c:v>
                </c:pt>
                <c:pt idx="9">
                  <c:v>38.548450388297915</c:v>
                </c:pt>
                <c:pt idx="10">
                  <c:v>41.109193581979326</c:v>
                </c:pt>
                <c:pt idx="11">
                  <c:v>44.119228132911402</c:v>
                </c:pt>
                <c:pt idx="12">
                  <c:v>46.452090343254021</c:v>
                </c:pt>
              </c:numCache>
            </c:numRef>
          </c:xVal>
          <c:yVal>
            <c:numRef>
              <c:f>'V11'!$D$37:$D$49</c:f>
              <c:numCache>
                <c:formatCode>General</c:formatCode>
                <c:ptCount val="13"/>
                <c:pt idx="0">
                  <c:v>36.165260478230209</c:v>
                </c:pt>
                <c:pt idx="1">
                  <c:v>39.492071983028552</c:v>
                </c:pt>
                <c:pt idx="2">
                  <c:v>43.198313552166042</c:v>
                </c:pt>
                <c:pt idx="3">
                  <c:v>45.28352777361016</c:v>
                </c:pt>
                <c:pt idx="4">
                  <c:v>47.901827401366688</c:v>
                </c:pt>
                <c:pt idx="5">
                  <c:v>48.577704728981587</c:v>
                </c:pt>
                <c:pt idx="6">
                  <c:v>48.024858039123671</c:v>
                </c:pt>
                <c:pt idx="7">
                  <c:v>51.555274910817502</c:v>
                </c:pt>
                <c:pt idx="8">
                  <c:v>37.065689466458593</c:v>
                </c:pt>
                <c:pt idx="9">
                  <c:v>40.727189782586152</c:v>
                </c:pt>
                <c:pt idx="10">
                  <c:v>43.942185486915491</c:v>
                </c:pt>
                <c:pt idx="11">
                  <c:v>47.175436783374096</c:v>
                </c:pt>
                <c:pt idx="12">
                  <c:v>50.46383865336395</c:v>
                </c:pt>
              </c:numCache>
            </c:numRef>
          </c:yVal>
          <c:smooth val="1"/>
          <c:extLst>
            <c:ext xmlns:c16="http://schemas.microsoft.com/office/drawing/2014/chart" uri="{C3380CC4-5D6E-409C-BE32-E72D297353CC}">
              <c16:uniqueId val="{00000001-3149-4108-A652-A07B4C12E9E1}"/>
            </c:ext>
          </c:extLst>
        </c:ser>
        <c:ser>
          <c:idx val="1"/>
          <c:order val="3"/>
          <c:marker>
            <c:symbol val="none"/>
          </c:marker>
          <c:xVal>
            <c:numRef>
              <c:f>'V11'!$D$54:$D$55</c:f>
              <c:numCache>
                <c:formatCode>General</c:formatCode>
                <c:ptCount val="2"/>
                <c:pt idx="0">
                  <c:v>33.757769461495847</c:v>
                </c:pt>
                <c:pt idx="1">
                  <c:v>51.555274910817502</c:v>
                </c:pt>
              </c:numCache>
            </c:numRef>
          </c:xVal>
          <c:yVal>
            <c:numRef>
              <c:f>'V11'!$D$57:$D$58</c:f>
              <c:numCache>
                <c:formatCode>General</c:formatCode>
                <c:ptCount val="2"/>
                <c:pt idx="0">
                  <c:v>33.757769461495847</c:v>
                </c:pt>
                <c:pt idx="1">
                  <c:v>51.555274910817502</c:v>
                </c:pt>
              </c:numCache>
            </c:numRef>
          </c:yVal>
          <c:smooth val="1"/>
          <c:extLst>
            <c:ext xmlns:c16="http://schemas.microsoft.com/office/drawing/2014/chart" uri="{C3380CC4-5D6E-409C-BE32-E72D297353CC}">
              <c16:uniqueId val="{00000002-3149-4108-A652-A07B4C12E9E1}"/>
            </c:ext>
          </c:extLst>
        </c:ser>
        <c:dLbls>
          <c:showLegendKey val="0"/>
          <c:showVal val="0"/>
          <c:showCatName val="0"/>
          <c:showSerName val="0"/>
          <c:showPercent val="0"/>
          <c:showBubbleSize val="0"/>
        </c:dLbls>
        <c:axId val="745403016"/>
        <c:axId val="745445328"/>
      </c:scatterChart>
      <c:scatterChart>
        <c:scatterStyle val="lineMarker"/>
        <c:varyColors val="0"/>
        <c:ser>
          <c:idx val="0"/>
          <c:order val="2"/>
          <c:tx>
            <c:strRef>
              <c:f>'V11'!$D$36</c:f>
              <c:strCache>
                <c:ptCount val="1"/>
                <c:pt idx="0">
                  <c:v>Tf,out, °C</c:v>
                </c:pt>
              </c:strCache>
            </c:strRef>
          </c:tx>
          <c:spPr>
            <a:ln w="25400">
              <a:noFill/>
            </a:ln>
          </c:spPr>
          <c:marker>
            <c:symbol val="none"/>
          </c:marker>
          <c:xVal>
            <c:numRef>
              <c:f>'V11'!$D$21:$D$33</c:f>
              <c:numCache>
                <c:formatCode>0.00</c:formatCode>
                <c:ptCount val="13"/>
                <c:pt idx="0">
                  <c:v>33.757769461495847</c:v>
                </c:pt>
                <c:pt idx="1">
                  <c:v>35.896605823671514</c:v>
                </c:pt>
                <c:pt idx="2">
                  <c:v>38.993915331632671</c:v>
                </c:pt>
                <c:pt idx="3">
                  <c:v>40.659148753424653</c:v>
                </c:pt>
                <c:pt idx="4">
                  <c:v>43.043899182692336</c:v>
                </c:pt>
                <c:pt idx="5">
                  <c:v>43.04201045381523</c:v>
                </c:pt>
                <c:pt idx="6">
                  <c:v>41.695208374331564</c:v>
                </c:pt>
                <c:pt idx="7">
                  <c:v>45.792253259587021</c:v>
                </c:pt>
                <c:pt idx="8">
                  <c:v>35.420234583247677</c:v>
                </c:pt>
                <c:pt idx="9">
                  <c:v>38.548450388297915</c:v>
                </c:pt>
                <c:pt idx="10">
                  <c:v>41.109193581979326</c:v>
                </c:pt>
                <c:pt idx="11">
                  <c:v>44.119228132911402</c:v>
                </c:pt>
                <c:pt idx="12">
                  <c:v>46.452090343254021</c:v>
                </c:pt>
              </c:numCache>
            </c:numRef>
          </c:xVal>
          <c:yVal>
            <c:numRef>
              <c:f>'V11'!$D$37:$D$49</c:f>
              <c:numCache>
                <c:formatCode>General</c:formatCode>
                <c:ptCount val="13"/>
                <c:pt idx="0">
                  <c:v>36.165260478230209</c:v>
                </c:pt>
                <c:pt idx="1">
                  <c:v>39.492071983028552</c:v>
                </c:pt>
                <c:pt idx="2">
                  <c:v>43.198313552166042</c:v>
                </c:pt>
                <c:pt idx="3">
                  <c:v>45.28352777361016</c:v>
                </c:pt>
                <c:pt idx="4">
                  <c:v>47.901827401366688</c:v>
                </c:pt>
                <c:pt idx="5">
                  <c:v>48.577704728981587</c:v>
                </c:pt>
                <c:pt idx="6">
                  <c:v>48.024858039123671</c:v>
                </c:pt>
                <c:pt idx="7">
                  <c:v>51.555274910817502</c:v>
                </c:pt>
                <c:pt idx="8">
                  <c:v>37.065689466458593</c:v>
                </c:pt>
                <c:pt idx="9">
                  <c:v>40.727189782586152</c:v>
                </c:pt>
                <c:pt idx="10">
                  <c:v>43.942185486915491</c:v>
                </c:pt>
                <c:pt idx="11">
                  <c:v>47.175436783374096</c:v>
                </c:pt>
                <c:pt idx="12">
                  <c:v>50.46383865336395</c:v>
                </c:pt>
              </c:numCache>
            </c:numRef>
          </c:yVal>
          <c:smooth val="0"/>
          <c:extLst>
            <c:ext xmlns:c16="http://schemas.microsoft.com/office/drawing/2014/chart" uri="{C3380CC4-5D6E-409C-BE32-E72D297353CC}">
              <c16:uniqueId val="{00000003-3149-4108-A652-A07B4C12E9E1}"/>
            </c:ext>
          </c:extLst>
        </c:ser>
        <c:dLbls>
          <c:showLegendKey val="0"/>
          <c:showVal val="0"/>
          <c:showCatName val="0"/>
          <c:showSerName val="0"/>
          <c:showPercent val="0"/>
          <c:showBubbleSize val="0"/>
        </c:dLbls>
        <c:axId val="745403016"/>
        <c:axId val="745445328"/>
      </c:scatterChart>
      <c:valAx>
        <c:axId val="745403016"/>
        <c:scaling>
          <c:orientation val="minMax"/>
          <c:max val="50"/>
          <c:min val="2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Distillate Output Temperature (C)</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1"/>
          <c:spPr>
            <a:ln w="19050" cap="rnd">
              <a:solidFill>
                <a:schemeClr val="accent2"/>
              </a:solidFill>
              <a:round/>
            </a:ln>
            <a:effectLst/>
          </c:spPr>
          <c:marker>
            <c:symbol val="none"/>
          </c:marker>
          <c:xVal>
            <c:numRef>
              <c:f>'V11'!$F$54:$F$55</c:f>
              <c:numCache>
                <c:formatCode>General</c:formatCode>
                <c:ptCount val="2"/>
                <c:pt idx="0">
                  <c:v>25.514031470348471</c:v>
                </c:pt>
                <c:pt idx="1">
                  <c:v>40.010578952802362</c:v>
                </c:pt>
              </c:numCache>
            </c:numRef>
          </c:xVal>
          <c:yVal>
            <c:numRef>
              <c:f>'V11'!$F$57:$F$58</c:f>
              <c:numCache>
                <c:formatCode>General</c:formatCode>
                <c:ptCount val="2"/>
                <c:pt idx="0">
                  <c:v>25.514031470348471</c:v>
                </c:pt>
                <c:pt idx="1">
                  <c:v>40.010578952802362</c:v>
                </c:pt>
              </c:numCache>
            </c:numRef>
          </c:yVal>
          <c:smooth val="1"/>
          <c:extLst>
            <c:ext xmlns:c16="http://schemas.microsoft.com/office/drawing/2014/chart" uri="{C3380CC4-5D6E-409C-BE32-E72D297353CC}">
              <c16:uniqueId val="{00000000-351F-4CBF-894C-B7245AF3B004}"/>
            </c:ext>
          </c:extLst>
        </c:ser>
        <c:dLbls>
          <c:showLegendKey val="0"/>
          <c:showVal val="0"/>
          <c:showCatName val="0"/>
          <c:showSerName val="0"/>
          <c:showPercent val="0"/>
          <c:showBubbleSize val="0"/>
        </c:dLbls>
        <c:axId val="745403016"/>
        <c:axId val="745445328"/>
      </c:scatterChart>
      <c:scatterChart>
        <c:scatterStyle val="lineMarker"/>
        <c:varyColors val="0"/>
        <c:ser>
          <c:idx val="0"/>
          <c:order val="0"/>
          <c:tx>
            <c:strRef>
              <c:f>'V11'!$D$36</c:f>
              <c:strCache>
                <c:ptCount val="1"/>
                <c:pt idx="0">
                  <c:v>Tf,out, °C</c:v>
                </c:pt>
              </c:strCache>
            </c:strRef>
          </c:tx>
          <c:spPr>
            <a:ln w="25400" cap="rnd">
              <a:noFill/>
              <a:round/>
            </a:ln>
            <a:effectLst/>
          </c:spPr>
          <c:marker>
            <c:symbol val="circle"/>
            <c:size val="5"/>
            <c:spPr>
              <a:solidFill>
                <a:schemeClr val="accent1"/>
              </a:solidFill>
              <a:ln w="9525">
                <a:solidFill>
                  <a:schemeClr val="accent1"/>
                </a:solidFill>
              </a:ln>
              <a:effectLst/>
            </c:spPr>
          </c:marker>
          <c:xVal>
            <c:numRef>
              <c:f>'V11'!$F$21:$F$32</c:f>
              <c:numCache>
                <c:formatCode>0.00</c:formatCode>
                <c:ptCount val="12"/>
                <c:pt idx="0">
                  <c:v>26.985644795567868</c:v>
                </c:pt>
                <c:pt idx="1">
                  <c:v>28.289901538647353</c:v>
                </c:pt>
                <c:pt idx="2">
                  <c:v>31.92310581632654</c:v>
                </c:pt>
                <c:pt idx="3">
                  <c:v>33.223642938356157</c:v>
                </c:pt>
                <c:pt idx="4">
                  <c:v>36.430915937500011</c:v>
                </c:pt>
                <c:pt idx="5">
                  <c:v>36.513681008032151</c:v>
                </c:pt>
                <c:pt idx="6">
                  <c:v>35.311472368983949</c:v>
                </c:pt>
                <c:pt idx="7">
                  <c:v>40.010578952802362</c:v>
                </c:pt>
                <c:pt idx="8">
                  <c:v>32.270082906988641</c:v>
                </c:pt>
                <c:pt idx="9">
                  <c:v>34.771333458776624</c:v>
                </c:pt>
                <c:pt idx="10">
                  <c:v>36.560197771048742</c:v>
                </c:pt>
                <c:pt idx="11">
                  <c:v>39.195581601265836</c:v>
                </c:pt>
              </c:numCache>
            </c:numRef>
          </c:xVal>
          <c:yVal>
            <c:numRef>
              <c:f>'V11'!$F$37:$F$48</c:f>
              <c:numCache>
                <c:formatCode>General</c:formatCode>
                <c:ptCount val="12"/>
                <c:pt idx="0">
                  <c:v>25.514031470348471</c:v>
                </c:pt>
                <c:pt idx="1">
                  <c:v>25.514358405709572</c:v>
                </c:pt>
                <c:pt idx="2">
                  <c:v>29.493108082006927</c:v>
                </c:pt>
                <c:pt idx="3">
                  <c:v>29.217709500831518</c:v>
                </c:pt>
                <c:pt idx="4">
                  <c:v>32.517389424326495</c:v>
                </c:pt>
                <c:pt idx="5">
                  <c:v>33.097888743530291</c:v>
                </c:pt>
                <c:pt idx="6">
                  <c:v>31.145502246544197</c:v>
                </c:pt>
                <c:pt idx="7">
                  <c:v>36.295050328894263</c:v>
                </c:pt>
                <c:pt idx="8">
                  <c:v>31.747233911410547</c:v>
                </c:pt>
                <c:pt idx="9">
                  <c:v>34.037691544976326</c:v>
                </c:pt>
                <c:pt idx="10">
                  <c:v>35.49536069573395</c:v>
                </c:pt>
                <c:pt idx="11">
                  <c:v>36.837913555838554</c:v>
                </c:pt>
              </c:numCache>
            </c:numRef>
          </c:yVal>
          <c:smooth val="0"/>
          <c:extLst>
            <c:ext xmlns:c16="http://schemas.microsoft.com/office/drawing/2014/chart" uri="{C3380CC4-5D6E-409C-BE32-E72D297353CC}">
              <c16:uniqueId val="{00000001-351F-4CBF-894C-B7245AF3B004}"/>
            </c:ext>
          </c:extLst>
        </c:ser>
        <c:dLbls>
          <c:showLegendKey val="0"/>
          <c:showVal val="0"/>
          <c:showCatName val="0"/>
          <c:showSerName val="0"/>
          <c:showPercent val="0"/>
          <c:showBubbleSize val="0"/>
        </c:dLbls>
        <c:axId val="745403016"/>
        <c:axId val="745445328"/>
      </c:scatterChart>
      <c:valAx>
        <c:axId val="745403016"/>
        <c:scaling>
          <c:orientation val="minMax"/>
          <c:max val="55"/>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MD Mass Flow kg/(m</a:t>
            </a:r>
            <a:r>
              <a:rPr lang="en-US" sz="1000" baseline="30000"/>
              <a:t>2</a:t>
            </a:r>
            <a:r>
              <a:rPr lang="en-US" sz="1000" baseline="0"/>
              <a:t>s)</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'V11'!$N$36</c:f>
              <c:strCache>
                <c:ptCount val="1"/>
                <c:pt idx="0">
                  <c:v>J, kg m-2 s-1</c:v>
                </c:pt>
              </c:strCache>
            </c:strRef>
          </c:tx>
          <c:spPr>
            <a:ln w="25400" cap="rnd">
              <a:noFill/>
              <a:round/>
            </a:ln>
            <a:effectLst/>
          </c:spPr>
          <c:marker>
            <c:symbol val="circle"/>
            <c:size val="5"/>
            <c:spPr>
              <a:solidFill>
                <a:schemeClr val="accent1"/>
              </a:solidFill>
              <a:ln w="9525">
                <a:solidFill>
                  <a:schemeClr val="accent1"/>
                </a:solidFill>
              </a:ln>
              <a:effectLst/>
            </c:spPr>
          </c:marker>
          <c:xVal>
            <c:numRef>
              <c:f>'V11'!$N$21:$N$33</c:f>
              <c:numCache>
                <c:formatCode>0.00E+00</c:formatCode>
                <c:ptCount val="13"/>
                <c:pt idx="0">
                  <c:v>5.7045448062355937E-4</c:v>
                </c:pt>
                <c:pt idx="1">
                  <c:v>9.4366004934668258E-4</c:v>
                </c:pt>
                <c:pt idx="2">
                  <c:v>1.156329839942095E-3</c:v>
                </c:pt>
                <c:pt idx="3">
                  <c:v>1.4631761215634519E-3</c:v>
                </c:pt>
                <c:pt idx="4">
                  <c:v>1.7796136882492776E-3</c:v>
                </c:pt>
                <c:pt idx="5">
                  <c:v>1.7516310578356792E-3</c:v>
                </c:pt>
                <c:pt idx="6">
                  <c:v>1.8319225973377508E-3</c:v>
                </c:pt>
                <c:pt idx="7">
                  <c:v>2.0954368658012371E-3</c:v>
                </c:pt>
                <c:pt idx="8">
                  <c:v>3.3708928101526585E-4</c:v>
                </c:pt>
                <c:pt idx="9">
                  <c:v>5.0840227444990543E-4</c:v>
                </c:pt>
                <c:pt idx="10">
                  <c:v>7.8613701031254618E-4</c:v>
                </c:pt>
                <c:pt idx="11">
                  <c:v>1.2387966533580479E-3</c:v>
                </c:pt>
                <c:pt idx="12">
                  <c:v>1.3455807707957684E-3</c:v>
                </c:pt>
              </c:numCache>
            </c:numRef>
          </c:xVal>
          <c:yVal>
            <c:numRef>
              <c:f>'V11'!$N$37:$N$49</c:f>
              <c:numCache>
                <c:formatCode>General</c:formatCode>
                <c:ptCount val="13"/>
                <c:pt idx="0">
                  <c:v>4.629812242591591E-4</c:v>
                </c:pt>
                <c:pt idx="1">
                  <c:v>6.8869292611003184E-4</c:v>
                </c:pt>
                <c:pt idx="2">
                  <c:v>8.724725045333745E-4</c:v>
                </c:pt>
                <c:pt idx="3">
                  <c:v>1.1044124419585287E-3</c:v>
                </c:pt>
                <c:pt idx="4">
                  <c:v>1.2963113746853885E-3</c:v>
                </c:pt>
                <c:pt idx="5">
                  <c:v>1.3657431051448505E-3</c:v>
                </c:pt>
                <c:pt idx="6">
                  <c:v>1.3751326515665351E-3</c:v>
                </c:pt>
                <c:pt idx="7">
                  <c:v>1.691862878364222E-3</c:v>
                </c:pt>
                <c:pt idx="8">
                  <c:v>2.8671803104318467E-4</c:v>
                </c:pt>
                <c:pt idx="9">
                  <c:v>4.4261359454837127E-4</c:v>
                </c:pt>
                <c:pt idx="10">
                  <c:v>6.6130810091238022E-4</c:v>
                </c:pt>
                <c:pt idx="11">
                  <c:v>9.6148687135014081E-4</c:v>
                </c:pt>
                <c:pt idx="12">
                  <c:v>1.1765183936703278E-3</c:v>
                </c:pt>
              </c:numCache>
            </c:numRef>
          </c:yVal>
          <c:smooth val="0"/>
          <c:extLst>
            <c:ext xmlns:c16="http://schemas.microsoft.com/office/drawing/2014/chart" uri="{C3380CC4-5D6E-409C-BE32-E72D297353CC}">
              <c16:uniqueId val="{00000000-2670-4919-AB70-FAB7B9843FDE}"/>
            </c:ext>
          </c:extLst>
        </c:ser>
        <c:ser>
          <c:idx val="1"/>
          <c:order val="1"/>
          <c:spPr>
            <a:ln w="19050" cap="rnd">
              <a:solidFill>
                <a:schemeClr val="accent2"/>
              </a:solidFill>
              <a:round/>
            </a:ln>
            <a:effectLst/>
          </c:spPr>
          <c:marker>
            <c:symbol val="none"/>
          </c:marker>
          <c:xVal>
            <c:numRef>
              <c:f>'V11'!$N$54:$N$55</c:f>
              <c:numCache>
                <c:formatCode>General</c:formatCode>
                <c:ptCount val="2"/>
                <c:pt idx="0">
                  <c:v>2.8671803104318467E-4</c:v>
                </c:pt>
                <c:pt idx="1">
                  <c:v>2.0954368658012371E-3</c:v>
                </c:pt>
              </c:numCache>
            </c:numRef>
          </c:xVal>
          <c:yVal>
            <c:numRef>
              <c:f>'V11'!$N$57:$N$58</c:f>
              <c:numCache>
                <c:formatCode>General</c:formatCode>
                <c:ptCount val="2"/>
                <c:pt idx="0">
                  <c:v>2.8671803104318467E-4</c:v>
                </c:pt>
                <c:pt idx="1">
                  <c:v>2.0954368658012371E-3</c:v>
                </c:pt>
              </c:numCache>
            </c:numRef>
          </c:yVal>
          <c:smooth val="0"/>
          <c:extLst>
            <c:ext xmlns:c16="http://schemas.microsoft.com/office/drawing/2014/chart" uri="{C3380CC4-5D6E-409C-BE32-E72D297353CC}">
              <c16:uniqueId val="{00000001-2670-4919-AB70-FAB7B9843FDE}"/>
            </c:ext>
          </c:extLst>
        </c:ser>
        <c:dLbls>
          <c:showLegendKey val="0"/>
          <c:showVal val="0"/>
          <c:showCatName val="0"/>
          <c:showSerName val="0"/>
          <c:showPercent val="0"/>
          <c:showBubbleSize val="0"/>
        </c:dLbls>
        <c:axId val="745403016"/>
        <c:axId val="745445328"/>
      </c:scatterChart>
      <c:valAx>
        <c:axId val="7454030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Experiment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45328"/>
        <c:crosses val="autoZero"/>
        <c:crossBetween val="midCat"/>
      </c:valAx>
      <c:valAx>
        <c:axId val="745445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Model </a:t>
                </a:r>
                <a:r>
                  <a:rPr lang="en-US" sz="1000" b="0" i="0" u="none" strike="noStrike"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403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4.9893263342082238E-2"/>
                  <c:y val="-0.3047765383493730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NumericalConvergence!$C$1:$AZ$1</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NumericalConvergence!$C$13:$AZ$13</c:f>
              <c:numCache>
                <c:formatCode>General</c:formatCode>
                <c:ptCount val="50"/>
                <c:pt idx="1">
                  <c:v>2.0993843076001903E-3</c:v>
                </c:pt>
                <c:pt idx="2">
                  <c:v>3.7799527190552268E-4</c:v>
                </c:pt>
                <c:pt idx="3">
                  <c:v>1.23325482355012E-4</c:v>
                </c:pt>
                <c:pt idx="4">
                  <c:v>7.6094268469230727E-5</c:v>
                </c:pt>
                <c:pt idx="5">
                  <c:v>5.3049015938306989E-3</c:v>
                </c:pt>
                <c:pt idx="6">
                  <c:v>8.9471065602550936E-4</c:v>
                </c:pt>
                <c:pt idx="7">
                  <c:v>6.4377057696292069E-4</c:v>
                </c:pt>
                <c:pt idx="8">
                  <c:v>4.8473384696658502E-4</c:v>
                </c:pt>
                <c:pt idx="9">
                  <c:v>3.7780716515679858E-4</c:v>
                </c:pt>
                <c:pt idx="10">
                  <c:v>3.0256075083915659E-4</c:v>
                </c:pt>
                <c:pt idx="11">
                  <c:v>2.4765216930773928E-4</c:v>
                </c:pt>
                <c:pt idx="12">
                  <c:v>2.0638351253899395E-4</c:v>
                </c:pt>
                <c:pt idx="13">
                  <c:v>1.7459699185458087E-4</c:v>
                </c:pt>
                <c:pt idx="14">
                  <c:v>1.4960294969571517E-4</c:v>
                </c:pt>
                <c:pt idx="15">
                  <c:v>1.9156690701225851E-3</c:v>
                </c:pt>
                <c:pt idx="16">
                  <c:v>2.5487221683435213E-4</c:v>
                </c:pt>
                <c:pt idx="17">
                  <c:v>2.2392653440436743E-4</c:v>
                </c:pt>
                <c:pt idx="18">
                  <c:v>1.9786630297095837E-4</c:v>
                </c:pt>
                <c:pt idx="19">
                  <c:v>1.7607784462788252E-4</c:v>
                </c:pt>
                <c:pt idx="21">
                  <c:v>5.27218725931015E-3</c:v>
                </c:pt>
                <c:pt idx="22">
                  <c:v>4.9973744509182504E-3</c:v>
                </c:pt>
                <c:pt idx="23">
                  <c:v>6.1235283777521694E-3</c:v>
                </c:pt>
                <c:pt idx="24">
                  <c:v>4.4563229785510921E-3</c:v>
                </c:pt>
                <c:pt idx="25">
                  <c:v>4.2532849567108975E-3</c:v>
                </c:pt>
                <c:pt idx="26">
                  <c:v>4.0665946373295821E-3</c:v>
                </c:pt>
                <c:pt idx="27">
                  <c:v>3.8943725919034469E-3</c:v>
                </c:pt>
                <c:pt idx="28">
                  <c:v>3.7350369513616893E-3</c:v>
                </c:pt>
                <c:pt idx="29">
                  <c:v>3.5872177300075021E-3</c:v>
                </c:pt>
                <c:pt idx="30">
                  <c:v>3.4497774218705179E-3</c:v>
                </c:pt>
                <c:pt idx="31">
                  <c:v>3.3216671460784023E-3</c:v>
                </c:pt>
                <c:pt idx="32">
                  <c:v>3.2019929299638384E-3</c:v>
                </c:pt>
                <c:pt idx="33">
                  <c:v>3.0899992824302228E-3</c:v>
                </c:pt>
                <c:pt idx="34">
                  <c:v>2.9849558159950502E-3</c:v>
                </c:pt>
                <c:pt idx="35">
                  <c:v>2.8862503563275082E-3</c:v>
                </c:pt>
                <c:pt idx="36">
                  <c:v>2.7934182411286273E-3</c:v>
                </c:pt>
                <c:pt idx="37">
                  <c:v>2.7058538735336181E-3</c:v>
                </c:pt>
                <c:pt idx="38">
                  <c:v>2.6231996955315001E-3</c:v>
                </c:pt>
                <c:pt idx="39">
                  <c:v>2.537343544831806E-3</c:v>
                </c:pt>
                <c:pt idx="40">
                  <c:v>3.2924260108098255E-3</c:v>
                </c:pt>
                <c:pt idx="41">
                  <c:v>2.3783711730592429E-3</c:v>
                </c:pt>
                <c:pt idx="42">
                  <c:v>2.3130480782461841E-3</c:v>
                </c:pt>
                <c:pt idx="43">
                  <c:v>2.2508683464190905E-3</c:v>
                </c:pt>
                <c:pt idx="44">
                  <c:v>2.1916851977453753E-3</c:v>
                </c:pt>
                <c:pt idx="45">
                  <c:v>2.1352926684277346E-3</c:v>
                </c:pt>
                <c:pt idx="46">
                  <c:v>2.0814857623333363E-3</c:v>
                </c:pt>
                <c:pt idx="47">
                  <c:v>2.0301167375028793E-3</c:v>
                </c:pt>
                <c:pt idx="48">
                  <c:v>1.9810209058666781E-3</c:v>
                </c:pt>
                <c:pt idx="49">
                  <c:v>1.9340466023933006E-3</c:v>
                </c:pt>
              </c:numCache>
            </c:numRef>
          </c:yVal>
          <c:smooth val="0"/>
          <c:extLst>
            <c:ext xmlns:c16="http://schemas.microsoft.com/office/drawing/2014/chart" uri="{C3380CC4-5D6E-409C-BE32-E72D297353CC}">
              <c16:uniqueId val="{00000000-8613-447F-853B-66512DB95C3A}"/>
            </c:ext>
          </c:extLst>
        </c:ser>
        <c:dLbls>
          <c:showLegendKey val="0"/>
          <c:showVal val="0"/>
          <c:showCatName val="0"/>
          <c:showSerName val="0"/>
          <c:showPercent val="0"/>
          <c:showBubbleSize val="0"/>
        </c:dLbls>
        <c:axId val="591598448"/>
        <c:axId val="591573520"/>
      </c:scatterChart>
      <c:valAx>
        <c:axId val="5915984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573520"/>
        <c:crosses val="autoZero"/>
        <c:crossBetween val="midCat"/>
      </c:valAx>
      <c:valAx>
        <c:axId val="591573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598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4.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3.emf"/><Relationship Id="rId5" Type="http://schemas.openxmlformats.org/officeDocument/2006/relationships/image" Target="../media/image10.emf"/><Relationship Id="rId10" Type="http://schemas.openxmlformats.org/officeDocument/2006/relationships/image" Target="../media/image4.emf"/><Relationship Id="rId4" Type="http://schemas.openxmlformats.org/officeDocument/2006/relationships/image" Target="../media/image9.emf"/><Relationship Id="rId9"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1</xdr:col>
      <xdr:colOff>22860</xdr:colOff>
      <xdr:row>0</xdr:row>
      <xdr:rowOff>15240</xdr:rowOff>
    </xdr:from>
    <xdr:to>
      <xdr:col>2</xdr:col>
      <xdr:colOff>480060</xdr:colOff>
      <xdr:row>4</xdr:row>
      <xdr:rowOff>171869</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66460" y="15240"/>
          <a:ext cx="1066800" cy="888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22860</xdr:colOff>
          <xdr:row>4</xdr:row>
          <xdr:rowOff>7620</xdr:rowOff>
        </xdr:from>
        <xdr:to>
          <xdr:col>5</xdr:col>
          <xdr:colOff>609600</xdr:colOff>
          <xdr:row>5</xdr:row>
          <xdr:rowOff>7620</xdr:rowOff>
        </xdr:to>
        <xdr:sp macro="" textlink="">
          <xdr:nvSpPr>
            <xdr:cNvPr id="5124" name="Combo_ColdWaterStreams"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6</xdr:row>
          <xdr:rowOff>15240</xdr:rowOff>
        </xdr:from>
        <xdr:to>
          <xdr:col>5</xdr:col>
          <xdr:colOff>617220</xdr:colOff>
          <xdr:row>6</xdr:row>
          <xdr:rowOff>266700</xdr:rowOff>
        </xdr:to>
        <xdr:sp macro="" textlink="">
          <xdr:nvSpPr>
            <xdr:cNvPr id="5125" name="Combo_HotWaterStream"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xdr:row>
          <xdr:rowOff>15240</xdr:rowOff>
        </xdr:from>
        <xdr:to>
          <xdr:col>5</xdr:col>
          <xdr:colOff>609600</xdr:colOff>
          <xdr:row>9</xdr:row>
          <xdr:rowOff>7620</xdr:rowOff>
        </xdr:to>
        <xdr:sp macro="" textlink="">
          <xdr:nvSpPr>
            <xdr:cNvPr id="5127" name="Combo_MembraneMaterial"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9</xdr:row>
          <xdr:rowOff>15240</xdr:rowOff>
        </xdr:from>
        <xdr:to>
          <xdr:col>5</xdr:col>
          <xdr:colOff>601980</xdr:colOff>
          <xdr:row>9</xdr:row>
          <xdr:rowOff>266700</xdr:rowOff>
        </xdr:to>
        <xdr:sp macro="" textlink="">
          <xdr:nvSpPr>
            <xdr:cNvPr id="5128" name="Combo_FoilMaterial"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11</xdr:row>
          <xdr:rowOff>0</xdr:rowOff>
        </xdr:from>
        <xdr:to>
          <xdr:col>5</xdr:col>
          <xdr:colOff>601980</xdr:colOff>
          <xdr:row>12</xdr:row>
          <xdr:rowOff>0</xdr:rowOff>
        </xdr:to>
        <xdr:sp macro="" textlink="">
          <xdr:nvSpPr>
            <xdr:cNvPr id="5129" name="Combo_MD_Type"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5</xdr:row>
          <xdr:rowOff>7620</xdr:rowOff>
        </xdr:from>
        <xdr:to>
          <xdr:col>5</xdr:col>
          <xdr:colOff>601980</xdr:colOff>
          <xdr:row>6</xdr:row>
          <xdr:rowOff>7620</xdr:rowOff>
        </xdr:to>
        <xdr:sp macro="" textlink="">
          <xdr:nvSpPr>
            <xdr:cNvPr id="5130" name="Combo_ColdSpacer"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7</xdr:row>
          <xdr:rowOff>15240</xdr:rowOff>
        </xdr:from>
        <xdr:to>
          <xdr:col>5</xdr:col>
          <xdr:colOff>609600</xdr:colOff>
          <xdr:row>7</xdr:row>
          <xdr:rowOff>266700</xdr:rowOff>
        </xdr:to>
        <xdr:sp macro="" textlink="">
          <xdr:nvSpPr>
            <xdr:cNvPr id="5131" name="Combo_HotSpacer"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365760</xdr:colOff>
          <xdr:row>13</xdr:row>
          <xdr:rowOff>15240</xdr:rowOff>
        </xdr:from>
        <xdr:to>
          <xdr:col>5</xdr:col>
          <xdr:colOff>419100</xdr:colOff>
          <xdr:row>15</xdr:row>
          <xdr:rowOff>121920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10</xdr:row>
          <xdr:rowOff>15240</xdr:rowOff>
        </xdr:from>
        <xdr:to>
          <xdr:col>5</xdr:col>
          <xdr:colOff>609600</xdr:colOff>
          <xdr:row>10</xdr:row>
          <xdr:rowOff>266700</xdr:rowOff>
        </xdr:to>
        <xdr:sp macro="" textlink="">
          <xdr:nvSpPr>
            <xdr:cNvPr id="5133" name="Combo_AirGapSpacer"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17</xdr:row>
          <xdr:rowOff>15240</xdr:rowOff>
        </xdr:from>
        <xdr:to>
          <xdr:col>5</xdr:col>
          <xdr:colOff>601980</xdr:colOff>
          <xdr:row>17</xdr:row>
          <xdr:rowOff>266700</xdr:rowOff>
        </xdr:to>
        <xdr:sp macro="" textlink="">
          <xdr:nvSpPr>
            <xdr:cNvPr id="5135" name="Combo_ExternalMaterial"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16</xdr:row>
          <xdr:rowOff>30480</xdr:rowOff>
        </xdr:from>
        <xdr:to>
          <xdr:col>2</xdr:col>
          <xdr:colOff>388620</xdr:colOff>
          <xdr:row>16</xdr:row>
          <xdr:rowOff>167640</xdr:rowOff>
        </xdr:to>
        <xdr:sp macro="" textlink="">
          <xdr:nvSpPr>
            <xdr:cNvPr id="5139" name="CheckBox_IncludeAmbient" hidden="1">
              <a:extLst>
                <a:ext uri="{63B3BB69-23CF-44E3-9099-C40C66FF867C}">
                  <a14:compatExt spid="_x0000_s5139"/>
                </a:ext>
                <a:ext uri="{FF2B5EF4-FFF2-40B4-BE49-F238E27FC236}">
                  <a16:creationId xmlns:a16="http://schemas.microsoft.com/office/drawing/2014/main" id="{00000000-0008-0000-03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19</xdr:row>
          <xdr:rowOff>7620</xdr:rowOff>
        </xdr:from>
        <xdr:to>
          <xdr:col>2</xdr:col>
          <xdr:colOff>510540</xdr:colOff>
          <xdr:row>20</xdr:row>
          <xdr:rowOff>0</xdr:rowOff>
        </xdr:to>
        <xdr:sp macro="" textlink="">
          <xdr:nvSpPr>
            <xdr:cNvPr id="5140" name="OptionButton1" hidden="1">
              <a:extLst>
                <a:ext uri="{63B3BB69-23CF-44E3-9099-C40C66FF867C}">
                  <a14:compatExt spid="_x0000_s5140"/>
                </a:ext>
                <a:ext uri="{FF2B5EF4-FFF2-40B4-BE49-F238E27FC236}">
                  <a16:creationId xmlns:a16="http://schemas.microsoft.com/office/drawing/2014/main" id="{00000000-0008-0000-03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20</xdr:row>
          <xdr:rowOff>0</xdr:rowOff>
        </xdr:from>
        <xdr:to>
          <xdr:col>2</xdr:col>
          <xdr:colOff>510540</xdr:colOff>
          <xdr:row>21</xdr:row>
          <xdr:rowOff>0</xdr:rowOff>
        </xdr:to>
        <xdr:sp macro="" textlink="">
          <xdr:nvSpPr>
            <xdr:cNvPr id="5141" name="OptionButton2" hidden="1">
              <a:extLst>
                <a:ext uri="{63B3BB69-23CF-44E3-9099-C40C66FF867C}">
                  <a14:compatExt spid="_x0000_s5141"/>
                </a:ext>
                <a:ext uri="{FF2B5EF4-FFF2-40B4-BE49-F238E27FC236}">
                  <a16:creationId xmlns:a16="http://schemas.microsoft.com/office/drawing/2014/main" id="{00000000-0008-0000-03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19</xdr:row>
          <xdr:rowOff>7620</xdr:rowOff>
        </xdr:from>
        <xdr:to>
          <xdr:col>5</xdr:col>
          <xdr:colOff>693420</xdr:colOff>
          <xdr:row>21</xdr:row>
          <xdr:rowOff>22860</xdr:rowOff>
        </xdr:to>
        <xdr:sp macro="" textlink="">
          <xdr:nvSpPr>
            <xdr:cNvPr id="5142" name="CheckBox_HotSideExposed" hidden="1">
              <a:extLst>
                <a:ext uri="{63B3BB69-23CF-44E3-9099-C40C66FF867C}">
                  <a14:compatExt spid="_x0000_s5142"/>
                </a:ext>
                <a:ext uri="{FF2B5EF4-FFF2-40B4-BE49-F238E27FC236}">
                  <a16:creationId xmlns:a16="http://schemas.microsoft.com/office/drawing/2014/main" id="{00000000-0008-0000-03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7620</xdr:colOff>
      <xdr:row>0</xdr:row>
      <xdr:rowOff>7620</xdr:rowOff>
    </xdr:from>
    <xdr:to>
      <xdr:col>8</xdr:col>
      <xdr:colOff>464820</xdr:colOff>
      <xdr:row>2</xdr:row>
      <xdr:rowOff>530009</xdr:rowOff>
    </xdr:to>
    <xdr:pic>
      <xdr:nvPicPr>
        <xdr:cNvPr id="16" name="Picture 1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11440" y="7620"/>
          <a:ext cx="1066800" cy="888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601980</xdr:colOff>
      <xdr:row>20</xdr:row>
      <xdr:rowOff>3810</xdr:rowOff>
    </xdr:from>
    <xdr:to>
      <xdr:col>9</xdr:col>
      <xdr:colOff>1325880</xdr:colOff>
      <xdr:row>47</xdr:row>
      <xdr:rowOff>114300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0</xdr:row>
      <xdr:rowOff>1</xdr:rowOff>
    </xdr:from>
    <xdr:to>
      <xdr:col>7</xdr:col>
      <xdr:colOff>640080</xdr:colOff>
      <xdr:row>1</xdr:row>
      <xdr:rowOff>350011</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39840" y="1"/>
          <a:ext cx="640080" cy="5328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0</xdr:row>
      <xdr:rowOff>68580</xdr:rowOff>
    </xdr:from>
    <xdr:to>
      <xdr:col>6</xdr:col>
      <xdr:colOff>601979</xdr:colOff>
      <xdr:row>11</xdr:row>
      <xdr:rowOff>297180</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907780" y="68580"/>
          <a:ext cx="4053839" cy="3345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556260</xdr:colOff>
      <xdr:row>13</xdr:row>
      <xdr:rowOff>60960</xdr:rowOff>
    </xdr:from>
    <xdr:to>
      <xdr:col>3</xdr:col>
      <xdr:colOff>3147060</xdr:colOff>
      <xdr:row>29</xdr:row>
      <xdr:rowOff>129540</xdr:rowOff>
    </xdr:to>
    <xdr:pic>
      <xdr:nvPicPr>
        <xdr:cNvPr id="3" name="Picture 2">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56260" y="3733800"/>
          <a:ext cx="7909560" cy="3177540"/>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2240280</xdr:colOff>
          <xdr:row>3</xdr:row>
          <xdr:rowOff>45720</xdr:rowOff>
        </xdr:from>
        <xdr:to>
          <xdr:col>1</xdr:col>
          <xdr:colOff>1112520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Sensitivity Study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xdr:row>
          <xdr:rowOff>83820</xdr:rowOff>
        </xdr:from>
        <xdr:to>
          <xdr:col>1</xdr:col>
          <xdr:colOff>129540</xdr:colOff>
          <xdr:row>2</xdr:row>
          <xdr:rowOff>137160</xdr:rowOff>
        </xdr:to>
        <xdr:sp macro="" textlink="">
          <xdr:nvSpPr>
            <xdr:cNvPr id="49156" name="ComboBox_ModelParameterToRun"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76200</xdr:colOff>
      <xdr:row>16</xdr:row>
      <xdr:rowOff>171450</xdr:rowOff>
    </xdr:from>
    <xdr:to>
      <xdr:col>6</xdr:col>
      <xdr:colOff>68580</xdr:colOff>
      <xdr:row>31</xdr:row>
      <xdr:rowOff>171450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525780</xdr:colOff>
      <xdr:row>14</xdr:row>
      <xdr:rowOff>7620</xdr:rowOff>
    </xdr:from>
    <xdr:to>
      <xdr:col>9</xdr:col>
      <xdr:colOff>594360</xdr:colOff>
      <xdr:row>36</xdr:row>
      <xdr:rowOff>121920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594360</xdr:colOff>
      <xdr:row>14</xdr:row>
      <xdr:rowOff>7620</xdr:rowOff>
    </xdr:from>
    <xdr:to>
      <xdr:col>14</xdr:col>
      <xdr:colOff>335280</xdr:colOff>
      <xdr:row>36</xdr:row>
      <xdr:rowOff>121920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365760</xdr:colOff>
      <xdr:row>11</xdr:row>
      <xdr:rowOff>167640</xdr:rowOff>
    </xdr:from>
    <xdr:to>
      <xdr:col>19</xdr:col>
      <xdr:colOff>563880</xdr:colOff>
      <xdr:row>38</xdr:row>
      <xdr:rowOff>152400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165651</xdr:colOff>
      <xdr:row>5</xdr:row>
      <xdr:rowOff>146436</xdr:rowOff>
    </xdr:from>
    <xdr:to>
      <xdr:col>20</xdr:col>
      <xdr:colOff>106016</xdr:colOff>
      <xdr:row>17</xdr:row>
      <xdr:rowOff>58806</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C00-000001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165651</xdr:colOff>
      <xdr:row>5</xdr:row>
      <xdr:rowOff>146436</xdr:rowOff>
    </xdr:from>
    <xdr:to>
      <xdr:col>20</xdr:col>
      <xdr:colOff>106016</xdr:colOff>
      <xdr:row>17</xdr:row>
      <xdr:rowOff>58806</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D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152399</xdr:colOff>
      <xdr:row>5</xdr:row>
      <xdr:rowOff>106680</xdr:rowOff>
    </xdr:from>
    <xdr:to>
      <xdr:col>20</xdr:col>
      <xdr:colOff>92764</xdr:colOff>
      <xdr:row>17</xdr:row>
      <xdr:rowOff>19050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E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165651</xdr:colOff>
      <xdr:row>5</xdr:row>
      <xdr:rowOff>146436</xdr:rowOff>
    </xdr:from>
    <xdr:to>
      <xdr:col>20</xdr:col>
      <xdr:colOff>106016</xdr:colOff>
      <xdr:row>17</xdr:row>
      <xdr:rowOff>58806</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F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165651</xdr:colOff>
      <xdr:row>5</xdr:row>
      <xdr:rowOff>146436</xdr:rowOff>
    </xdr:from>
    <xdr:to>
      <xdr:col>20</xdr:col>
      <xdr:colOff>106016</xdr:colOff>
      <xdr:row>17</xdr:row>
      <xdr:rowOff>58806</xdr:rowOff>
    </xdr:to>
    <xdr:graphicFrame macro="">
      <xdr:nvGraphicFramePr>
        <xdr:cNvPr id="5" name="Chart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0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165651</xdr:colOff>
      <xdr:row>5</xdr:row>
      <xdr:rowOff>146436</xdr:rowOff>
    </xdr:from>
    <xdr:to>
      <xdr:col>20</xdr:col>
      <xdr:colOff>106016</xdr:colOff>
      <xdr:row>17</xdr:row>
      <xdr:rowOff>58806</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1100-000001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165651</xdr:colOff>
      <xdr:row>5</xdr:row>
      <xdr:rowOff>146436</xdr:rowOff>
    </xdr:from>
    <xdr:to>
      <xdr:col>20</xdr:col>
      <xdr:colOff>106016</xdr:colOff>
      <xdr:row>17</xdr:row>
      <xdr:rowOff>58806</xdr:rowOff>
    </xdr:to>
    <xdr:graphicFrame macro="">
      <xdr:nvGraphicFramePr>
        <xdr:cNvPr id="5" name="Chart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200-000001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165651</xdr:colOff>
      <xdr:row>5</xdr:row>
      <xdr:rowOff>146436</xdr:rowOff>
    </xdr:from>
    <xdr:to>
      <xdr:col>20</xdr:col>
      <xdr:colOff>106016</xdr:colOff>
      <xdr:row>17</xdr:row>
      <xdr:rowOff>58806</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9</xdr:row>
          <xdr:rowOff>106680</xdr:rowOff>
        </xdr:from>
        <xdr:to>
          <xdr:col>8</xdr:col>
          <xdr:colOff>91440</xdr:colOff>
          <xdr:row>13</xdr:row>
          <xdr:rowOff>7620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3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CSM Validation (will take awhile)</a:t>
              </a:r>
            </a:p>
          </xdr:txBody>
        </xdr:sp>
        <xdr:clientData fPrintsWithSheet="0"/>
      </xdr:twoCellAnchor>
    </mc:Choice>
    <mc:Fallback/>
  </mc:AlternateContent>
  <xdr:twoCellAnchor>
    <xdr:from>
      <xdr:col>8</xdr:col>
      <xdr:colOff>457200</xdr:colOff>
      <xdr:row>5</xdr:row>
      <xdr:rowOff>106680</xdr:rowOff>
    </xdr:from>
    <xdr:to>
      <xdr:col>12</xdr:col>
      <xdr:colOff>487680</xdr:colOff>
      <xdr:row>17</xdr:row>
      <xdr:rowOff>19050</xdr:rowOff>
    </xdr:to>
    <xdr:graphicFrame macro="">
      <xdr:nvGraphicFramePr>
        <xdr:cNvPr id="3" name="Chart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5</xdr:row>
      <xdr:rowOff>106680</xdr:rowOff>
    </xdr:from>
    <xdr:to>
      <xdr:col>16</xdr:col>
      <xdr:colOff>160020</xdr:colOff>
      <xdr:row>17</xdr:row>
      <xdr:rowOff>19050</xdr:rowOff>
    </xdr:to>
    <xdr:graphicFrame macro="">
      <xdr:nvGraphicFramePr>
        <xdr:cNvPr id="4" name="Chart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165651</xdr:colOff>
      <xdr:row>5</xdr:row>
      <xdr:rowOff>146436</xdr:rowOff>
    </xdr:from>
    <xdr:to>
      <xdr:col>20</xdr:col>
      <xdr:colOff>106016</xdr:colOff>
      <xdr:row>17</xdr:row>
      <xdr:rowOff>58806</xdr:rowOff>
    </xdr:to>
    <xdr:graphicFrame macro="">
      <xdr:nvGraphicFramePr>
        <xdr:cNvPr id="5" name="Chart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13</xdr:row>
          <xdr:rowOff>144780</xdr:rowOff>
        </xdr:from>
        <xdr:to>
          <xdr:col>1</xdr:col>
          <xdr:colOff>1851660</xdr:colOff>
          <xdr:row>16</xdr:row>
          <xdr:rowOff>99060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Numerical Convergence Study On Vertical Elements</a:t>
              </a:r>
            </a:p>
          </xdr:txBody>
        </xdr:sp>
        <xdr:clientData fPrintsWithSheet="0"/>
      </xdr:twoCellAnchor>
    </mc:Choice>
    <mc:Fallback/>
  </mc:AlternateContent>
  <xdr:twoCellAnchor>
    <xdr:from>
      <xdr:col>4</xdr:col>
      <xdr:colOff>594360</xdr:colOff>
      <xdr:row>21</xdr:row>
      <xdr:rowOff>76200</xdr:rowOff>
    </xdr:from>
    <xdr:to>
      <xdr:col>12</xdr:col>
      <xdr:colOff>289560</xdr:colOff>
      <xdr:row>36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MultiConfigMembDistilModel_PerfMonOut"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doi.org/10.5004/dwt.2010.1079" TargetMode="External"/><Relationship Id="rId3" Type="http://schemas.openxmlformats.org/officeDocument/2006/relationships/hyperlink" Target="http://www.elsevier.com/locate/memsci" TargetMode="External"/><Relationship Id="rId7" Type="http://schemas.openxmlformats.org/officeDocument/2006/relationships/hyperlink" Target="https://doi.org/10.1016/j.desal.2016.12.020" TargetMode="External"/><Relationship Id="rId2" Type="http://schemas.openxmlformats.org/officeDocument/2006/relationships/hyperlink" Target="http://www.elsevier.com/locate/desal" TargetMode="External"/><Relationship Id="rId1" Type="http://schemas.openxmlformats.org/officeDocument/2006/relationships/hyperlink" Target="http://www.elsevier.com/locate/desal" TargetMode="External"/><Relationship Id="rId6" Type="http://schemas.openxmlformats.org/officeDocument/2006/relationships/hyperlink" Target="https://doi.org/10.1016/S0376-7388%2898%2900349-4" TargetMode="External"/><Relationship Id="rId5" Type="http://schemas.openxmlformats.org/officeDocument/2006/relationships/hyperlink" Target="http://www.elsevier.com/locate/desal" TargetMode="External"/><Relationship Id="rId4" Type="http://schemas.openxmlformats.org/officeDocument/2006/relationships/hyperlink" Target="https://doi.org/10.1016/j.memsci.2017.05.017" TargetMode="External"/><Relationship Id="rId9" Type="http://schemas.openxmlformats.org/officeDocument/2006/relationships/hyperlink" Target="http://www.elsevier.com/locate/desal" TargetMode="Externa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trlProp" Target="../ctrlProps/ctrlProp2.xml"/><Relationship Id="rId4" Type="http://schemas.openxmlformats.org/officeDocument/2006/relationships/image" Target="../media/image18.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omments" Target="../comments7.xml"/><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7.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M162"/>
  <sheetViews>
    <sheetView topLeftCell="B64" workbookViewId="0">
      <selection activeCell="E101" sqref="E101"/>
    </sheetView>
  </sheetViews>
  <sheetFormatPr defaultRowHeight="14.4" x14ac:dyDescent="0.3"/>
  <cols>
    <col min="2" max="2" width="39.88671875" bestFit="1" customWidth="1"/>
    <col min="3" max="3" width="20.6640625" bestFit="1" customWidth="1"/>
    <col min="4" max="4" width="40.5546875" bestFit="1" customWidth="1"/>
    <col min="5" max="5" width="7.44140625" bestFit="1" customWidth="1"/>
    <col min="6" max="8" width="8" bestFit="1" customWidth="1"/>
  </cols>
  <sheetData>
    <row r="2" spans="2:13" x14ac:dyDescent="0.3">
      <c r="B2" t="s">
        <v>65</v>
      </c>
      <c r="C2">
        <v>7.0587799999999996</v>
      </c>
    </row>
    <row r="3" spans="2:13" x14ac:dyDescent="0.3">
      <c r="J3" t="s">
        <v>211</v>
      </c>
    </row>
    <row r="4" spans="2:13" x14ac:dyDescent="0.3">
      <c r="B4" t="s">
        <v>66</v>
      </c>
      <c r="C4" t="s">
        <v>67</v>
      </c>
      <c r="D4" t="s">
        <v>68</v>
      </c>
      <c r="E4" t="s">
        <v>69</v>
      </c>
      <c r="F4" t="s">
        <v>70</v>
      </c>
      <c r="G4" t="s">
        <v>71</v>
      </c>
      <c r="H4" t="s">
        <v>72</v>
      </c>
      <c r="J4" t="s">
        <v>69</v>
      </c>
      <c r="K4" t="s">
        <v>70</v>
      </c>
      <c r="L4" t="s">
        <v>71</v>
      </c>
      <c r="M4" t="s">
        <v>72</v>
      </c>
    </row>
    <row r="5" spans="2:13" x14ac:dyDescent="0.3">
      <c r="B5" t="s">
        <v>73</v>
      </c>
      <c r="C5" t="s">
        <v>74</v>
      </c>
      <c r="D5" t="s">
        <v>75</v>
      </c>
      <c r="E5">
        <v>27</v>
      </c>
      <c r="F5">
        <v>8.0000000000000007E-5</v>
      </c>
      <c r="G5">
        <v>0</v>
      </c>
      <c r="H5">
        <v>1.0000000000000001E-5</v>
      </c>
      <c r="J5">
        <v>27</v>
      </c>
      <c r="K5">
        <v>8.0000000000000007E-5</v>
      </c>
      <c r="L5">
        <v>0</v>
      </c>
      <c r="M5">
        <v>1.0000000000000001E-5</v>
      </c>
    </row>
    <row r="6" spans="2:13" x14ac:dyDescent="0.3">
      <c r="B6" t="s">
        <v>73</v>
      </c>
      <c r="C6" t="s">
        <v>74</v>
      </c>
      <c r="D6" t="s">
        <v>76</v>
      </c>
      <c r="E6">
        <v>27</v>
      </c>
      <c r="F6">
        <v>1.2999999999999999E-4</v>
      </c>
      <c r="G6">
        <v>0</v>
      </c>
      <c r="H6">
        <v>1.0000000000000001E-5</v>
      </c>
      <c r="J6">
        <v>27</v>
      </c>
      <c r="K6">
        <v>1.3999999999999999E-4</v>
      </c>
      <c r="L6">
        <v>1.0000000000000001E-5</v>
      </c>
      <c r="M6">
        <v>1.0000000000000001E-5</v>
      </c>
    </row>
    <row r="7" spans="2:13" x14ac:dyDescent="0.3">
      <c r="B7" t="s">
        <v>73</v>
      </c>
      <c r="C7" t="s">
        <v>74</v>
      </c>
      <c r="D7" t="s">
        <v>77</v>
      </c>
      <c r="E7">
        <v>29</v>
      </c>
      <c r="F7">
        <v>5.0000000000000002E-5</v>
      </c>
      <c r="G7">
        <v>0</v>
      </c>
      <c r="H7">
        <v>0</v>
      </c>
      <c r="J7">
        <v>29</v>
      </c>
      <c r="K7">
        <v>5.0000000000000002E-5</v>
      </c>
      <c r="L7">
        <v>0</v>
      </c>
      <c r="M7">
        <v>0</v>
      </c>
    </row>
    <row r="8" spans="2:13" x14ac:dyDescent="0.3">
      <c r="B8" t="s">
        <v>73</v>
      </c>
      <c r="C8" t="s">
        <v>78</v>
      </c>
      <c r="D8" t="s">
        <v>79</v>
      </c>
      <c r="E8">
        <v>35</v>
      </c>
      <c r="F8">
        <v>1.1000000000000001E-3</v>
      </c>
      <c r="G8">
        <v>3.0000000000000001E-5</v>
      </c>
      <c r="H8">
        <v>1.8000000000000001E-4</v>
      </c>
      <c r="J8">
        <v>35</v>
      </c>
      <c r="K8">
        <v>5.6999999999999998E-4</v>
      </c>
      <c r="L8">
        <v>2.0000000000000002E-5</v>
      </c>
      <c r="M8">
        <v>4.0000000000000003E-5</v>
      </c>
    </row>
    <row r="9" spans="2:13" x14ac:dyDescent="0.3">
      <c r="B9" t="s">
        <v>73</v>
      </c>
      <c r="C9" t="s">
        <v>74</v>
      </c>
      <c r="D9" t="s">
        <v>80</v>
      </c>
      <c r="E9">
        <v>2</v>
      </c>
      <c r="F9">
        <v>5.0000000000000002E-5</v>
      </c>
      <c r="G9">
        <v>2.0000000000000002E-5</v>
      </c>
      <c r="H9">
        <v>2.0000000000000002E-5</v>
      </c>
      <c r="J9">
        <v>2</v>
      </c>
      <c r="K9">
        <v>5.0000000000000002E-5</v>
      </c>
      <c r="L9">
        <v>2.0000000000000002E-5</v>
      </c>
      <c r="M9">
        <v>2.0000000000000002E-5</v>
      </c>
    </row>
    <row r="10" spans="2:13" x14ac:dyDescent="0.3">
      <c r="B10" t="s">
        <v>73</v>
      </c>
      <c r="C10" t="s">
        <v>74</v>
      </c>
      <c r="D10" t="s">
        <v>81</v>
      </c>
      <c r="E10">
        <v>12</v>
      </c>
      <c r="F10">
        <v>2.0000000000000002E-5</v>
      </c>
      <c r="G10">
        <v>0</v>
      </c>
      <c r="H10">
        <v>0</v>
      </c>
      <c r="J10">
        <v>12</v>
      </c>
      <c r="K10">
        <v>2.0000000000000002E-5</v>
      </c>
      <c r="L10">
        <v>0</v>
      </c>
      <c r="M10">
        <v>0</v>
      </c>
    </row>
    <row r="11" spans="2:13" x14ac:dyDescent="0.3">
      <c r="B11" t="s">
        <v>73</v>
      </c>
      <c r="C11" t="s">
        <v>74</v>
      </c>
      <c r="D11" t="s">
        <v>82</v>
      </c>
      <c r="E11">
        <v>2</v>
      </c>
      <c r="F11">
        <v>5.0000000000000002E-5</v>
      </c>
      <c r="G11">
        <v>2.0000000000000002E-5</v>
      </c>
      <c r="H11">
        <v>3.0000000000000001E-5</v>
      </c>
      <c r="J11">
        <v>2</v>
      </c>
      <c r="K11">
        <v>5.0000000000000002E-5</v>
      </c>
      <c r="L11">
        <v>2.0000000000000002E-5</v>
      </c>
      <c r="M11">
        <v>3.0000000000000001E-5</v>
      </c>
    </row>
    <row r="12" spans="2:13" x14ac:dyDescent="0.3">
      <c r="B12" t="s">
        <v>73</v>
      </c>
      <c r="C12" t="s">
        <v>74</v>
      </c>
      <c r="D12" t="s">
        <v>83</v>
      </c>
      <c r="E12">
        <v>2</v>
      </c>
      <c r="F12">
        <v>0</v>
      </c>
      <c r="G12">
        <v>0</v>
      </c>
      <c r="H12">
        <v>0</v>
      </c>
      <c r="J12">
        <v>2</v>
      </c>
      <c r="K12">
        <v>0</v>
      </c>
      <c r="L12">
        <v>0</v>
      </c>
      <c r="M12">
        <v>0</v>
      </c>
    </row>
    <row r="13" spans="2:13" x14ac:dyDescent="0.3">
      <c r="B13" t="s">
        <v>73</v>
      </c>
      <c r="C13" t="s">
        <v>74</v>
      </c>
      <c r="D13" t="s">
        <v>84</v>
      </c>
      <c r="E13" s="5">
        <v>38</v>
      </c>
      <c r="F13">
        <v>6.9999999999999994E-5</v>
      </c>
      <c r="G13">
        <v>0</v>
      </c>
      <c r="H13">
        <v>0</v>
      </c>
      <c r="J13" s="5">
        <v>16217</v>
      </c>
      <c r="K13">
        <v>2.5360000000000001E-2</v>
      </c>
      <c r="L13">
        <v>0</v>
      </c>
      <c r="M13">
        <v>9.0000000000000006E-5</v>
      </c>
    </row>
    <row r="14" spans="2:13" x14ac:dyDescent="0.3">
      <c r="B14" t="s">
        <v>73</v>
      </c>
      <c r="C14" t="s">
        <v>74</v>
      </c>
      <c r="D14" t="s">
        <v>85</v>
      </c>
      <c r="E14">
        <v>2</v>
      </c>
      <c r="F14">
        <v>4.0000000000000003E-5</v>
      </c>
      <c r="G14">
        <v>2.0000000000000002E-5</v>
      </c>
      <c r="H14">
        <v>2.0000000000000002E-5</v>
      </c>
      <c r="J14">
        <v>2</v>
      </c>
      <c r="K14">
        <v>4.0000000000000003E-5</v>
      </c>
      <c r="L14">
        <v>2.0000000000000002E-5</v>
      </c>
      <c r="M14">
        <v>2.0000000000000002E-5</v>
      </c>
    </row>
    <row r="15" spans="2:13" x14ac:dyDescent="0.3">
      <c r="B15" t="s">
        <v>73</v>
      </c>
      <c r="C15" t="s">
        <v>74</v>
      </c>
      <c r="D15" t="s">
        <v>86</v>
      </c>
      <c r="E15">
        <v>2</v>
      </c>
      <c r="F15">
        <v>5.0000000000000002E-5</v>
      </c>
      <c r="G15">
        <v>2.0000000000000002E-5</v>
      </c>
      <c r="H15">
        <v>2.0000000000000002E-5</v>
      </c>
      <c r="J15">
        <v>2</v>
      </c>
      <c r="K15">
        <v>4.0000000000000003E-5</v>
      </c>
      <c r="L15">
        <v>2.0000000000000002E-5</v>
      </c>
      <c r="M15">
        <v>2.0000000000000002E-5</v>
      </c>
    </row>
    <row r="16" spans="2:13" x14ac:dyDescent="0.3">
      <c r="B16" t="s">
        <v>73</v>
      </c>
      <c r="C16" t="s">
        <v>87</v>
      </c>
      <c r="D16" t="s">
        <v>88</v>
      </c>
      <c r="E16">
        <v>1</v>
      </c>
      <c r="F16">
        <v>2.5400000000000002E-3</v>
      </c>
      <c r="G16">
        <v>2.5400000000000002E-3</v>
      </c>
      <c r="H16">
        <v>2.5400000000000002E-3</v>
      </c>
      <c r="J16">
        <v>1</v>
      </c>
      <c r="K16">
        <v>2.5799999999999998E-3</v>
      </c>
      <c r="L16">
        <v>2.5799999999999998E-3</v>
      </c>
      <c r="M16">
        <v>2.5799999999999998E-3</v>
      </c>
    </row>
    <row r="17" spans="2:13" x14ac:dyDescent="0.3">
      <c r="B17" t="s">
        <v>73</v>
      </c>
      <c r="C17" t="s">
        <v>89</v>
      </c>
      <c r="D17" t="s">
        <v>75</v>
      </c>
      <c r="E17">
        <v>27</v>
      </c>
      <c r="F17">
        <v>6.9999999999999994E-5</v>
      </c>
      <c r="G17">
        <v>0</v>
      </c>
      <c r="H17">
        <v>0</v>
      </c>
      <c r="J17">
        <v>27</v>
      </c>
      <c r="K17">
        <v>6.9999999999999994E-5</v>
      </c>
      <c r="L17">
        <v>0</v>
      </c>
      <c r="M17">
        <v>0</v>
      </c>
    </row>
    <row r="18" spans="2:13" x14ac:dyDescent="0.3">
      <c r="B18" t="s">
        <v>73</v>
      </c>
      <c r="C18" t="s">
        <v>89</v>
      </c>
      <c r="D18" t="s">
        <v>76</v>
      </c>
      <c r="E18">
        <v>27</v>
      </c>
      <c r="F18">
        <v>1.2E-4</v>
      </c>
      <c r="G18">
        <v>0</v>
      </c>
      <c r="H18">
        <v>1.0000000000000001E-5</v>
      </c>
      <c r="J18">
        <v>27</v>
      </c>
      <c r="K18">
        <v>1.2E-4</v>
      </c>
      <c r="L18">
        <v>0</v>
      </c>
      <c r="M18">
        <v>1.0000000000000001E-5</v>
      </c>
    </row>
    <row r="19" spans="2:13" x14ac:dyDescent="0.3">
      <c r="B19" t="s">
        <v>73</v>
      </c>
      <c r="C19" t="s">
        <v>89</v>
      </c>
      <c r="D19" t="s">
        <v>77</v>
      </c>
      <c r="E19">
        <v>29</v>
      </c>
      <c r="F19">
        <v>5.0000000000000002E-5</v>
      </c>
      <c r="G19">
        <v>0</v>
      </c>
      <c r="H19">
        <v>0</v>
      </c>
      <c r="J19">
        <v>29</v>
      </c>
      <c r="K19">
        <v>5.0000000000000002E-5</v>
      </c>
      <c r="L19">
        <v>0</v>
      </c>
      <c r="M19">
        <v>0</v>
      </c>
    </row>
    <row r="20" spans="2:13" x14ac:dyDescent="0.3">
      <c r="B20" t="s">
        <v>73</v>
      </c>
      <c r="C20" t="s">
        <v>89</v>
      </c>
      <c r="D20" t="s">
        <v>90</v>
      </c>
      <c r="E20">
        <v>2</v>
      </c>
      <c r="F20">
        <v>5.0000000000000002E-5</v>
      </c>
      <c r="G20">
        <v>2.0000000000000002E-5</v>
      </c>
      <c r="H20">
        <v>2.0000000000000002E-5</v>
      </c>
      <c r="J20">
        <v>2</v>
      </c>
      <c r="K20">
        <v>5.0000000000000002E-5</v>
      </c>
      <c r="L20">
        <v>2.0000000000000002E-5</v>
      </c>
      <c r="M20">
        <v>3.0000000000000001E-5</v>
      </c>
    </row>
    <row r="21" spans="2:13" x14ac:dyDescent="0.3">
      <c r="B21" t="s">
        <v>73</v>
      </c>
      <c r="C21" t="s">
        <v>89</v>
      </c>
      <c r="D21" t="s">
        <v>81</v>
      </c>
      <c r="E21">
        <v>14</v>
      </c>
      <c r="F21">
        <v>3.0000000000000001E-5</v>
      </c>
      <c r="G21">
        <v>0</v>
      </c>
      <c r="H21">
        <v>0</v>
      </c>
      <c r="J21">
        <v>14</v>
      </c>
      <c r="K21">
        <v>3.0000000000000001E-5</v>
      </c>
      <c r="L21">
        <v>0</v>
      </c>
      <c r="M21">
        <v>0</v>
      </c>
    </row>
    <row r="22" spans="2:13" x14ac:dyDescent="0.3">
      <c r="B22" t="s">
        <v>73</v>
      </c>
      <c r="C22" t="s">
        <v>89</v>
      </c>
      <c r="D22" t="s">
        <v>91</v>
      </c>
      <c r="E22">
        <v>2</v>
      </c>
      <c r="F22">
        <v>5.0000000000000002E-5</v>
      </c>
      <c r="G22">
        <v>2.0000000000000002E-5</v>
      </c>
      <c r="H22">
        <v>2.0000000000000002E-5</v>
      </c>
      <c r="J22">
        <v>2</v>
      </c>
      <c r="K22">
        <v>4.0000000000000003E-5</v>
      </c>
      <c r="L22">
        <v>2.0000000000000002E-5</v>
      </c>
      <c r="M22">
        <v>2.0000000000000002E-5</v>
      </c>
    </row>
    <row r="23" spans="2:13" x14ac:dyDescent="0.3">
      <c r="B23" t="s">
        <v>73</v>
      </c>
      <c r="C23" t="s">
        <v>89</v>
      </c>
      <c r="D23" t="s">
        <v>92</v>
      </c>
      <c r="E23">
        <v>2</v>
      </c>
      <c r="F23">
        <v>1E-4</v>
      </c>
      <c r="G23">
        <v>5.0000000000000002E-5</v>
      </c>
      <c r="H23">
        <v>8.0000000000000007E-5</v>
      </c>
      <c r="J23">
        <v>2</v>
      </c>
      <c r="K23">
        <v>5.0000000000000002E-5</v>
      </c>
      <c r="L23">
        <v>2.0000000000000002E-5</v>
      </c>
      <c r="M23">
        <v>2.0000000000000002E-5</v>
      </c>
    </row>
    <row r="24" spans="2:13" x14ac:dyDescent="0.3">
      <c r="B24" t="s">
        <v>73</v>
      </c>
      <c r="C24" t="s">
        <v>89</v>
      </c>
      <c r="D24" t="s">
        <v>93</v>
      </c>
      <c r="E24">
        <v>2</v>
      </c>
      <c r="F24">
        <v>4.0000000000000003E-5</v>
      </c>
      <c r="G24">
        <v>2.0000000000000002E-5</v>
      </c>
      <c r="H24">
        <v>2.0000000000000002E-5</v>
      </c>
      <c r="J24">
        <v>2</v>
      </c>
      <c r="K24">
        <v>4.0000000000000003E-5</v>
      </c>
      <c r="L24">
        <v>2.0000000000000002E-5</v>
      </c>
      <c r="M24">
        <v>2.0000000000000002E-5</v>
      </c>
    </row>
    <row r="25" spans="2:13" x14ac:dyDescent="0.3">
      <c r="B25" t="s">
        <v>73</v>
      </c>
      <c r="C25" t="s">
        <v>89</v>
      </c>
      <c r="D25" t="s">
        <v>94</v>
      </c>
      <c r="E25">
        <v>2</v>
      </c>
      <c r="F25">
        <v>6.9999999999999994E-5</v>
      </c>
      <c r="G25">
        <v>3.0000000000000001E-5</v>
      </c>
      <c r="H25">
        <v>5.0000000000000002E-5</v>
      </c>
      <c r="J25">
        <v>2</v>
      </c>
      <c r="K25">
        <v>4.0000000000000003E-5</v>
      </c>
      <c r="L25">
        <v>2.0000000000000002E-5</v>
      </c>
      <c r="M25">
        <v>2.0000000000000002E-5</v>
      </c>
    </row>
    <row r="26" spans="2:13" x14ac:dyDescent="0.3">
      <c r="B26" t="s">
        <v>73</v>
      </c>
      <c r="C26" t="s">
        <v>89</v>
      </c>
      <c r="D26" t="s">
        <v>95</v>
      </c>
      <c r="E26">
        <v>2</v>
      </c>
      <c r="F26">
        <v>5.0000000000000002E-5</v>
      </c>
      <c r="G26">
        <v>2.0000000000000002E-5</v>
      </c>
      <c r="H26">
        <v>3.0000000000000001E-5</v>
      </c>
      <c r="J26">
        <v>2</v>
      </c>
      <c r="K26">
        <v>4.0000000000000003E-5</v>
      </c>
      <c r="L26">
        <v>2.0000000000000002E-5</v>
      </c>
      <c r="M26">
        <v>2.0000000000000002E-5</v>
      </c>
    </row>
    <row r="27" spans="2:13" x14ac:dyDescent="0.3">
      <c r="B27" t="s">
        <v>73</v>
      </c>
      <c r="C27" t="s">
        <v>87</v>
      </c>
      <c r="D27" t="s">
        <v>96</v>
      </c>
      <c r="E27">
        <v>1</v>
      </c>
      <c r="F27">
        <v>2.5799999999999998E-3</v>
      </c>
      <c r="G27">
        <v>2.5799999999999998E-3</v>
      </c>
      <c r="H27">
        <v>2.5799999999999998E-3</v>
      </c>
      <c r="J27">
        <v>1</v>
      </c>
      <c r="K27">
        <v>2.4599999999999999E-3</v>
      </c>
      <c r="L27">
        <v>2.4599999999999999E-3</v>
      </c>
      <c r="M27">
        <v>2.4599999999999999E-3</v>
      </c>
    </row>
    <row r="28" spans="2:13" x14ac:dyDescent="0.3">
      <c r="B28" t="s">
        <v>73</v>
      </c>
      <c r="C28" t="s">
        <v>97</v>
      </c>
      <c r="D28" t="s">
        <v>75</v>
      </c>
      <c r="E28">
        <v>26</v>
      </c>
      <c r="F28">
        <v>9.0000000000000006E-5</v>
      </c>
      <c r="G28">
        <v>0</v>
      </c>
      <c r="H28">
        <v>1.0000000000000001E-5</v>
      </c>
      <c r="J28">
        <v>26</v>
      </c>
      <c r="K28">
        <v>6.9999999999999994E-5</v>
      </c>
      <c r="L28">
        <v>0</v>
      </c>
      <c r="M28">
        <v>0</v>
      </c>
    </row>
    <row r="29" spans="2:13" x14ac:dyDescent="0.3">
      <c r="B29" t="s">
        <v>73</v>
      </c>
      <c r="C29" t="s">
        <v>97</v>
      </c>
      <c r="D29" t="s">
        <v>76</v>
      </c>
      <c r="E29">
        <v>26</v>
      </c>
      <c r="F29">
        <v>2.0000000000000001E-4</v>
      </c>
      <c r="G29">
        <v>1.0000000000000001E-5</v>
      </c>
      <c r="H29">
        <v>1.0000000000000001E-5</v>
      </c>
      <c r="J29">
        <v>26</v>
      </c>
      <c r="K29">
        <v>1.2999999999999999E-4</v>
      </c>
      <c r="L29">
        <v>1.0000000000000001E-5</v>
      </c>
      <c r="M29">
        <v>1.0000000000000001E-5</v>
      </c>
    </row>
    <row r="30" spans="2:13" x14ac:dyDescent="0.3">
      <c r="B30" t="s">
        <v>73</v>
      </c>
      <c r="C30" t="s">
        <v>97</v>
      </c>
      <c r="D30" t="s">
        <v>77</v>
      </c>
      <c r="E30">
        <v>27</v>
      </c>
      <c r="F30">
        <v>6.0000000000000002E-5</v>
      </c>
      <c r="G30">
        <v>0</v>
      </c>
      <c r="H30">
        <v>1.0000000000000001E-5</v>
      </c>
      <c r="J30">
        <v>27</v>
      </c>
      <c r="K30">
        <v>5.0000000000000002E-5</v>
      </c>
      <c r="L30">
        <v>0</v>
      </c>
      <c r="M30">
        <v>0</v>
      </c>
    </row>
    <row r="31" spans="2:13" x14ac:dyDescent="0.3">
      <c r="B31" t="s">
        <v>73</v>
      </c>
      <c r="C31" t="s">
        <v>97</v>
      </c>
      <c r="D31" t="s">
        <v>80</v>
      </c>
      <c r="E31">
        <v>1</v>
      </c>
      <c r="F31">
        <v>3.0000000000000001E-5</v>
      </c>
      <c r="G31">
        <v>3.0000000000000001E-5</v>
      </c>
      <c r="H31">
        <v>3.0000000000000001E-5</v>
      </c>
      <c r="J31">
        <v>1</v>
      </c>
      <c r="K31">
        <v>2.0000000000000002E-5</v>
      </c>
      <c r="L31">
        <v>2.0000000000000002E-5</v>
      </c>
      <c r="M31">
        <v>2.0000000000000002E-5</v>
      </c>
    </row>
    <row r="32" spans="2:13" x14ac:dyDescent="0.3">
      <c r="B32" t="s">
        <v>73</v>
      </c>
      <c r="C32" t="s">
        <v>97</v>
      </c>
      <c r="D32" t="s">
        <v>81</v>
      </c>
      <c r="E32">
        <v>5</v>
      </c>
      <c r="F32">
        <v>1.0000000000000001E-5</v>
      </c>
      <c r="G32">
        <v>0</v>
      </c>
      <c r="H32">
        <v>0</v>
      </c>
      <c r="J32">
        <v>5</v>
      </c>
      <c r="K32">
        <v>1.0000000000000001E-5</v>
      </c>
      <c r="L32">
        <v>0</v>
      </c>
      <c r="M32">
        <v>0</v>
      </c>
    </row>
    <row r="33" spans="2:13" x14ac:dyDescent="0.3">
      <c r="B33" t="s">
        <v>73</v>
      </c>
      <c r="C33" t="s">
        <v>97</v>
      </c>
      <c r="D33" t="s">
        <v>98</v>
      </c>
      <c r="E33">
        <v>1</v>
      </c>
      <c r="F33">
        <v>2.5000000000000001E-3</v>
      </c>
      <c r="G33">
        <v>2.5000000000000001E-3</v>
      </c>
      <c r="H33">
        <v>2.5000000000000001E-3</v>
      </c>
      <c r="J33">
        <v>1</v>
      </c>
      <c r="K33">
        <v>2.0000000000000002E-5</v>
      </c>
      <c r="L33">
        <v>2.0000000000000002E-5</v>
      </c>
      <c r="M33">
        <v>2.0000000000000002E-5</v>
      </c>
    </row>
    <row r="34" spans="2:13" x14ac:dyDescent="0.3">
      <c r="B34" t="s">
        <v>73</v>
      </c>
      <c r="C34" t="s">
        <v>97</v>
      </c>
      <c r="D34" t="s">
        <v>99</v>
      </c>
      <c r="E34">
        <v>1</v>
      </c>
      <c r="F34">
        <v>3.0000000000000001E-5</v>
      </c>
      <c r="G34">
        <v>3.0000000000000001E-5</v>
      </c>
      <c r="H34">
        <v>3.0000000000000001E-5</v>
      </c>
      <c r="J34">
        <v>1</v>
      </c>
      <c r="K34">
        <v>2.0000000000000002E-5</v>
      </c>
      <c r="L34">
        <v>2.0000000000000002E-5</v>
      </c>
      <c r="M34">
        <v>2.0000000000000002E-5</v>
      </c>
    </row>
    <row r="35" spans="2:13" x14ac:dyDescent="0.3">
      <c r="B35" t="s">
        <v>73</v>
      </c>
      <c r="C35" t="s">
        <v>97</v>
      </c>
      <c r="D35" t="s">
        <v>85</v>
      </c>
      <c r="E35">
        <v>1</v>
      </c>
      <c r="F35">
        <v>3.0000000000000001E-5</v>
      </c>
      <c r="G35">
        <v>3.0000000000000001E-5</v>
      </c>
      <c r="H35">
        <v>3.0000000000000001E-5</v>
      </c>
      <c r="J35">
        <v>1</v>
      </c>
      <c r="K35">
        <v>5.0000000000000002E-5</v>
      </c>
      <c r="L35">
        <v>5.0000000000000002E-5</v>
      </c>
      <c r="M35">
        <v>5.0000000000000002E-5</v>
      </c>
    </row>
    <row r="36" spans="2:13" x14ac:dyDescent="0.3">
      <c r="B36" t="s">
        <v>73</v>
      </c>
      <c r="C36" t="s">
        <v>87</v>
      </c>
      <c r="D36" t="s">
        <v>100</v>
      </c>
      <c r="E36">
        <v>1</v>
      </c>
      <c r="F36">
        <v>3.32E-3</v>
      </c>
      <c r="G36">
        <v>3.32E-3</v>
      </c>
      <c r="H36">
        <v>3.32E-3</v>
      </c>
      <c r="J36">
        <v>1</v>
      </c>
      <c r="K36">
        <v>2.7100000000000002E-3</v>
      </c>
      <c r="L36">
        <v>2.7100000000000002E-3</v>
      </c>
      <c r="M36">
        <v>2.7100000000000002E-3</v>
      </c>
    </row>
    <row r="37" spans="2:13" x14ac:dyDescent="0.3">
      <c r="B37" t="s">
        <v>73</v>
      </c>
      <c r="C37" t="s">
        <v>87</v>
      </c>
      <c r="D37" t="s">
        <v>101</v>
      </c>
      <c r="E37">
        <v>1</v>
      </c>
      <c r="F37">
        <v>5.1000000000000004E-4</v>
      </c>
      <c r="G37">
        <v>5.1000000000000004E-4</v>
      </c>
      <c r="H37">
        <v>5.1000000000000004E-4</v>
      </c>
      <c r="J37">
        <v>1</v>
      </c>
      <c r="K37">
        <v>2.7999999999999998E-4</v>
      </c>
      <c r="L37">
        <v>2.7999999999999998E-4</v>
      </c>
      <c r="M37">
        <v>2.7999999999999998E-4</v>
      </c>
    </row>
    <row r="38" spans="2:13" x14ac:dyDescent="0.3">
      <c r="B38" t="s">
        <v>73</v>
      </c>
      <c r="C38" t="s">
        <v>102</v>
      </c>
      <c r="D38" t="s">
        <v>103</v>
      </c>
      <c r="E38">
        <v>1</v>
      </c>
      <c r="F38">
        <v>1.0000000000000001E-5</v>
      </c>
      <c r="G38">
        <v>1.0000000000000001E-5</v>
      </c>
      <c r="H38">
        <v>1.0000000000000001E-5</v>
      </c>
      <c r="J38">
        <v>1</v>
      </c>
      <c r="K38">
        <v>1.0000000000000001E-5</v>
      </c>
      <c r="L38">
        <v>1.0000000000000001E-5</v>
      </c>
      <c r="M38">
        <v>1.0000000000000001E-5</v>
      </c>
    </row>
    <row r="39" spans="2:13" x14ac:dyDescent="0.3">
      <c r="B39" t="s">
        <v>73</v>
      </c>
      <c r="C39" t="s">
        <v>87</v>
      </c>
      <c r="D39" t="s">
        <v>75</v>
      </c>
      <c r="E39">
        <v>1</v>
      </c>
      <c r="F39">
        <v>2.5000000000000001E-4</v>
      </c>
      <c r="G39">
        <v>2.5000000000000001E-4</v>
      </c>
      <c r="H39">
        <v>2.5000000000000001E-4</v>
      </c>
      <c r="J39">
        <v>1</v>
      </c>
      <c r="K39">
        <v>1.9000000000000001E-4</v>
      </c>
      <c r="L39">
        <v>1.9000000000000001E-4</v>
      </c>
      <c r="M39">
        <v>1.9000000000000001E-4</v>
      </c>
    </row>
    <row r="40" spans="2:13" x14ac:dyDescent="0.3">
      <c r="B40" t="s">
        <v>73</v>
      </c>
      <c r="C40" t="s">
        <v>102</v>
      </c>
      <c r="D40" t="s">
        <v>104</v>
      </c>
      <c r="E40" s="5">
        <v>24240</v>
      </c>
      <c r="F40">
        <v>4.3040000000000002E-2</v>
      </c>
      <c r="G40">
        <v>0</v>
      </c>
      <c r="H40">
        <v>2.5999999999999998E-4</v>
      </c>
      <c r="J40" s="5">
        <v>85628</v>
      </c>
      <c r="K40">
        <v>0.20574999999999999</v>
      </c>
      <c r="L40">
        <v>0</v>
      </c>
      <c r="M40">
        <v>1.24E-3</v>
      </c>
    </row>
    <row r="41" spans="2:13" x14ac:dyDescent="0.3">
      <c r="B41" t="s">
        <v>73</v>
      </c>
      <c r="C41" t="s">
        <v>106</v>
      </c>
      <c r="D41" t="s">
        <v>107</v>
      </c>
      <c r="E41">
        <v>2</v>
      </c>
      <c r="F41">
        <v>1.0000000000000001E-5</v>
      </c>
      <c r="G41">
        <v>0</v>
      </c>
      <c r="H41">
        <v>0</v>
      </c>
      <c r="J41">
        <v>2</v>
      </c>
      <c r="K41">
        <v>1.0000000000000001E-5</v>
      </c>
      <c r="L41">
        <v>1.0000000000000001E-5</v>
      </c>
      <c r="M41">
        <v>1.0000000000000001E-5</v>
      </c>
    </row>
    <row r="42" spans="2:13" x14ac:dyDescent="0.3">
      <c r="B42" t="s">
        <v>73</v>
      </c>
      <c r="C42" t="s">
        <v>105</v>
      </c>
      <c r="D42" t="s">
        <v>108</v>
      </c>
      <c r="E42">
        <v>80</v>
      </c>
      <c r="F42">
        <v>4.8999999999999998E-4</v>
      </c>
      <c r="G42">
        <v>1.0000000000000001E-5</v>
      </c>
      <c r="H42">
        <v>2.1000000000000001E-4</v>
      </c>
      <c r="J42">
        <v>1</v>
      </c>
      <c r="K42">
        <v>2.0000000000000002E-5</v>
      </c>
      <c r="L42">
        <v>2.0000000000000002E-5</v>
      </c>
      <c r="M42">
        <v>2.0000000000000002E-5</v>
      </c>
    </row>
    <row r="43" spans="2:13" x14ac:dyDescent="0.3">
      <c r="B43" t="s">
        <v>73</v>
      </c>
      <c r="C43" t="s">
        <v>106</v>
      </c>
      <c r="D43" t="s">
        <v>109</v>
      </c>
      <c r="E43">
        <v>72</v>
      </c>
      <c r="F43">
        <v>2.9999999999999997E-4</v>
      </c>
      <c r="G43">
        <v>0</v>
      </c>
      <c r="H43">
        <v>1.0000000000000001E-5</v>
      </c>
      <c r="J43">
        <v>1</v>
      </c>
      <c r="K43">
        <v>0</v>
      </c>
      <c r="L43">
        <v>0</v>
      </c>
      <c r="M43">
        <v>0</v>
      </c>
    </row>
    <row r="44" spans="2:13" x14ac:dyDescent="0.3">
      <c r="B44" t="s">
        <v>73</v>
      </c>
      <c r="C44" t="s">
        <v>106</v>
      </c>
      <c r="D44" t="s">
        <v>110</v>
      </c>
      <c r="E44">
        <v>72</v>
      </c>
      <c r="F44">
        <v>4.6100000000000004E-3</v>
      </c>
      <c r="G44">
        <v>6.0000000000000002E-5</v>
      </c>
      <c r="H44">
        <v>6.3000000000000003E-4</v>
      </c>
      <c r="J44">
        <v>8</v>
      </c>
      <c r="K44">
        <v>2.0000000000000002E-5</v>
      </c>
      <c r="L44">
        <v>0</v>
      </c>
      <c r="M44">
        <v>0</v>
      </c>
    </row>
    <row r="45" spans="2:13" x14ac:dyDescent="0.3">
      <c r="B45" t="s">
        <v>73</v>
      </c>
      <c r="C45" t="s">
        <v>106</v>
      </c>
      <c r="D45" t="s">
        <v>213</v>
      </c>
      <c r="E45">
        <v>36</v>
      </c>
      <c r="F45">
        <v>1.4999999999999999E-4</v>
      </c>
      <c r="G45">
        <v>0</v>
      </c>
      <c r="H45">
        <v>1.0000000000000001E-5</v>
      </c>
      <c r="J45">
        <v>6</v>
      </c>
      <c r="K45">
        <v>2.0000000000000002E-5</v>
      </c>
      <c r="L45">
        <v>0</v>
      </c>
      <c r="M45">
        <v>0</v>
      </c>
    </row>
    <row r="46" spans="2:13" x14ac:dyDescent="0.3">
      <c r="B46" t="s">
        <v>73</v>
      </c>
      <c r="C46" t="s">
        <v>106</v>
      </c>
      <c r="D46" t="s">
        <v>111</v>
      </c>
      <c r="E46">
        <v>2</v>
      </c>
      <c r="F46">
        <v>2.7999999999999998E-4</v>
      </c>
      <c r="G46">
        <v>1.3999999999999999E-4</v>
      </c>
      <c r="H46">
        <v>1.4999999999999999E-4</v>
      </c>
      <c r="J46">
        <v>6</v>
      </c>
      <c r="K46">
        <v>1.8000000000000001E-4</v>
      </c>
      <c r="L46">
        <v>3.0000000000000001E-5</v>
      </c>
      <c r="M46">
        <v>3.0000000000000001E-5</v>
      </c>
    </row>
    <row r="47" spans="2:13" x14ac:dyDescent="0.3">
      <c r="B47" t="s">
        <v>73</v>
      </c>
      <c r="C47" t="s">
        <v>106</v>
      </c>
      <c r="D47" t="s">
        <v>112</v>
      </c>
      <c r="E47">
        <v>2</v>
      </c>
      <c r="F47">
        <v>9.0000000000000006E-5</v>
      </c>
      <c r="G47">
        <v>4.0000000000000003E-5</v>
      </c>
      <c r="H47">
        <v>5.0000000000000002E-5</v>
      </c>
      <c r="J47">
        <v>3</v>
      </c>
      <c r="K47">
        <v>1.0000000000000001E-5</v>
      </c>
      <c r="L47">
        <v>0</v>
      </c>
      <c r="M47">
        <v>0</v>
      </c>
    </row>
    <row r="48" spans="2:13" x14ac:dyDescent="0.3">
      <c r="B48" t="s">
        <v>73</v>
      </c>
      <c r="C48" t="s">
        <v>106</v>
      </c>
      <c r="D48" t="s">
        <v>113</v>
      </c>
      <c r="E48">
        <v>1</v>
      </c>
      <c r="F48">
        <v>8.0000000000000007E-5</v>
      </c>
      <c r="G48">
        <v>8.0000000000000007E-5</v>
      </c>
      <c r="H48">
        <v>8.0000000000000007E-5</v>
      </c>
      <c r="J48">
        <v>2</v>
      </c>
      <c r="K48">
        <v>5.0000000000000002E-5</v>
      </c>
      <c r="L48">
        <v>2.0000000000000002E-5</v>
      </c>
      <c r="M48">
        <v>3.0000000000000001E-5</v>
      </c>
    </row>
    <row r="49" spans="2:13" x14ac:dyDescent="0.3">
      <c r="B49" t="s">
        <v>73</v>
      </c>
      <c r="C49" t="s">
        <v>106</v>
      </c>
      <c r="D49" t="s">
        <v>114</v>
      </c>
      <c r="E49">
        <v>1</v>
      </c>
      <c r="F49">
        <v>3.3500000000000001E-3</v>
      </c>
      <c r="G49">
        <v>3.3500000000000001E-3</v>
      </c>
      <c r="H49">
        <v>3.3500000000000001E-3</v>
      </c>
      <c r="J49">
        <v>2</v>
      </c>
      <c r="K49">
        <v>3.0000000000000001E-5</v>
      </c>
      <c r="L49">
        <v>2.0000000000000002E-5</v>
      </c>
      <c r="M49">
        <v>2.0000000000000002E-5</v>
      </c>
    </row>
    <row r="50" spans="2:13" x14ac:dyDescent="0.3">
      <c r="B50" t="s">
        <v>73</v>
      </c>
      <c r="C50" t="s">
        <v>106</v>
      </c>
      <c r="D50" t="s">
        <v>130</v>
      </c>
      <c r="E50">
        <v>40</v>
      </c>
      <c r="F50">
        <v>9.0000000000000006E-5</v>
      </c>
      <c r="G50">
        <v>0</v>
      </c>
      <c r="H50">
        <v>0</v>
      </c>
      <c r="J50">
        <v>1</v>
      </c>
      <c r="K50">
        <v>3.0000000000000001E-5</v>
      </c>
      <c r="L50">
        <v>3.0000000000000001E-5</v>
      </c>
      <c r="M50">
        <v>3.0000000000000001E-5</v>
      </c>
    </row>
    <row r="51" spans="2:13" x14ac:dyDescent="0.3">
      <c r="B51" t="s">
        <v>73</v>
      </c>
      <c r="C51" t="s">
        <v>106</v>
      </c>
      <c r="D51" t="s">
        <v>131</v>
      </c>
      <c r="E51">
        <v>40</v>
      </c>
      <c r="F51">
        <v>8.0000000000000007E-5</v>
      </c>
      <c r="G51">
        <v>0</v>
      </c>
      <c r="H51">
        <v>1.0000000000000001E-5</v>
      </c>
      <c r="J51">
        <v>1</v>
      </c>
      <c r="K51">
        <v>1.4999999999999999E-4</v>
      </c>
      <c r="L51">
        <v>1.4999999999999999E-4</v>
      </c>
      <c r="M51">
        <v>1.4999999999999999E-4</v>
      </c>
    </row>
    <row r="52" spans="2:13" x14ac:dyDescent="0.3">
      <c r="B52" t="s">
        <v>73</v>
      </c>
      <c r="C52" t="s">
        <v>106</v>
      </c>
      <c r="D52" t="s">
        <v>136</v>
      </c>
      <c r="E52" s="5">
        <v>1086</v>
      </c>
      <c r="F52">
        <v>1.4499999999999999E-3</v>
      </c>
      <c r="G52">
        <v>0</v>
      </c>
      <c r="H52">
        <v>1.0000000000000001E-5</v>
      </c>
      <c r="J52">
        <v>1</v>
      </c>
      <c r="K52">
        <v>3.8000000000000002E-4</v>
      </c>
      <c r="L52">
        <v>3.8000000000000002E-4</v>
      </c>
      <c r="M52">
        <v>3.8000000000000002E-4</v>
      </c>
    </row>
    <row r="53" spans="2:13" x14ac:dyDescent="0.3">
      <c r="B53" t="s">
        <v>73</v>
      </c>
      <c r="C53" t="s">
        <v>106</v>
      </c>
      <c r="D53" t="s">
        <v>139</v>
      </c>
      <c r="E53" s="5">
        <v>1086</v>
      </c>
      <c r="F53">
        <v>1.57E-3</v>
      </c>
      <c r="G53">
        <v>0</v>
      </c>
      <c r="H53">
        <v>1.0000000000000001E-5</v>
      </c>
      <c r="J53">
        <v>230</v>
      </c>
      <c r="K53">
        <v>3.6000000000000002E-4</v>
      </c>
      <c r="L53">
        <v>0</v>
      </c>
      <c r="M53">
        <v>0</v>
      </c>
    </row>
    <row r="54" spans="2:13" x14ac:dyDescent="0.3">
      <c r="B54" t="s">
        <v>73</v>
      </c>
      <c r="C54" t="s">
        <v>106</v>
      </c>
      <c r="D54" t="s">
        <v>141</v>
      </c>
      <c r="E54">
        <v>13</v>
      </c>
      <c r="F54">
        <v>2.2000000000000001E-4</v>
      </c>
      <c r="G54">
        <v>2.0000000000000002E-5</v>
      </c>
      <c r="H54">
        <v>6.0000000000000002E-5</v>
      </c>
      <c r="J54">
        <v>460</v>
      </c>
      <c r="K54">
        <v>6.3000000000000003E-4</v>
      </c>
      <c r="L54">
        <v>0</v>
      </c>
      <c r="M54">
        <v>0</v>
      </c>
    </row>
    <row r="55" spans="2:13" x14ac:dyDescent="0.3">
      <c r="B55" t="s">
        <v>73</v>
      </c>
      <c r="C55" t="s">
        <v>106</v>
      </c>
      <c r="D55" t="s">
        <v>75</v>
      </c>
      <c r="E55">
        <v>1</v>
      </c>
      <c r="F55">
        <v>1.5399999999999999E-3</v>
      </c>
      <c r="G55">
        <v>1.5399999999999999E-3</v>
      </c>
      <c r="H55">
        <v>1.5399999999999999E-3</v>
      </c>
      <c r="J55">
        <v>230</v>
      </c>
      <c r="K55">
        <v>3.6999999999999999E-4</v>
      </c>
      <c r="L55">
        <v>0</v>
      </c>
      <c r="M55">
        <v>0</v>
      </c>
    </row>
    <row r="56" spans="2:13" x14ac:dyDescent="0.3">
      <c r="B56" t="s">
        <v>73</v>
      </c>
      <c r="C56" t="s">
        <v>87</v>
      </c>
      <c r="D56" t="s">
        <v>115</v>
      </c>
      <c r="E56">
        <v>74</v>
      </c>
      <c r="F56">
        <v>1.3999999999999999E-4</v>
      </c>
      <c r="G56">
        <v>0</v>
      </c>
      <c r="H56">
        <v>0</v>
      </c>
      <c r="J56">
        <v>1</v>
      </c>
      <c r="K56">
        <v>0</v>
      </c>
      <c r="L56">
        <v>0</v>
      </c>
      <c r="M56">
        <v>0</v>
      </c>
    </row>
    <row r="57" spans="2:13" x14ac:dyDescent="0.3">
      <c r="B57" t="s">
        <v>73</v>
      </c>
      <c r="C57" t="s">
        <v>87</v>
      </c>
      <c r="D57" t="s">
        <v>116</v>
      </c>
      <c r="E57">
        <v>148</v>
      </c>
      <c r="F57">
        <v>2.5999999999999998E-4</v>
      </c>
      <c r="G57">
        <v>0</v>
      </c>
      <c r="H57">
        <v>1.0000000000000001E-5</v>
      </c>
      <c r="J57">
        <v>2</v>
      </c>
      <c r="K57">
        <v>0</v>
      </c>
      <c r="L57">
        <v>0</v>
      </c>
      <c r="M57">
        <v>0</v>
      </c>
    </row>
    <row r="58" spans="2:13" x14ac:dyDescent="0.3">
      <c r="B58" t="s">
        <v>73</v>
      </c>
      <c r="C58" t="s">
        <v>87</v>
      </c>
      <c r="D58" t="s">
        <v>117</v>
      </c>
      <c r="E58">
        <v>74</v>
      </c>
      <c r="F58">
        <v>1.3999999999999999E-4</v>
      </c>
      <c r="G58">
        <v>0</v>
      </c>
      <c r="H58">
        <v>0</v>
      </c>
      <c r="J58">
        <v>1</v>
      </c>
      <c r="K58">
        <v>0</v>
      </c>
      <c r="L58">
        <v>0</v>
      </c>
      <c r="M58">
        <v>0</v>
      </c>
    </row>
    <row r="59" spans="2:13" x14ac:dyDescent="0.3">
      <c r="B59" t="s">
        <v>73</v>
      </c>
      <c r="C59" t="s">
        <v>87</v>
      </c>
      <c r="D59" t="s">
        <v>118</v>
      </c>
      <c r="E59">
        <v>1</v>
      </c>
      <c r="F59">
        <v>0</v>
      </c>
      <c r="G59">
        <v>0</v>
      </c>
      <c r="H59">
        <v>0</v>
      </c>
      <c r="J59">
        <v>153</v>
      </c>
      <c r="K59">
        <v>2.2000000000000001E-4</v>
      </c>
      <c r="L59">
        <v>0</v>
      </c>
      <c r="M59">
        <v>0</v>
      </c>
    </row>
    <row r="60" spans="2:13" x14ac:dyDescent="0.3">
      <c r="B60" t="s">
        <v>73</v>
      </c>
      <c r="C60" t="s">
        <v>87</v>
      </c>
      <c r="D60" t="s">
        <v>119</v>
      </c>
      <c r="E60" s="5">
        <v>2</v>
      </c>
      <c r="F60">
        <v>0</v>
      </c>
      <c r="G60">
        <v>0</v>
      </c>
      <c r="H60">
        <v>0</v>
      </c>
      <c r="J60">
        <v>3</v>
      </c>
      <c r="K60">
        <v>1.0000000000000001E-5</v>
      </c>
      <c r="L60">
        <v>0</v>
      </c>
      <c r="M60">
        <v>0</v>
      </c>
    </row>
    <row r="61" spans="2:13" x14ac:dyDescent="0.3">
      <c r="B61" t="s">
        <v>73</v>
      </c>
      <c r="C61" t="s">
        <v>87</v>
      </c>
      <c r="D61" t="s">
        <v>120</v>
      </c>
      <c r="E61" s="5">
        <v>1</v>
      </c>
      <c r="F61">
        <v>0</v>
      </c>
      <c r="G61">
        <v>0</v>
      </c>
      <c r="H61">
        <v>0</v>
      </c>
      <c r="J61" s="5">
        <v>49777</v>
      </c>
      <c r="K61">
        <v>7.689E-2</v>
      </c>
      <c r="L61">
        <v>0</v>
      </c>
      <c r="M61">
        <v>6.7000000000000002E-4</v>
      </c>
    </row>
    <row r="62" spans="2:13" x14ac:dyDescent="0.3">
      <c r="B62" t="s">
        <v>73</v>
      </c>
      <c r="C62" t="s">
        <v>89</v>
      </c>
      <c r="D62" t="s">
        <v>135</v>
      </c>
      <c r="E62" s="5">
        <v>2552</v>
      </c>
      <c r="F62">
        <v>3.0000000000000001E-3</v>
      </c>
      <c r="G62">
        <v>0</v>
      </c>
      <c r="H62">
        <v>2.0000000000000002E-5</v>
      </c>
      <c r="J62">
        <v>676</v>
      </c>
      <c r="K62">
        <v>1.01E-3</v>
      </c>
      <c r="L62">
        <v>0</v>
      </c>
      <c r="M62">
        <v>8.0000000000000007E-5</v>
      </c>
    </row>
    <row r="63" spans="2:13" x14ac:dyDescent="0.3">
      <c r="B63" t="s">
        <v>73</v>
      </c>
      <c r="C63" t="s">
        <v>89</v>
      </c>
      <c r="D63" t="s">
        <v>138</v>
      </c>
      <c r="E63" s="5">
        <v>2170</v>
      </c>
      <c r="F63">
        <v>2.3600000000000001E-3</v>
      </c>
      <c r="G63">
        <v>0</v>
      </c>
      <c r="H63">
        <v>0</v>
      </c>
      <c r="J63">
        <v>9</v>
      </c>
      <c r="K63">
        <v>2.0000000000000002E-5</v>
      </c>
      <c r="L63">
        <v>0</v>
      </c>
      <c r="M63">
        <v>0</v>
      </c>
    </row>
    <row r="64" spans="2:13" x14ac:dyDescent="0.3">
      <c r="B64" t="s">
        <v>73</v>
      </c>
      <c r="C64" t="s">
        <v>152</v>
      </c>
      <c r="D64" t="s">
        <v>153</v>
      </c>
      <c r="E64" s="5">
        <v>16068</v>
      </c>
      <c r="F64">
        <v>7.1830000000000005E-2</v>
      </c>
      <c r="G64">
        <v>0</v>
      </c>
      <c r="H64">
        <v>1.2E-4</v>
      </c>
      <c r="J64">
        <v>9</v>
      </c>
      <c r="K64">
        <v>2.0000000000000002E-5</v>
      </c>
      <c r="L64">
        <v>0</v>
      </c>
      <c r="M64">
        <v>0</v>
      </c>
    </row>
    <row r="65" spans="2:13" x14ac:dyDescent="0.3">
      <c r="B65" t="s">
        <v>73</v>
      </c>
      <c r="C65" t="s">
        <v>105</v>
      </c>
      <c r="D65" t="s">
        <v>172</v>
      </c>
      <c r="E65" s="5">
        <v>1835</v>
      </c>
      <c r="F65">
        <v>8.1899999999999994E-3</v>
      </c>
      <c r="G65">
        <v>0</v>
      </c>
      <c r="H65">
        <v>1.1E-4</v>
      </c>
      <c r="J65">
        <v>9</v>
      </c>
      <c r="K65">
        <v>2.0000000000000002E-5</v>
      </c>
      <c r="L65">
        <v>0</v>
      </c>
      <c r="M65">
        <v>0</v>
      </c>
    </row>
    <row r="66" spans="2:13" x14ac:dyDescent="0.3">
      <c r="B66" t="s">
        <v>73</v>
      </c>
      <c r="C66" t="s">
        <v>152</v>
      </c>
      <c r="D66" t="s">
        <v>173</v>
      </c>
      <c r="E66" s="5">
        <v>1835</v>
      </c>
      <c r="F66">
        <v>2.0670000000000001E-2</v>
      </c>
      <c r="G66">
        <v>1.0000000000000001E-5</v>
      </c>
      <c r="H66">
        <v>1.1E-4</v>
      </c>
      <c r="J66">
        <v>9</v>
      </c>
      <c r="K66">
        <v>1.0000000000000001E-5</v>
      </c>
      <c r="L66">
        <v>0</v>
      </c>
      <c r="M66">
        <v>0</v>
      </c>
    </row>
    <row r="67" spans="2:13" x14ac:dyDescent="0.3">
      <c r="B67" t="s">
        <v>73</v>
      </c>
      <c r="C67" t="s">
        <v>89</v>
      </c>
      <c r="D67" t="s">
        <v>137</v>
      </c>
      <c r="E67" s="5">
        <v>2336</v>
      </c>
      <c r="F67">
        <v>2.96E-3</v>
      </c>
      <c r="G67">
        <v>0</v>
      </c>
      <c r="H67">
        <v>3.6999999999999999E-4</v>
      </c>
      <c r="J67">
        <v>3</v>
      </c>
      <c r="K67">
        <v>1.0000000000000001E-5</v>
      </c>
      <c r="L67">
        <v>0</v>
      </c>
      <c r="M67">
        <v>0</v>
      </c>
    </row>
    <row r="68" spans="2:13" x14ac:dyDescent="0.3">
      <c r="B68" t="s">
        <v>73</v>
      </c>
      <c r="C68" t="s">
        <v>105</v>
      </c>
      <c r="D68" t="s">
        <v>215</v>
      </c>
      <c r="E68">
        <v>1</v>
      </c>
      <c r="F68">
        <v>0</v>
      </c>
      <c r="G68">
        <v>0</v>
      </c>
      <c r="H68">
        <v>0</v>
      </c>
      <c r="J68">
        <v>3</v>
      </c>
      <c r="K68">
        <v>1.0000000000000001E-5</v>
      </c>
      <c r="L68">
        <v>0</v>
      </c>
      <c r="M68">
        <v>0</v>
      </c>
    </row>
    <row r="69" spans="2:13" x14ac:dyDescent="0.3">
      <c r="B69" t="s">
        <v>73</v>
      </c>
      <c r="C69" t="s">
        <v>105</v>
      </c>
      <c r="D69" t="s">
        <v>216</v>
      </c>
      <c r="E69">
        <v>6</v>
      </c>
      <c r="F69">
        <v>1.0000000000000001E-5</v>
      </c>
      <c r="G69">
        <v>0</v>
      </c>
      <c r="H69">
        <v>0</v>
      </c>
      <c r="J69">
        <v>3</v>
      </c>
      <c r="K69">
        <v>0</v>
      </c>
      <c r="L69">
        <v>0</v>
      </c>
      <c r="M69">
        <v>0</v>
      </c>
    </row>
    <row r="70" spans="2:13" x14ac:dyDescent="0.3">
      <c r="B70" t="s">
        <v>73</v>
      </c>
      <c r="C70" t="s">
        <v>106</v>
      </c>
      <c r="D70" t="s">
        <v>121</v>
      </c>
      <c r="E70" s="5">
        <v>1016</v>
      </c>
      <c r="F70">
        <v>1.1900000000000001E-3</v>
      </c>
      <c r="G70">
        <v>0</v>
      </c>
      <c r="H70">
        <v>2.0000000000000002E-5</v>
      </c>
      <c r="J70">
        <v>6</v>
      </c>
      <c r="K70">
        <v>1.0000000000000001E-5</v>
      </c>
      <c r="L70">
        <v>0</v>
      </c>
      <c r="M70">
        <v>0</v>
      </c>
    </row>
    <row r="71" spans="2:13" x14ac:dyDescent="0.3">
      <c r="B71" t="s">
        <v>73</v>
      </c>
      <c r="C71" t="s">
        <v>171</v>
      </c>
      <c r="D71" t="s">
        <v>75</v>
      </c>
      <c r="E71">
        <v>36</v>
      </c>
      <c r="F71">
        <v>6.9999999999999994E-5</v>
      </c>
      <c r="G71">
        <v>0</v>
      </c>
      <c r="H71">
        <v>0</v>
      </c>
      <c r="J71">
        <v>3</v>
      </c>
      <c r="K71">
        <v>1.0000000000000001E-5</v>
      </c>
      <c r="L71">
        <v>0</v>
      </c>
      <c r="M71">
        <v>0</v>
      </c>
    </row>
    <row r="72" spans="2:13" x14ac:dyDescent="0.3">
      <c r="B72" t="s">
        <v>73</v>
      </c>
      <c r="C72" t="s">
        <v>122</v>
      </c>
      <c r="D72" t="s">
        <v>75</v>
      </c>
      <c r="E72">
        <v>36</v>
      </c>
      <c r="F72">
        <v>1.1100000000000001E-3</v>
      </c>
      <c r="G72">
        <v>3.0000000000000001E-5</v>
      </c>
      <c r="H72">
        <v>4.0000000000000003E-5</v>
      </c>
      <c r="J72">
        <v>12</v>
      </c>
      <c r="K72">
        <v>4.0000000000000003E-5</v>
      </c>
      <c r="L72">
        <v>0</v>
      </c>
      <c r="M72">
        <v>0</v>
      </c>
    </row>
    <row r="73" spans="2:13" x14ac:dyDescent="0.3">
      <c r="B73" t="s">
        <v>73</v>
      </c>
      <c r="C73" t="s">
        <v>123</v>
      </c>
      <c r="D73" t="s">
        <v>124</v>
      </c>
      <c r="E73" s="5">
        <v>256</v>
      </c>
      <c r="F73">
        <v>4.2000000000000002E-4</v>
      </c>
      <c r="G73">
        <v>0</v>
      </c>
      <c r="H73">
        <v>0</v>
      </c>
      <c r="J73">
        <v>6</v>
      </c>
      <c r="K73">
        <v>1.0000000000000001E-5</v>
      </c>
      <c r="L73">
        <v>0</v>
      </c>
      <c r="M73">
        <v>0</v>
      </c>
    </row>
    <row r="74" spans="2:13" x14ac:dyDescent="0.3">
      <c r="B74" t="s">
        <v>73</v>
      </c>
      <c r="C74" t="s">
        <v>123</v>
      </c>
      <c r="D74" t="s">
        <v>125</v>
      </c>
      <c r="E74" s="5">
        <v>37</v>
      </c>
      <c r="F74">
        <v>6.9999999999999994E-5</v>
      </c>
      <c r="G74">
        <v>0</v>
      </c>
      <c r="H74">
        <v>0</v>
      </c>
      <c r="J74">
        <v>342</v>
      </c>
      <c r="K74">
        <v>4.8000000000000001E-4</v>
      </c>
      <c r="L74">
        <v>0</v>
      </c>
      <c r="M74">
        <v>0</v>
      </c>
    </row>
    <row r="75" spans="2:13" x14ac:dyDescent="0.3">
      <c r="B75" t="s">
        <v>73</v>
      </c>
      <c r="C75" t="s">
        <v>106</v>
      </c>
      <c r="D75" t="s">
        <v>126</v>
      </c>
      <c r="E75" s="5">
        <v>108</v>
      </c>
      <c r="F75">
        <v>1.9000000000000001E-4</v>
      </c>
      <c r="G75">
        <v>0</v>
      </c>
      <c r="H75">
        <v>1.0000000000000001E-5</v>
      </c>
      <c r="J75">
        <v>154</v>
      </c>
      <c r="K75">
        <v>2.5999999999999998E-4</v>
      </c>
      <c r="L75">
        <v>0</v>
      </c>
      <c r="M75">
        <v>0</v>
      </c>
    </row>
    <row r="76" spans="2:13" x14ac:dyDescent="0.3">
      <c r="B76" t="s">
        <v>73</v>
      </c>
      <c r="C76" t="s">
        <v>87</v>
      </c>
      <c r="D76" t="s">
        <v>127</v>
      </c>
      <c r="E76" s="5">
        <v>108</v>
      </c>
      <c r="F76">
        <v>1.9000000000000001E-4</v>
      </c>
      <c r="G76">
        <v>0</v>
      </c>
      <c r="H76">
        <v>1.0000000000000001E-5</v>
      </c>
      <c r="J76">
        <v>324</v>
      </c>
      <c r="K76">
        <v>4.2000000000000002E-4</v>
      </c>
      <c r="L76">
        <v>0</v>
      </c>
      <c r="M76">
        <v>0</v>
      </c>
    </row>
    <row r="77" spans="2:13" x14ac:dyDescent="0.3">
      <c r="B77" t="s">
        <v>73</v>
      </c>
      <c r="C77" t="s">
        <v>106</v>
      </c>
      <c r="D77" t="s">
        <v>128</v>
      </c>
      <c r="E77" s="5">
        <v>108</v>
      </c>
      <c r="F77">
        <v>1.9000000000000001E-4</v>
      </c>
      <c r="G77">
        <v>0</v>
      </c>
      <c r="H77">
        <v>1.0000000000000001E-5</v>
      </c>
      <c r="J77">
        <v>308</v>
      </c>
      <c r="K77">
        <v>4.0999999999999999E-4</v>
      </c>
      <c r="L77">
        <v>0</v>
      </c>
      <c r="M77">
        <v>0</v>
      </c>
    </row>
    <row r="78" spans="2:13" x14ac:dyDescent="0.3">
      <c r="B78" t="s">
        <v>73</v>
      </c>
      <c r="C78" t="s">
        <v>87</v>
      </c>
      <c r="D78" t="s">
        <v>129</v>
      </c>
      <c r="E78" s="5">
        <v>108</v>
      </c>
      <c r="F78">
        <v>2.4000000000000001E-4</v>
      </c>
      <c r="G78">
        <v>0</v>
      </c>
      <c r="H78">
        <v>6.0000000000000002E-5</v>
      </c>
      <c r="J78">
        <v>154</v>
      </c>
      <c r="K78">
        <v>2.4000000000000001E-4</v>
      </c>
      <c r="L78">
        <v>0</v>
      </c>
      <c r="M78">
        <v>0</v>
      </c>
    </row>
    <row r="79" spans="2:13" x14ac:dyDescent="0.3">
      <c r="B79" t="s">
        <v>73</v>
      </c>
      <c r="C79" t="s">
        <v>123</v>
      </c>
      <c r="D79" t="s">
        <v>118</v>
      </c>
      <c r="E79">
        <v>36</v>
      </c>
      <c r="F79">
        <v>6.9999999999999994E-5</v>
      </c>
      <c r="G79">
        <v>0</v>
      </c>
      <c r="H79">
        <v>0</v>
      </c>
      <c r="J79">
        <v>3</v>
      </c>
      <c r="K79">
        <v>2.5400000000000002E-3</v>
      </c>
      <c r="L79">
        <v>8.4999999999999995E-4</v>
      </c>
      <c r="M79">
        <v>8.8000000000000003E-4</v>
      </c>
    </row>
    <row r="80" spans="2:13" x14ac:dyDescent="0.3">
      <c r="B80" t="s">
        <v>73</v>
      </c>
      <c r="C80" t="s">
        <v>97</v>
      </c>
      <c r="D80" t="s">
        <v>132</v>
      </c>
      <c r="E80">
        <v>72</v>
      </c>
      <c r="F80">
        <v>1.2999999999999999E-4</v>
      </c>
      <c r="G80">
        <v>0</v>
      </c>
      <c r="H80">
        <v>1.0000000000000001E-5</v>
      </c>
      <c r="J80">
        <v>1</v>
      </c>
      <c r="K80">
        <v>3.0000000000000001E-5</v>
      </c>
      <c r="L80">
        <v>3.0000000000000001E-5</v>
      </c>
      <c r="M80">
        <v>3.0000000000000001E-5</v>
      </c>
    </row>
    <row r="81" spans="2:13" x14ac:dyDescent="0.3">
      <c r="B81" t="s">
        <v>73</v>
      </c>
      <c r="C81" t="s">
        <v>123</v>
      </c>
      <c r="D81" t="s">
        <v>120</v>
      </c>
      <c r="E81">
        <v>36</v>
      </c>
      <c r="F81">
        <v>6.9999999999999994E-5</v>
      </c>
      <c r="G81">
        <v>0</v>
      </c>
      <c r="H81">
        <v>1.0000000000000001E-5</v>
      </c>
      <c r="J81">
        <v>1</v>
      </c>
      <c r="K81">
        <v>0</v>
      </c>
      <c r="L81">
        <v>0</v>
      </c>
      <c r="M81">
        <v>0</v>
      </c>
    </row>
    <row r="82" spans="2:13" x14ac:dyDescent="0.3">
      <c r="B82" t="s">
        <v>73</v>
      </c>
      <c r="C82" t="s">
        <v>106</v>
      </c>
      <c r="D82" t="s">
        <v>133</v>
      </c>
      <c r="E82" s="5">
        <v>144</v>
      </c>
      <c r="F82">
        <v>4.4999999999999999E-4</v>
      </c>
      <c r="G82">
        <v>0</v>
      </c>
      <c r="H82">
        <v>1.0000000000000001E-5</v>
      </c>
      <c r="J82">
        <v>149</v>
      </c>
      <c r="K82">
        <v>2.2000000000000001E-4</v>
      </c>
      <c r="L82">
        <v>0</v>
      </c>
      <c r="M82">
        <v>0</v>
      </c>
    </row>
    <row r="83" spans="2:13" x14ac:dyDescent="0.3">
      <c r="B83" t="s">
        <v>73</v>
      </c>
      <c r="C83" t="s">
        <v>106</v>
      </c>
      <c r="D83" t="s">
        <v>144</v>
      </c>
      <c r="E83" s="5">
        <v>144</v>
      </c>
      <c r="F83">
        <v>2.4000000000000001E-4</v>
      </c>
      <c r="G83">
        <v>0</v>
      </c>
      <c r="H83">
        <v>0</v>
      </c>
      <c r="J83" s="5">
        <v>5364</v>
      </c>
      <c r="K83">
        <v>6.4000000000000003E-3</v>
      </c>
      <c r="L83">
        <v>0</v>
      </c>
      <c r="M83">
        <v>2.0000000000000002E-5</v>
      </c>
    </row>
    <row r="84" spans="2:13" x14ac:dyDescent="0.3">
      <c r="B84" t="s">
        <v>73</v>
      </c>
      <c r="C84" t="s">
        <v>106</v>
      </c>
      <c r="D84" t="s">
        <v>134</v>
      </c>
      <c r="E84" s="5">
        <v>72</v>
      </c>
      <c r="F84">
        <v>1.4999999999999999E-4</v>
      </c>
      <c r="G84">
        <v>0</v>
      </c>
      <c r="H84">
        <v>0</v>
      </c>
      <c r="J84">
        <v>12</v>
      </c>
      <c r="K84">
        <v>2.0000000000000002E-5</v>
      </c>
      <c r="L84">
        <v>0</v>
      </c>
      <c r="M84">
        <v>0</v>
      </c>
    </row>
    <row r="85" spans="2:13" x14ac:dyDescent="0.3">
      <c r="B85" t="s">
        <v>73</v>
      </c>
      <c r="C85" t="s">
        <v>122</v>
      </c>
      <c r="D85" t="s">
        <v>140</v>
      </c>
      <c r="E85">
        <v>36</v>
      </c>
      <c r="F85">
        <v>3.4419999999999999E-2</v>
      </c>
      <c r="G85">
        <v>9.6000000000000002E-4</v>
      </c>
      <c r="H85">
        <v>2.31E-3</v>
      </c>
      <c r="J85">
        <v>12</v>
      </c>
      <c r="K85">
        <v>2.0000000000000002E-5</v>
      </c>
      <c r="L85">
        <v>0</v>
      </c>
      <c r="M85">
        <v>0</v>
      </c>
    </row>
    <row r="86" spans="2:13" x14ac:dyDescent="0.3">
      <c r="B86" t="s">
        <v>73</v>
      </c>
      <c r="C86" t="s">
        <v>202</v>
      </c>
      <c r="D86" t="s">
        <v>203</v>
      </c>
      <c r="E86">
        <v>24</v>
      </c>
      <c r="F86">
        <v>3.3550000000000003E-2</v>
      </c>
      <c r="G86">
        <v>1.4E-3</v>
      </c>
      <c r="H86">
        <v>3.32E-3</v>
      </c>
      <c r="J86">
        <v>12</v>
      </c>
      <c r="K86">
        <v>2.0000000000000002E-5</v>
      </c>
      <c r="L86">
        <v>0</v>
      </c>
      <c r="M86">
        <v>0</v>
      </c>
    </row>
    <row r="87" spans="2:13" x14ac:dyDescent="0.3">
      <c r="B87" t="s">
        <v>73</v>
      </c>
      <c r="C87" t="s">
        <v>202</v>
      </c>
      <c r="D87" t="s">
        <v>217</v>
      </c>
      <c r="E87">
        <v>4</v>
      </c>
      <c r="F87">
        <v>3.4000000000000002E-4</v>
      </c>
      <c r="G87">
        <v>9.0000000000000006E-5</v>
      </c>
      <c r="H87">
        <v>9.0000000000000006E-5</v>
      </c>
      <c r="J87">
        <v>3</v>
      </c>
      <c r="K87">
        <v>1.1000000000000001E-3</v>
      </c>
      <c r="L87">
        <v>3.6999999999999999E-4</v>
      </c>
      <c r="M87">
        <v>3.6999999999999999E-4</v>
      </c>
    </row>
    <row r="88" spans="2:13" x14ac:dyDescent="0.3">
      <c r="B88" t="s">
        <v>73</v>
      </c>
      <c r="C88" t="s">
        <v>87</v>
      </c>
      <c r="D88" t="s">
        <v>142</v>
      </c>
      <c r="E88">
        <v>1</v>
      </c>
      <c r="F88">
        <v>0</v>
      </c>
      <c r="G88">
        <v>0</v>
      </c>
      <c r="H88">
        <v>0</v>
      </c>
      <c r="J88">
        <v>1</v>
      </c>
      <c r="K88">
        <v>5.1000000000000004E-4</v>
      </c>
      <c r="L88">
        <v>5.1000000000000004E-4</v>
      </c>
      <c r="M88">
        <v>5.1000000000000004E-4</v>
      </c>
    </row>
    <row r="89" spans="2:13" x14ac:dyDescent="0.3">
      <c r="B89" t="s">
        <v>73</v>
      </c>
      <c r="C89" t="s">
        <v>106</v>
      </c>
      <c r="D89" t="s">
        <v>143</v>
      </c>
      <c r="E89" s="5">
        <v>1012</v>
      </c>
      <c r="F89">
        <v>1.41E-3</v>
      </c>
      <c r="G89">
        <v>0</v>
      </c>
      <c r="H89">
        <v>1.2999999999999999E-4</v>
      </c>
      <c r="J89">
        <v>3</v>
      </c>
      <c r="K89">
        <v>1.0000000000000001E-5</v>
      </c>
      <c r="L89">
        <v>0</v>
      </c>
      <c r="M89">
        <v>0</v>
      </c>
    </row>
    <row r="90" spans="2:13" x14ac:dyDescent="0.3">
      <c r="B90" t="s">
        <v>73</v>
      </c>
      <c r="C90" t="s">
        <v>123</v>
      </c>
      <c r="D90" t="s">
        <v>145</v>
      </c>
      <c r="E90">
        <v>144</v>
      </c>
      <c r="F90">
        <v>2.5000000000000001E-4</v>
      </c>
      <c r="G90">
        <v>0</v>
      </c>
      <c r="H90">
        <v>0</v>
      </c>
      <c r="J90">
        <v>1</v>
      </c>
      <c r="K90">
        <v>1.0000000000000001E-5</v>
      </c>
      <c r="L90">
        <v>1.0000000000000001E-5</v>
      </c>
      <c r="M90">
        <v>1.0000000000000001E-5</v>
      </c>
    </row>
    <row r="91" spans="2:13" x14ac:dyDescent="0.3">
      <c r="B91" t="s">
        <v>73</v>
      </c>
      <c r="C91" t="s">
        <v>123</v>
      </c>
      <c r="D91" t="s">
        <v>146</v>
      </c>
      <c r="E91">
        <v>144</v>
      </c>
      <c r="F91">
        <v>2.5000000000000001E-4</v>
      </c>
      <c r="G91">
        <v>0</v>
      </c>
      <c r="H91">
        <v>0</v>
      </c>
      <c r="J91">
        <v>1</v>
      </c>
      <c r="K91">
        <v>6.4000000000000005E-4</v>
      </c>
      <c r="L91">
        <v>6.4000000000000005E-4</v>
      </c>
      <c r="M91">
        <v>6.4000000000000005E-4</v>
      </c>
    </row>
    <row r="92" spans="2:13" x14ac:dyDescent="0.3">
      <c r="B92" t="s">
        <v>73</v>
      </c>
      <c r="C92" t="s">
        <v>123</v>
      </c>
      <c r="D92" t="s">
        <v>147</v>
      </c>
      <c r="E92">
        <v>144</v>
      </c>
      <c r="F92">
        <v>2.5000000000000001E-4</v>
      </c>
      <c r="G92">
        <v>0</v>
      </c>
      <c r="H92">
        <v>0</v>
      </c>
      <c r="J92">
        <v>148</v>
      </c>
      <c r="K92">
        <v>7.6999999999999996E-4</v>
      </c>
      <c r="L92">
        <v>1.0000000000000001E-5</v>
      </c>
      <c r="M92">
        <v>1.0000000000000001E-5</v>
      </c>
    </row>
    <row r="93" spans="2:13" x14ac:dyDescent="0.3">
      <c r="B93" t="s">
        <v>73</v>
      </c>
      <c r="C93" t="s">
        <v>122</v>
      </c>
      <c r="D93" t="s">
        <v>148</v>
      </c>
      <c r="E93" s="5">
        <v>36</v>
      </c>
      <c r="F93">
        <v>6.8100000000000001E-3</v>
      </c>
      <c r="G93">
        <v>1.9000000000000001E-4</v>
      </c>
      <c r="H93">
        <v>3.6999999999999999E-4</v>
      </c>
      <c r="J93">
        <v>148</v>
      </c>
      <c r="K93">
        <v>2.2000000000000001E-4</v>
      </c>
      <c r="L93">
        <v>0</v>
      </c>
      <c r="M93">
        <v>0</v>
      </c>
    </row>
    <row r="94" spans="2:13" x14ac:dyDescent="0.3">
      <c r="B94" t="s">
        <v>73</v>
      </c>
      <c r="C94" t="s">
        <v>123</v>
      </c>
      <c r="D94" t="s">
        <v>75</v>
      </c>
      <c r="E94" s="5">
        <v>1</v>
      </c>
      <c r="F94">
        <v>3.3400000000000001E-3</v>
      </c>
      <c r="G94">
        <v>3.3400000000000001E-3</v>
      </c>
      <c r="H94">
        <v>3.3400000000000001E-3</v>
      </c>
      <c r="J94" s="5">
        <v>1480</v>
      </c>
      <c r="K94">
        <v>1.83E-3</v>
      </c>
      <c r="L94">
        <v>0</v>
      </c>
      <c r="M94">
        <v>2.0000000000000002E-5</v>
      </c>
    </row>
    <row r="95" spans="2:13" x14ac:dyDescent="0.3">
      <c r="B95" t="s">
        <v>73</v>
      </c>
      <c r="C95" t="s">
        <v>123</v>
      </c>
      <c r="D95" t="s">
        <v>149</v>
      </c>
      <c r="E95" s="5">
        <v>3</v>
      </c>
      <c r="F95">
        <v>1.0000000000000001E-5</v>
      </c>
      <c r="G95">
        <v>0</v>
      </c>
      <c r="H95">
        <v>0</v>
      </c>
      <c r="J95">
        <v>148</v>
      </c>
      <c r="K95">
        <v>3.1449999999999999E-2</v>
      </c>
      <c r="L95">
        <v>2.1000000000000001E-4</v>
      </c>
      <c r="M95">
        <v>4.0000000000000002E-4</v>
      </c>
    </row>
    <row r="96" spans="2:13" x14ac:dyDescent="0.3">
      <c r="B96" t="s">
        <v>73</v>
      </c>
      <c r="C96" t="s">
        <v>123</v>
      </c>
      <c r="D96" t="s">
        <v>148</v>
      </c>
      <c r="E96" s="5">
        <v>1</v>
      </c>
      <c r="F96">
        <v>4.0000000000000003E-5</v>
      </c>
      <c r="G96">
        <v>4.0000000000000003E-5</v>
      </c>
      <c r="H96">
        <v>4.0000000000000003E-5</v>
      </c>
      <c r="J96" s="5">
        <v>1776</v>
      </c>
      <c r="K96">
        <v>2.66E-3</v>
      </c>
      <c r="L96">
        <v>0</v>
      </c>
      <c r="M96">
        <v>1.0000000000000001E-5</v>
      </c>
    </row>
    <row r="97" spans="2:13" x14ac:dyDescent="0.3">
      <c r="B97" t="s">
        <v>73</v>
      </c>
      <c r="C97" t="s">
        <v>123</v>
      </c>
      <c r="D97" t="s">
        <v>150</v>
      </c>
      <c r="E97" s="5">
        <v>1</v>
      </c>
      <c r="F97">
        <v>5.5799999999999999E-3</v>
      </c>
      <c r="G97">
        <v>5.5799999999999999E-3</v>
      </c>
      <c r="H97">
        <v>5.5799999999999999E-3</v>
      </c>
      <c r="J97" s="5">
        <v>5328</v>
      </c>
      <c r="K97">
        <v>0.12411999999999999</v>
      </c>
      <c r="L97">
        <v>2.0000000000000002E-5</v>
      </c>
      <c r="M97">
        <v>4.2999999999999999E-4</v>
      </c>
    </row>
    <row r="98" spans="2:13" x14ac:dyDescent="0.3">
      <c r="B98" t="s">
        <v>73</v>
      </c>
      <c r="C98" t="s">
        <v>123</v>
      </c>
      <c r="D98" t="s">
        <v>151</v>
      </c>
      <c r="E98" s="5">
        <v>1011</v>
      </c>
      <c r="F98">
        <v>2.1260000000000001E-2</v>
      </c>
      <c r="G98">
        <v>2.0000000000000002E-5</v>
      </c>
      <c r="H98">
        <v>1.2999999999999999E-4</v>
      </c>
      <c r="J98" s="5">
        <v>1776</v>
      </c>
      <c r="K98">
        <v>2.49E-3</v>
      </c>
      <c r="L98">
        <v>0</v>
      </c>
      <c r="M98">
        <v>1.0000000000000001E-5</v>
      </c>
    </row>
    <row r="99" spans="2:13" x14ac:dyDescent="0.3">
      <c r="B99" t="s">
        <v>73</v>
      </c>
      <c r="C99" t="s">
        <v>123</v>
      </c>
      <c r="D99" t="s">
        <v>113</v>
      </c>
      <c r="E99" s="5">
        <v>1011</v>
      </c>
      <c r="F99">
        <v>8.8469999999999993E-2</v>
      </c>
      <c r="G99">
        <v>9.0000000000000006E-5</v>
      </c>
      <c r="H99">
        <v>7.6000000000000004E-4</v>
      </c>
      <c r="J99" s="5">
        <v>1776</v>
      </c>
      <c r="K99">
        <v>2.6099999999999999E-3</v>
      </c>
      <c r="L99">
        <v>0</v>
      </c>
      <c r="M99">
        <v>1.2999999999999999E-4</v>
      </c>
    </row>
    <row r="100" spans="2:13" x14ac:dyDescent="0.3">
      <c r="B100" t="s">
        <v>73</v>
      </c>
      <c r="C100" t="s">
        <v>122</v>
      </c>
      <c r="D100" t="s">
        <v>212</v>
      </c>
      <c r="E100" s="5">
        <v>145584</v>
      </c>
      <c r="F100">
        <v>0.15490999999999999</v>
      </c>
      <c r="G100">
        <v>0</v>
      </c>
      <c r="H100">
        <v>2.2000000000000001E-4</v>
      </c>
      <c r="J100">
        <v>444</v>
      </c>
      <c r="K100">
        <v>6.6619999999999999E-2</v>
      </c>
      <c r="L100">
        <v>1.4999999999999999E-4</v>
      </c>
      <c r="M100">
        <v>3.5E-4</v>
      </c>
    </row>
    <row r="101" spans="2:13" x14ac:dyDescent="0.3">
      <c r="B101" t="s">
        <v>73</v>
      </c>
      <c r="C101" t="s">
        <v>122</v>
      </c>
      <c r="D101" t="s">
        <v>151</v>
      </c>
      <c r="E101" s="5">
        <v>36396</v>
      </c>
      <c r="F101">
        <v>1.37083</v>
      </c>
      <c r="G101">
        <v>4.0000000000000003E-5</v>
      </c>
      <c r="H101">
        <v>8.1999999999999998E-4</v>
      </c>
      <c r="J101" s="5">
        <v>17448</v>
      </c>
      <c r="K101">
        <v>0.10854</v>
      </c>
      <c r="L101">
        <v>1.0000000000000001E-5</v>
      </c>
      <c r="M101">
        <v>8.4999999999999995E-4</v>
      </c>
    </row>
    <row r="102" spans="2:13" x14ac:dyDescent="0.3">
      <c r="B102" t="s">
        <v>73</v>
      </c>
      <c r="C102" t="s">
        <v>122</v>
      </c>
      <c r="D102" t="s">
        <v>154</v>
      </c>
      <c r="E102" s="5">
        <v>1834</v>
      </c>
      <c r="F102">
        <v>8.6379999999999998E-2</v>
      </c>
      <c r="G102">
        <v>5.0000000000000002E-5</v>
      </c>
      <c r="H102">
        <v>3.6000000000000002E-4</v>
      </c>
      <c r="J102">
        <v>225</v>
      </c>
      <c r="K102">
        <v>1.362E-2</v>
      </c>
      <c r="L102">
        <v>6.0000000000000002E-5</v>
      </c>
      <c r="M102">
        <v>1.4999999999999999E-4</v>
      </c>
    </row>
    <row r="103" spans="2:13" x14ac:dyDescent="0.3">
      <c r="B103" t="s">
        <v>73</v>
      </c>
      <c r="C103" t="s">
        <v>152</v>
      </c>
      <c r="D103" t="s">
        <v>158</v>
      </c>
      <c r="E103" s="5">
        <v>16060</v>
      </c>
      <c r="F103">
        <v>0.10226</v>
      </c>
      <c r="G103">
        <v>1.0000000000000001E-5</v>
      </c>
      <c r="H103">
        <v>8.8999999999999995E-4</v>
      </c>
      <c r="J103" s="5">
        <v>16440</v>
      </c>
      <c r="K103">
        <v>2.452E-2</v>
      </c>
      <c r="L103">
        <v>0</v>
      </c>
      <c r="M103">
        <v>5.0000000000000002E-5</v>
      </c>
    </row>
    <row r="104" spans="2:13" x14ac:dyDescent="0.3">
      <c r="B104" t="s">
        <v>73</v>
      </c>
      <c r="C104" t="s">
        <v>152</v>
      </c>
      <c r="D104" t="s">
        <v>159</v>
      </c>
      <c r="E104" s="5">
        <v>12392</v>
      </c>
      <c r="F104">
        <v>4.7620000000000003E-2</v>
      </c>
      <c r="G104">
        <v>0</v>
      </c>
      <c r="H104">
        <v>2.0000000000000001E-4</v>
      </c>
      <c r="J104" s="5">
        <v>16440</v>
      </c>
      <c r="K104">
        <v>2.3900000000000001E-2</v>
      </c>
      <c r="L104">
        <v>0</v>
      </c>
      <c r="M104">
        <v>5.0000000000000002E-5</v>
      </c>
    </row>
    <row r="105" spans="2:13" x14ac:dyDescent="0.3">
      <c r="B105" t="s">
        <v>73</v>
      </c>
      <c r="C105" t="s">
        <v>152</v>
      </c>
      <c r="D105" t="s">
        <v>160</v>
      </c>
      <c r="E105" s="5">
        <v>12392</v>
      </c>
      <c r="F105">
        <v>4.5100000000000001E-2</v>
      </c>
      <c r="G105">
        <v>0</v>
      </c>
      <c r="H105">
        <v>2.0000000000000001E-4</v>
      </c>
      <c r="J105" s="5">
        <v>16440</v>
      </c>
      <c r="K105">
        <v>2.3199999999999998E-2</v>
      </c>
      <c r="L105">
        <v>0</v>
      </c>
      <c r="M105">
        <v>6.9999999999999994E-5</v>
      </c>
    </row>
    <row r="106" spans="2:13" x14ac:dyDescent="0.3">
      <c r="B106" t="s">
        <v>73</v>
      </c>
      <c r="C106" t="s">
        <v>161</v>
      </c>
      <c r="D106" t="s">
        <v>162</v>
      </c>
      <c r="E106" s="5">
        <v>12392</v>
      </c>
      <c r="F106">
        <v>2.0279999999999999E-2</v>
      </c>
      <c r="G106">
        <v>0</v>
      </c>
      <c r="H106">
        <v>5.0000000000000002E-5</v>
      </c>
      <c r="J106" s="5">
        <v>16998</v>
      </c>
      <c r="K106">
        <v>0.15029000000000001</v>
      </c>
      <c r="L106">
        <v>1.0000000000000001E-5</v>
      </c>
      <c r="M106">
        <v>4.2000000000000002E-4</v>
      </c>
    </row>
    <row r="107" spans="2:13" x14ac:dyDescent="0.3">
      <c r="B107" t="s">
        <v>73</v>
      </c>
      <c r="C107" t="s">
        <v>152</v>
      </c>
      <c r="D107" t="s">
        <v>163</v>
      </c>
      <c r="E107" s="5">
        <v>3668</v>
      </c>
      <c r="F107">
        <v>8.77E-3</v>
      </c>
      <c r="G107">
        <v>0</v>
      </c>
      <c r="H107">
        <v>3.0000000000000001E-5</v>
      </c>
      <c r="J107" s="5">
        <v>16548</v>
      </c>
      <c r="K107">
        <v>9.2600000000000002E-2</v>
      </c>
      <c r="L107">
        <v>1.0000000000000001E-5</v>
      </c>
      <c r="M107">
        <v>2.1000000000000001E-4</v>
      </c>
    </row>
    <row r="108" spans="2:13" x14ac:dyDescent="0.3">
      <c r="B108" t="s">
        <v>73</v>
      </c>
      <c r="C108" t="s">
        <v>161</v>
      </c>
      <c r="D108" t="s">
        <v>164</v>
      </c>
      <c r="E108" s="5">
        <v>3668</v>
      </c>
      <c r="F108">
        <v>0.27904000000000001</v>
      </c>
      <c r="G108">
        <v>8.0000000000000007E-5</v>
      </c>
      <c r="H108">
        <v>8.1999999999999998E-4</v>
      </c>
      <c r="J108" s="5">
        <v>16548</v>
      </c>
      <c r="K108">
        <v>8.6029999999999995E-2</v>
      </c>
      <c r="L108">
        <v>1.0000000000000001E-5</v>
      </c>
      <c r="M108">
        <v>6.4999999999999997E-4</v>
      </c>
    </row>
    <row r="109" spans="2:13" x14ac:dyDescent="0.3">
      <c r="B109" t="s">
        <v>73</v>
      </c>
      <c r="C109" t="s">
        <v>152</v>
      </c>
      <c r="D109" t="s">
        <v>165</v>
      </c>
      <c r="E109" s="5">
        <v>3668</v>
      </c>
      <c r="F109">
        <v>5.0499999999999998E-3</v>
      </c>
      <c r="G109">
        <v>0</v>
      </c>
      <c r="H109">
        <v>4.0000000000000003E-5</v>
      </c>
      <c r="J109" s="5">
        <v>32880</v>
      </c>
      <c r="K109">
        <v>2.6176499999999998</v>
      </c>
      <c r="L109">
        <v>8.0000000000000007E-5</v>
      </c>
      <c r="M109">
        <v>1.3500000000000001E-3</v>
      </c>
    </row>
    <row r="110" spans="2:13" x14ac:dyDescent="0.3">
      <c r="B110" t="s">
        <v>73</v>
      </c>
      <c r="C110" t="s">
        <v>161</v>
      </c>
      <c r="D110" t="s">
        <v>166</v>
      </c>
      <c r="E110" s="5">
        <v>3668</v>
      </c>
      <c r="F110">
        <v>0.154</v>
      </c>
      <c r="G110">
        <v>4.0000000000000003E-5</v>
      </c>
      <c r="H110">
        <v>7.2999999999999996E-4</v>
      </c>
      <c r="J110" s="5">
        <v>32880</v>
      </c>
      <c r="K110">
        <v>7.5969999999999996E-2</v>
      </c>
      <c r="L110">
        <v>0</v>
      </c>
      <c r="M110">
        <v>4.2000000000000002E-4</v>
      </c>
    </row>
    <row r="111" spans="2:13" x14ac:dyDescent="0.3">
      <c r="B111" t="s">
        <v>73</v>
      </c>
      <c r="C111" t="s">
        <v>122</v>
      </c>
      <c r="D111" t="s">
        <v>176</v>
      </c>
      <c r="E111">
        <v>72</v>
      </c>
      <c r="F111">
        <v>1.3999999999999999E-4</v>
      </c>
      <c r="G111">
        <v>0</v>
      </c>
      <c r="H111">
        <v>0</v>
      </c>
      <c r="J111">
        <v>450</v>
      </c>
      <c r="K111">
        <v>1.42E-3</v>
      </c>
      <c r="L111">
        <v>0</v>
      </c>
      <c r="M111">
        <v>2.0000000000000002E-5</v>
      </c>
    </row>
    <row r="112" spans="2:13" x14ac:dyDescent="0.3">
      <c r="B112" t="s">
        <v>73</v>
      </c>
      <c r="C112" t="s">
        <v>122</v>
      </c>
      <c r="D112" t="s">
        <v>177</v>
      </c>
      <c r="E112">
        <v>36</v>
      </c>
      <c r="F112">
        <v>8.0000000000000007E-5</v>
      </c>
      <c r="G112">
        <v>0</v>
      </c>
      <c r="H112">
        <v>0</v>
      </c>
      <c r="J112">
        <v>450</v>
      </c>
      <c r="K112">
        <v>2.853E-2</v>
      </c>
      <c r="L112">
        <v>6.0000000000000002E-5</v>
      </c>
      <c r="M112">
        <v>1.2999999999999999E-4</v>
      </c>
    </row>
    <row r="113" spans="2:13" x14ac:dyDescent="0.3">
      <c r="B113" t="s">
        <v>73</v>
      </c>
      <c r="C113" t="s">
        <v>122</v>
      </c>
      <c r="D113" t="s">
        <v>174</v>
      </c>
      <c r="E113" s="5">
        <v>36</v>
      </c>
      <c r="F113">
        <v>6.0000000000000002E-5</v>
      </c>
      <c r="G113">
        <v>0</v>
      </c>
      <c r="H113">
        <v>0</v>
      </c>
      <c r="J113">
        <v>450</v>
      </c>
      <c r="K113">
        <v>8.0000000000000004E-4</v>
      </c>
      <c r="L113">
        <v>0</v>
      </c>
      <c r="M113">
        <v>0</v>
      </c>
    </row>
    <row r="114" spans="2:13" x14ac:dyDescent="0.3">
      <c r="B114" t="s">
        <v>73</v>
      </c>
      <c r="C114" t="s">
        <v>122</v>
      </c>
      <c r="D114" t="s">
        <v>167</v>
      </c>
      <c r="E114" s="5">
        <v>36</v>
      </c>
      <c r="F114">
        <v>6.0000000000000002E-5</v>
      </c>
      <c r="G114">
        <v>0</v>
      </c>
      <c r="H114">
        <v>0</v>
      </c>
      <c r="J114">
        <v>450</v>
      </c>
      <c r="K114">
        <v>2.367E-2</v>
      </c>
      <c r="L114">
        <v>5.0000000000000002E-5</v>
      </c>
      <c r="M114">
        <v>1.2E-4</v>
      </c>
    </row>
    <row r="115" spans="2:13" x14ac:dyDescent="0.3">
      <c r="B115" t="s">
        <v>73</v>
      </c>
      <c r="C115" t="s">
        <v>122</v>
      </c>
      <c r="D115" t="s">
        <v>169</v>
      </c>
      <c r="E115" s="5">
        <v>36</v>
      </c>
      <c r="F115">
        <v>6.0000000000000002E-5</v>
      </c>
      <c r="G115">
        <v>0</v>
      </c>
      <c r="H115">
        <v>0</v>
      </c>
      <c r="J115" s="5">
        <v>16440</v>
      </c>
      <c r="K115">
        <v>2.3630000000000002E-2</v>
      </c>
      <c r="L115">
        <v>0</v>
      </c>
      <c r="M115">
        <v>8.0000000000000007E-5</v>
      </c>
    </row>
    <row r="116" spans="2:13" x14ac:dyDescent="0.3">
      <c r="B116" t="s">
        <v>73</v>
      </c>
      <c r="C116" t="s">
        <v>122</v>
      </c>
      <c r="D116" t="s">
        <v>168</v>
      </c>
      <c r="E116" s="5">
        <v>36</v>
      </c>
      <c r="F116">
        <v>6.0000000000000002E-5</v>
      </c>
      <c r="G116">
        <v>0</v>
      </c>
      <c r="H116">
        <v>0</v>
      </c>
      <c r="J116" s="5">
        <v>16440</v>
      </c>
      <c r="K116">
        <v>2.444E-2</v>
      </c>
      <c r="L116">
        <v>0</v>
      </c>
      <c r="M116">
        <v>9.1E-4</v>
      </c>
    </row>
    <row r="117" spans="2:13" x14ac:dyDescent="0.3">
      <c r="B117" t="s">
        <v>73</v>
      </c>
      <c r="C117" t="s">
        <v>122</v>
      </c>
      <c r="D117" t="s">
        <v>155</v>
      </c>
      <c r="E117" s="5">
        <v>36</v>
      </c>
      <c r="F117">
        <v>6.0000000000000002E-5</v>
      </c>
      <c r="G117">
        <v>0</v>
      </c>
      <c r="H117">
        <v>0</v>
      </c>
      <c r="J117" s="5">
        <v>16440</v>
      </c>
      <c r="K117">
        <v>2.3140000000000001E-2</v>
      </c>
      <c r="L117">
        <v>0</v>
      </c>
      <c r="M117">
        <v>1.7000000000000001E-4</v>
      </c>
    </row>
    <row r="118" spans="2:13" x14ac:dyDescent="0.3">
      <c r="B118" t="s">
        <v>73</v>
      </c>
      <c r="C118" t="s">
        <v>122</v>
      </c>
      <c r="D118" t="s">
        <v>157</v>
      </c>
      <c r="E118" s="5">
        <v>36</v>
      </c>
      <c r="F118">
        <v>5.0000000000000002E-5</v>
      </c>
      <c r="G118">
        <v>0</v>
      </c>
      <c r="H118">
        <v>0</v>
      </c>
      <c r="J118" s="5">
        <v>16332</v>
      </c>
      <c r="K118">
        <v>0.11181000000000001</v>
      </c>
      <c r="L118">
        <v>1.0000000000000001E-5</v>
      </c>
      <c r="M118">
        <v>3.3E-4</v>
      </c>
    </row>
    <row r="119" spans="2:13" x14ac:dyDescent="0.3">
      <c r="B119" t="s">
        <v>73</v>
      </c>
      <c r="C119" t="s">
        <v>122</v>
      </c>
      <c r="D119" t="s">
        <v>156</v>
      </c>
      <c r="E119" s="5">
        <v>36</v>
      </c>
      <c r="F119">
        <v>6.0000000000000002E-5</v>
      </c>
      <c r="G119">
        <v>0</v>
      </c>
      <c r="H119">
        <v>0</v>
      </c>
      <c r="J119" s="5">
        <v>16332</v>
      </c>
      <c r="K119">
        <v>9.3039999999999998E-2</v>
      </c>
      <c r="L119">
        <v>1.0000000000000001E-5</v>
      </c>
      <c r="M119">
        <v>9.3000000000000005E-4</v>
      </c>
    </row>
    <row r="120" spans="2:13" x14ac:dyDescent="0.3">
      <c r="B120" t="s">
        <v>73</v>
      </c>
      <c r="C120" t="s">
        <v>87</v>
      </c>
      <c r="D120" t="s">
        <v>179</v>
      </c>
      <c r="E120" s="5">
        <v>36</v>
      </c>
      <c r="F120">
        <v>6.9999999999999994E-5</v>
      </c>
      <c r="G120">
        <v>0</v>
      </c>
      <c r="H120">
        <v>0</v>
      </c>
      <c r="J120" s="5">
        <v>16332</v>
      </c>
      <c r="K120">
        <v>8.0960000000000004E-2</v>
      </c>
      <c r="L120">
        <v>0</v>
      </c>
      <c r="M120">
        <v>2.0000000000000001E-4</v>
      </c>
    </row>
    <row r="121" spans="2:13" x14ac:dyDescent="0.3">
      <c r="B121" t="s">
        <v>73</v>
      </c>
      <c r="C121" t="s">
        <v>87</v>
      </c>
      <c r="D121" t="s">
        <v>180</v>
      </c>
      <c r="E121" s="5">
        <v>36</v>
      </c>
      <c r="F121">
        <v>6.9999999999999994E-5</v>
      </c>
      <c r="G121">
        <v>0</v>
      </c>
      <c r="H121">
        <v>0</v>
      </c>
      <c r="J121" s="5">
        <v>16332</v>
      </c>
      <c r="K121">
        <v>8.2970000000000002E-2</v>
      </c>
      <c r="L121">
        <v>1.0000000000000001E-5</v>
      </c>
      <c r="M121">
        <v>3.2000000000000003E-4</v>
      </c>
    </row>
    <row r="122" spans="2:13" x14ac:dyDescent="0.3">
      <c r="B122" t="s">
        <v>73</v>
      </c>
      <c r="C122" t="s">
        <v>74</v>
      </c>
      <c r="D122" t="s">
        <v>182</v>
      </c>
      <c r="E122" s="5">
        <v>36</v>
      </c>
      <c r="F122">
        <v>6.0000000000000002E-5</v>
      </c>
      <c r="G122">
        <v>0</v>
      </c>
      <c r="H122">
        <v>0</v>
      </c>
      <c r="J122" s="5">
        <v>16332</v>
      </c>
      <c r="K122">
        <v>8.4769999999999998E-2</v>
      </c>
      <c r="L122">
        <v>1.0000000000000001E-5</v>
      </c>
      <c r="M122">
        <v>3.6999999999999999E-4</v>
      </c>
    </row>
    <row r="123" spans="2:13" x14ac:dyDescent="0.3">
      <c r="B123" t="s">
        <v>73</v>
      </c>
      <c r="C123" t="s">
        <v>74</v>
      </c>
      <c r="D123" t="s">
        <v>185</v>
      </c>
      <c r="E123" s="5">
        <v>36</v>
      </c>
      <c r="F123">
        <v>5.0000000000000002E-5</v>
      </c>
      <c r="G123">
        <v>0</v>
      </c>
      <c r="H123">
        <v>0</v>
      </c>
      <c r="J123" s="5">
        <v>16332</v>
      </c>
      <c r="K123">
        <v>0.34860000000000002</v>
      </c>
      <c r="L123">
        <v>2.0000000000000002E-5</v>
      </c>
      <c r="M123">
        <v>8.9999999999999998E-4</v>
      </c>
    </row>
    <row r="124" spans="2:13" x14ac:dyDescent="0.3">
      <c r="B124" t="s">
        <v>73</v>
      </c>
      <c r="C124" t="s">
        <v>74</v>
      </c>
      <c r="D124" t="s">
        <v>132</v>
      </c>
      <c r="E124" s="5">
        <v>36</v>
      </c>
      <c r="F124">
        <v>6.0000000000000002E-5</v>
      </c>
      <c r="G124">
        <v>0</v>
      </c>
      <c r="H124">
        <v>0</v>
      </c>
      <c r="J124">
        <v>225</v>
      </c>
      <c r="K124">
        <v>3.2000000000000003E-4</v>
      </c>
      <c r="L124">
        <v>0</v>
      </c>
      <c r="M124">
        <v>0</v>
      </c>
    </row>
    <row r="125" spans="2:13" x14ac:dyDescent="0.3">
      <c r="B125" t="s">
        <v>73</v>
      </c>
      <c r="C125" t="s">
        <v>74</v>
      </c>
      <c r="D125" t="s">
        <v>183</v>
      </c>
      <c r="E125" s="5">
        <v>36</v>
      </c>
      <c r="F125">
        <v>6.0000000000000002E-5</v>
      </c>
      <c r="G125">
        <v>0</v>
      </c>
      <c r="H125">
        <v>0</v>
      </c>
      <c r="J125">
        <v>225</v>
      </c>
      <c r="K125">
        <v>1.31E-3</v>
      </c>
      <c r="L125">
        <v>1.0000000000000001E-5</v>
      </c>
      <c r="M125">
        <v>1.0000000000000001E-5</v>
      </c>
    </row>
    <row r="126" spans="2:13" x14ac:dyDescent="0.3">
      <c r="B126" t="s">
        <v>73</v>
      </c>
      <c r="C126" t="s">
        <v>74</v>
      </c>
      <c r="D126" t="s">
        <v>214</v>
      </c>
      <c r="E126" s="5">
        <v>36</v>
      </c>
      <c r="F126">
        <v>6.0000000000000002E-5</v>
      </c>
      <c r="G126">
        <v>0</v>
      </c>
      <c r="H126">
        <v>0</v>
      </c>
      <c r="J126">
        <v>225</v>
      </c>
      <c r="K126">
        <v>3.2799999999999999E-3</v>
      </c>
      <c r="L126">
        <v>1.0000000000000001E-5</v>
      </c>
      <c r="M126">
        <v>6.9999999999999994E-5</v>
      </c>
    </row>
    <row r="127" spans="2:13" x14ac:dyDescent="0.3">
      <c r="B127" t="s">
        <v>73</v>
      </c>
      <c r="C127" t="s">
        <v>89</v>
      </c>
      <c r="D127" t="s">
        <v>175</v>
      </c>
      <c r="E127" s="5">
        <v>72</v>
      </c>
      <c r="F127">
        <v>1.2E-4</v>
      </c>
      <c r="G127">
        <v>0</v>
      </c>
      <c r="H127">
        <v>0</v>
      </c>
      <c r="J127" s="5">
        <v>16440</v>
      </c>
      <c r="K127">
        <v>2.4330000000000001E-2</v>
      </c>
      <c r="L127">
        <v>0</v>
      </c>
      <c r="M127">
        <v>1.7000000000000001E-4</v>
      </c>
    </row>
    <row r="128" spans="2:13" x14ac:dyDescent="0.3">
      <c r="B128" t="s">
        <v>73</v>
      </c>
      <c r="C128" t="s">
        <v>171</v>
      </c>
      <c r="D128" t="s">
        <v>178</v>
      </c>
      <c r="E128" s="5">
        <v>4398</v>
      </c>
      <c r="F128">
        <v>0.18110999999999999</v>
      </c>
      <c r="G128">
        <v>4.0000000000000003E-5</v>
      </c>
      <c r="H128">
        <v>1.42E-3</v>
      </c>
      <c r="J128">
        <v>450</v>
      </c>
      <c r="K128">
        <v>6.2E-4</v>
      </c>
      <c r="L128">
        <v>0</v>
      </c>
      <c r="M128">
        <v>1.0000000000000001E-5</v>
      </c>
    </row>
    <row r="129" spans="2:13" x14ac:dyDescent="0.3">
      <c r="B129" t="s">
        <v>73</v>
      </c>
      <c r="C129" t="s">
        <v>152</v>
      </c>
      <c r="D129" t="s">
        <v>181</v>
      </c>
      <c r="E129" s="5">
        <v>13086</v>
      </c>
      <c r="F129">
        <v>5.3780000000000001E-2</v>
      </c>
      <c r="G129">
        <v>0</v>
      </c>
      <c r="H129">
        <v>1E-4</v>
      </c>
      <c r="J129">
        <v>450</v>
      </c>
      <c r="K129">
        <v>7.2999999999999996E-4</v>
      </c>
      <c r="L129">
        <v>0</v>
      </c>
      <c r="M129">
        <v>0</v>
      </c>
    </row>
    <row r="130" spans="2:13" x14ac:dyDescent="0.3">
      <c r="B130" t="s">
        <v>73</v>
      </c>
      <c r="C130" t="s">
        <v>161</v>
      </c>
      <c r="D130" t="s">
        <v>184</v>
      </c>
      <c r="E130" s="5">
        <v>4362</v>
      </c>
      <c r="F130">
        <v>0.22464999999999999</v>
      </c>
      <c r="G130">
        <v>5.0000000000000002E-5</v>
      </c>
      <c r="H130">
        <v>6.0999999999999997E-4</v>
      </c>
      <c r="J130">
        <v>225</v>
      </c>
      <c r="K130">
        <v>4.0999999999999999E-4</v>
      </c>
      <c r="L130">
        <v>0</v>
      </c>
      <c r="M130">
        <v>1.0000000000000001E-5</v>
      </c>
    </row>
    <row r="131" spans="2:13" x14ac:dyDescent="0.3">
      <c r="B131" t="s">
        <v>73</v>
      </c>
      <c r="C131" t="s">
        <v>186</v>
      </c>
      <c r="D131" t="s">
        <v>187</v>
      </c>
      <c r="E131" s="5">
        <v>8724</v>
      </c>
      <c r="F131">
        <v>2.5409999999999999E-2</v>
      </c>
      <c r="G131">
        <v>0</v>
      </c>
      <c r="H131">
        <v>8.0000000000000007E-5</v>
      </c>
      <c r="J131" s="5">
        <v>16440</v>
      </c>
      <c r="K131">
        <v>0.87407999999999997</v>
      </c>
      <c r="L131">
        <v>5.0000000000000002E-5</v>
      </c>
      <c r="M131">
        <v>1.33E-3</v>
      </c>
    </row>
    <row r="132" spans="2:13" x14ac:dyDescent="0.3">
      <c r="B132" t="s">
        <v>73</v>
      </c>
      <c r="C132" t="s">
        <v>161</v>
      </c>
      <c r="D132" t="s">
        <v>188</v>
      </c>
      <c r="E132" s="5">
        <v>8724</v>
      </c>
      <c r="F132">
        <v>0.72845000000000004</v>
      </c>
      <c r="G132">
        <v>8.0000000000000007E-5</v>
      </c>
      <c r="H132">
        <v>7.9000000000000001E-4</v>
      </c>
      <c r="J132" s="5">
        <v>32430</v>
      </c>
      <c r="K132">
        <v>5.2510000000000001E-2</v>
      </c>
      <c r="L132">
        <v>0</v>
      </c>
      <c r="M132">
        <v>6.8999999999999997E-4</v>
      </c>
    </row>
    <row r="133" spans="2:13" x14ac:dyDescent="0.3">
      <c r="B133" t="s">
        <v>73</v>
      </c>
      <c r="C133" t="s">
        <v>170</v>
      </c>
      <c r="D133" t="s">
        <v>189</v>
      </c>
      <c r="E133" s="5">
        <v>4362</v>
      </c>
      <c r="F133">
        <v>5.5399999999999998E-3</v>
      </c>
      <c r="G133">
        <v>0</v>
      </c>
      <c r="H133">
        <v>1.0000000000000001E-5</v>
      </c>
      <c r="J133" s="5">
        <v>32430</v>
      </c>
      <c r="K133">
        <v>4.9299999999999997E-2</v>
      </c>
      <c r="L133">
        <v>0</v>
      </c>
      <c r="M133">
        <v>8.0000000000000007E-5</v>
      </c>
    </row>
    <row r="134" spans="2:13" x14ac:dyDescent="0.3">
      <c r="B134" t="s">
        <v>73</v>
      </c>
      <c r="C134" t="s">
        <v>161</v>
      </c>
      <c r="D134" t="s">
        <v>190</v>
      </c>
      <c r="E134" s="5">
        <v>4362</v>
      </c>
      <c r="F134">
        <v>0.14176</v>
      </c>
      <c r="G134">
        <v>3.0000000000000001E-5</v>
      </c>
      <c r="H134">
        <v>8.3000000000000001E-4</v>
      </c>
      <c r="J134" s="5">
        <v>48645</v>
      </c>
      <c r="K134">
        <v>0.27982000000000001</v>
      </c>
      <c r="L134">
        <v>1.0000000000000001E-5</v>
      </c>
      <c r="M134">
        <v>1.1999999999999999E-3</v>
      </c>
    </row>
    <row r="135" spans="2:13" x14ac:dyDescent="0.3">
      <c r="B135" t="s">
        <v>73</v>
      </c>
      <c r="C135" t="s">
        <v>161</v>
      </c>
      <c r="D135" t="s">
        <v>191</v>
      </c>
      <c r="E135" s="5">
        <v>4362</v>
      </c>
      <c r="F135">
        <v>6.1370000000000001E-2</v>
      </c>
      <c r="G135">
        <v>1.0000000000000001E-5</v>
      </c>
      <c r="H135">
        <v>2.0000000000000001E-4</v>
      </c>
      <c r="J135" s="5">
        <v>32430</v>
      </c>
      <c r="K135">
        <v>4.8509999999999998E-2</v>
      </c>
      <c r="L135">
        <v>0</v>
      </c>
      <c r="M135">
        <v>1.3999999999999999E-4</v>
      </c>
    </row>
    <row r="136" spans="2:13" x14ac:dyDescent="0.3">
      <c r="B136" t="s">
        <v>73</v>
      </c>
      <c r="C136" t="s">
        <v>105</v>
      </c>
      <c r="D136" t="s">
        <v>192</v>
      </c>
      <c r="E136" s="5">
        <v>1983</v>
      </c>
      <c r="F136">
        <v>6.5399999999999998E-3</v>
      </c>
      <c r="G136">
        <v>0</v>
      </c>
      <c r="H136">
        <v>9.0000000000000006E-5</v>
      </c>
      <c r="J136" s="5">
        <v>16215</v>
      </c>
      <c r="K136">
        <v>2.4240000000000001E-2</v>
      </c>
      <c r="L136">
        <v>0</v>
      </c>
      <c r="M136">
        <v>3.0000000000000001E-5</v>
      </c>
    </row>
    <row r="137" spans="2:13" x14ac:dyDescent="0.3">
      <c r="B137" t="s">
        <v>73</v>
      </c>
      <c r="C137" t="s">
        <v>105</v>
      </c>
      <c r="D137" t="s">
        <v>193</v>
      </c>
      <c r="E137" s="5">
        <v>146</v>
      </c>
      <c r="F137">
        <v>1.2899999999999999E-3</v>
      </c>
      <c r="G137">
        <v>1.0000000000000001E-5</v>
      </c>
      <c r="H137">
        <v>1.0000000000000001E-5</v>
      </c>
      <c r="J137" s="5">
        <v>32430</v>
      </c>
      <c r="K137">
        <v>4.607E-2</v>
      </c>
      <c r="L137">
        <v>0</v>
      </c>
      <c r="M137">
        <v>1.6000000000000001E-4</v>
      </c>
    </row>
    <row r="138" spans="2:13" x14ac:dyDescent="0.3">
      <c r="B138" t="s">
        <v>73</v>
      </c>
      <c r="C138" t="s">
        <v>105</v>
      </c>
      <c r="D138" t="s">
        <v>194</v>
      </c>
      <c r="E138" s="5">
        <v>1835</v>
      </c>
      <c r="F138">
        <v>0.62887999999999999</v>
      </c>
      <c r="G138">
        <v>3.4000000000000002E-4</v>
      </c>
      <c r="H138">
        <v>0.52583000000000002</v>
      </c>
      <c r="J138" s="5">
        <v>16215</v>
      </c>
      <c r="K138">
        <v>2.82864</v>
      </c>
      <c r="L138">
        <v>1.7000000000000001E-4</v>
      </c>
      <c r="M138">
        <v>2.99E-3</v>
      </c>
    </row>
    <row r="139" spans="2:13" x14ac:dyDescent="0.3">
      <c r="B139" t="s">
        <v>73</v>
      </c>
      <c r="C139" t="s">
        <v>171</v>
      </c>
      <c r="D139" t="s">
        <v>195</v>
      </c>
      <c r="E139" s="5">
        <v>1834</v>
      </c>
      <c r="F139">
        <v>1.99E-3</v>
      </c>
      <c r="G139">
        <v>0</v>
      </c>
      <c r="H139">
        <v>2.0000000000000002E-5</v>
      </c>
      <c r="J139" s="5">
        <v>16215</v>
      </c>
      <c r="K139">
        <v>2.2579999999999999E-2</v>
      </c>
      <c r="L139">
        <v>0</v>
      </c>
      <c r="M139">
        <v>5.0000000000000002E-5</v>
      </c>
    </row>
    <row r="140" spans="2:13" x14ac:dyDescent="0.3">
      <c r="B140" t="s">
        <v>73</v>
      </c>
      <c r="C140" t="s">
        <v>171</v>
      </c>
      <c r="D140" t="s">
        <v>196</v>
      </c>
      <c r="E140" s="5">
        <v>1834</v>
      </c>
      <c r="F140">
        <v>1.7899999999999999E-3</v>
      </c>
      <c r="G140">
        <v>0</v>
      </c>
      <c r="H140">
        <v>0</v>
      </c>
      <c r="J140" s="5">
        <v>32430</v>
      </c>
      <c r="K140">
        <v>0.13846</v>
      </c>
      <c r="L140">
        <v>0</v>
      </c>
      <c r="M140">
        <v>8.4000000000000003E-4</v>
      </c>
    </row>
    <row r="141" spans="2:13" x14ac:dyDescent="0.3">
      <c r="B141" t="s">
        <v>73</v>
      </c>
      <c r="C141" t="s">
        <v>122</v>
      </c>
      <c r="D141" t="s">
        <v>197</v>
      </c>
      <c r="E141" s="5">
        <v>36396</v>
      </c>
      <c r="F141">
        <v>0.61997999999999998</v>
      </c>
      <c r="G141">
        <v>2.0000000000000002E-5</v>
      </c>
      <c r="H141">
        <v>5.5999999999999995E-4</v>
      </c>
      <c r="J141" s="5">
        <v>32430</v>
      </c>
      <c r="K141">
        <v>2.2503299999999999</v>
      </c>
      <c r="L141">
        <v>6.9999999999999994E-5</v>
      </c>
      <c r="M141">
        <v>2.9399999999999999E-3</v>
      </c>
    </row>
    <row r="142" spans="2:13" x14ac:dyDescent="0.3">
      <c r="B142" t="s">
        <v>73</v>
      </c>
      <c r="C142" t="s">
        <v>122</v>
      </c>
      <c r="D142" t="s">
        <v>198</v>
      </c>
      <c r="E142" s="5">
        <v>36396</v>
      </c>
      <c r="F142">
        <v>5.2380000000000003E-2</v>
      </c>
      <c r="G142">
        <v>0</v>
      </c>
      <c r="H142">
        <v>8.0000000000000007E-5</v>
      </c>
      <c r="J142" s="5">
        <v>16215</v>
      </c>
      <c r="K142">
        <v>9.4530000000000003E-2</v>
      </c>
      <c r="L142">
        <v>1.0000000000000001E-5</v>
      </c>
      <c r="M142">
        <v>1.9000000000000001E-4</v>
      </c>
    </row>
    <row r="143" spans="2:13" x14ac:dyDescent="0.3">
      <c r="B143" t="s">
        <v>73</v>
      </c>
      <c r="C143" t="s">
        <v>122</v>
      </c>
      <c r="D143" t="s">
        <v>199</v>
      </c>
      <c r="E143" s="5">
        <v>36396</v>
      </c>
      <c r="F143">
        <v>4.4760000000000001E-2</v>
      </c>
      <c r="G143">
        <v>0</v>
      </c>
      <c r="H143">
        <v>1.2E-4</v>
      </c>
      <c r="J143" s="5">
        <v>16215</v>
      </c>
      <c r="K143">
        <v>3.51715</v>
      </c>
      <c r="L143">
        <v>2.2000000000000001E-4</v>
      </c>
      <c r="M143">
        <v>3.7200000000000002E-3</v>
      </c>
    </row>
    <row r="144" spans="2:13" x14ac:dyDescent="0.3">
      <c r="B144" t="s">
        <v>73</v>
      </c>
      <c r="C144" t="s">
        <v>122</v>
      </c>
      <c r="D144" t="s">
        <v>200</v>
      </c>
      <c r="E144" s="5">
        <v>36396</v>
      </c>
      <c r="F144">
        <v>4.3369999999999999E-2</v>
      </c>
      <c r="G144">
        <v>0</v>
      </c>
      <c r="H144">
        <v>5.0000000000000002E-5</v>
      </c>
      <c r="J144" s="5">
        <v>16215</v>
      </c>
      <c r="K144">
        <v>0.28495999999999999</v>
      </c>
      <c r="L144">
        <v>2.0000000000000002E-5</v>
      </c>
      <c r="M144">
        <v>7.3999999999999999E-4</v>
      </c>
    </row>
    <row r="145" spans="2:13" x14ac:dyDescent="0.3">
      <c r="B145" t="s">
        <v>73</v>
      </c>
      <c r="C145" t="s">
        <v>123</v>
      </c>
      <c r="D145" t="s">
        <v>201</v>
      </c>
      <c r="E145" s="5">
        <v>1011</v>
      </c>
      <c r="F145">
        <v>1.5223800000000001</v>
      </c>
      <c r="G145">
        <v>1.5100000000000001E-3</v>
      </c>
      <c r="H145">
        <v>2.8900000000000002E-3</v>
      </c>
      <c r="J145" s="5">
        <v>3427</v>
      </c>
      <c r="K145">
        <v>1.4880000000000001E-2</v>
      </c>
      <c r="L145">
        <v>0</v>
      </c>
      <c r="M145">
        <v>2.0000000000000002E-5</v>
      </c>
    </row>
    <row r="146" spans="2:13" x14ac:dyDescent="0.3">
      <c r="B146" t="s">
        <v>73</v>
      </c>
      <c r="C146" t="s">
        <v>123</v>
      </c>
      <c r="D146" t="s">
        <v>178</v>
      </c>
      <c r="E146" s="5">
        <v>1011</v>
      </c>
      <c r="F146">
        <v>2.0670000000000001E-2</v>
      </c>
      <c r="G146">
        <v>2.0000000000000002E-5</v>
      </c>
      <c r="H146">
        <v>2.1000000000000001E-4</v>
      </c>
      <c r="J146" s="5">
        <v>3198</v>
      </c>
      <c r="K146">
        <v>2.886E-2</v>
      </c>
      <c r="L146">
        <v>1.0000000000000001E-5</v>
      </c>
      <c r="M146">
        <v>1.4599999999999999E-3</v>
      </c>
    </row>
    <row r="147" spans="2:13" x14ac:dyDescent="0.3">
      <c r="B147" t="s">
        <v>73</v>
      </c>
      <c r="C147" t="s">
        <v>202</v>
      </c>
      <c r="D147" t="s">
        <v>204</v>
      </c>
      <c r="E147">
        <v>2</v>
      </c>
      <c r="F147">
        <v>1.882E-2</v>
      </c>
      <c r="G147">
        <v>9.41E-3</v>
      </c>
      <c r="H147">
        <v>1.145E-2</v>
      </c>
      <c r="J147">
        <v>226</v>
      </c>
      <c r="K147">
        <v>0.67520999999999998</v>
      </c>
      <c r="L147">
        <v>2.99E-3</v>
      </c>
      <c r="M147">
        <v>3.406E-2</v>
      </c>
    </row>
    <row r="148" spans="2:13" x14ac:dyDescent="0.3">
      <c r="B148" t="s">
        <v>73</v>
      </c>
      <c r="C148" t="s">
        <v>105</v>
      </c>
      <c r="D148" t="s">
        <v>205</v>
      </c>
      <c r="E148">
        <v>2</v>
      </c>
      <c r="F148">
        <v>1.2579999999999999E-2</v>
      </c>
      <c r="G148">
        <v>6.2899999999999996E-3</v>
      </c>
      <c r="H148">
        <v>7.6499999999999997E-3</v>
      </c>
      <c r="J148">
        <v>225</v>
      </c>
      <c r="K148">
        <v>2.9999999999999997E-4</v>
      </c>
      <c r="L148">
        <v>0</v>
      </c>
      <c r="M148">
        <v>0</v>
      </c>
    </row>
    <row r="149" spans="2:13" x14ac:dyDescent="0.3">
      <c r="B149" t="s">
        <v>73</v>
      </c>
      <c r="C149" t="s">
        <v>123</v>
      </c>
      <c r="D149" t="s">
        <v>206</v>
      </c>
      <c r="E149">
        <v>36</v>
      </c>
      <c r="F149">
        <v>4.0000000000000003E-5</v>
      </c>
      <c r="G149">
        <v>0</v>
      </c>
      <c r="H149">
        <v>0</v>
      </c>
      <c r="J149">
        <v>225</v>
      </c>
      <c r="K149">
        <v>2.7E-4</v>
      </c>
      <c r="L149">
        <v>0</v>
      </c>
      <c r="M149">
        <v>0</v>
      </c>
    </row>
    <row r="150" spans="2:13" x14ac:dyDescent="0.3">
      <c r="B150" t="s">
        <v>73</v>
      </c>
      <c r="C150" t="s">
        <v>122</v>
      </c>
      <c r="D150" t="s">
        <v>207</v>
      </c>
      <c r="E150">
        <v>36</v>
      </c>
      <c r="F150">
        <v>4.0000000000000003E-5</v>
      </c>
      <c r="G150">
        <v>0</v>
      </c>
      <c r="H150">
        <v>0</v>
      </c>
      <c r="J150">
        <v>444</v>
      </c>
      <c r="K150">
        <v>5.9339999999999997E-2</v>
      </c>
      <c r="L150">
        <v>1.2999999999999999E-4</v>
      </c>
      <c r="M150">
        <v>5.1999999999999995E-4</v>
      </c>
    </row>
    <row r="151" spans="2:13" x14ac:dyDescent="0.3">
      <c r="B151" t="s">
        <v>73</v>
      </c>
      <c r="C151" t="s">
        <v>208</v>
      </c>
      <c r="D151" t="s">
        <v>209</v>
      </c>
      <c r="E151">
        <v>1</v>
      </c>
      <c r="F151">
        <v>1.5299999999999999E-3</v>
      </c>
      <c r="G151">
        <v>1.5299999999999999E-3</v>
      </c>
      <c r="H151">
        <v>1.5299999999999999E-3</v>
      </c>
      <c r="J151">
        <v>888</v>
      </c>
      <c r="K151">
        <v>1.65E-3</v>
      </c>
      <c r="L151">
        <v>0</v>
      </c>
      <c r="M151">
        <v>1.0000000000000001E-5</v>
      </c>
    </row>
    <row r="152" spans="2:13" x14ac:dyDescent="0.3">
      <c r="B152" t="s">
        <v>73</v>
      </c>
      <c r="C152" t="s">
        <v>210</v>
      </c>
      <c r="D152" t="s">
        <v>73</v>
      </c>
      <c r="E152">
        <v>1</v>
      </c>
      <c r="F152">
        <v>2.0999999999999999E-3</v>
      </c>
      <c r="G152">
        <v>2.0999999999999999E-3</v>
      </c>
      <c r="H152">
        <v>2.0999999999999999E-3</v>
      </c>
      <c r="J152">
        <v>888</v>
      </c>
      <c r="K152">
        <v>1.4300000000000001E-3</v>
      </c>
      <c r="L152">
        <v>0</v>
      </c>
      <c r="M152">
        <v>1.0000000000000001E-5</v>
      </c>
    </row>
    <row r="153" spans="2:13" x14ac:dyDescent="0.3">
      <c r="J153">
        <v>888</v>
      </c>
      <c r="K153">
        <v>1.34E-3</v>
      </c>
      <c r="L153">
        <v>0</v>
      </c>
      <c r="M153">
        <v>1.0000000000000001E-5</v>
      </c>
    </row>
    <row r="154" spans="2:13" x14ac:dyDescent="0.3">
      <c r="J154">
        <v>148</v>
      </c>
      <c r="K154">
        <v>4.4670000000000001E-2</v>
      </c>
      <c r="L154">
        <v>2.9999999999999997E-4</v>
      </c>
      <c r="M154">
        <v>5.1000000000000004E-4</v>
      </c>
    </row>
    <row r="155" spans="2:13" x14ac:dyDescent="0.3">
      <c r="J155">
        <v>148</v>
      </c>
      <c r="K155">
        <v>3.62E-3</v>
      </c>
      <c r="L155">
        <v>2.0000000000000002E-5</v>
      </c>
      <c r="M155">
        <v>4.0000000000000003E-5</v>
      </c>
    </row>
    <row r="156" spans="2:13" x14ac:dyDescent="0.3">
      <c r="J156">
        <v>24</v>
      </c>
      <c r="K156">
        <v>2.819E-2</v>
      </c>
      <c r="L156">
        <v>1.17E-3</v>
      </c>
      <c r="M156">
        <v>1.5900000000000001E-3</v>
      </c>
    </row>
    <row r="157" spans="2:13" x14ac:dyDescent="0.3">
      <c r="J157">
        <v>3</v>
      </c>
      <c r="K157">
        <v>4.2000000000000002E-4</v>
      </c>
      <c r="L157">
        <v>1.3999999999999999E-4</v>
      </c>
      <c r="M157">
        <v>1.8000000000000001E-4</v>
      </c>
    </row>
    <row r="158" spans="2:13" x14ac:dyDescent="0.3">
      <c r="J158">
        <v>3</v>
      </c>
      <c r="K158">
        <v>5.6999999999999998E-4</v>
      </c>
      <c r="L158">
        <v>1.9000000000000001E-4</v>
      </c>
      <c r="M158">
        <v>2.3000000000000001E-4</v>
      </c>
    </row>
    <row r="159" spans="2:13" x14ac:dyDescent="0.3">
      <c r="J159">
        <v>3</v>
      </c>
      <c r="K159">
        <v>0</v>
      </c>
      <c r="L159">
        <v>0</v>
      </c>
      <c r="M159">
        <v>0</v>
      </c>
    </row>
    <row r="160" spans="2:13" x14ac:dyDescent="0.3">
      <c r="J160">
        <v>3</v>
      </c>
      <c r="K160">
        <v>0</v>
      </c>
      <c r="L160">
        <v>0</v>
      </c>
      <c r="M160">
        <v>0</v>
      </c>
    </row>
    <row r="161" spans="10:13" x14ac:dyDescent="0.3">
      <c r="J161">
        <v>1</v>
      </c>
      <c r="K161">
        <v>2.4000000000000001E-4</v>
      </c>
      <c r="L161">
        <v>2.4000000000000001E-4</v>
      </c>
      <c r="M161">
        <v>2.4000000000000001E-4</v>
      </c>
    </row>
    <row r="162" spans="10:13" x14ac:dyDescent="0.3">
      <c r="J162">
        <v>1</v>
      </c>
      <c r="K162">
        <v>1.4999999999999999E-4</v>
      </c>
      <c r="L162">
        <v>1.4999999999999999E-4</v>
      </c>
      <c r="M162">
        <v>1.4999999999999999E-4</v>
      </c>
    </row>
  </sheetData>
  <conditionalFormatting sqref="K5:K162">
    <cfRule type="colorScale" priority="1">
      <colorScale>
        <cfvo type="min"/>
        <cfvo type="percentile" val="50"/>
        <cfvo type="max"/>
        <color rgb="FF5A8AC6"/>
        <color rgb="FFFCFCFF"/>
        <color rgb="FFF8696B"/>
      </colorScale>
    </cfRule>
  </conditionalFormatting>
  <conditionalFormatting sqref="F5:F152">
    <cfRule type="colorScale" priority="10">
      <colorScale>
        <cfvo type="min"/>
        <cfvo type="percentile" val="50"/>
        <cfvo type="max"/>
        <color rgb="FF5A8AC6"/>
        <color rgb="FFFCFCFF"/>
        <color rgb="FFF8696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37"/>
  <sheetViews>
    <sheetView tabSelected="1" workbookViewId="0">
      <selection activeCell="A3" sqref="A3"/>
    </sheetView>
  </sheetViews>
  <sheetFormatPr defaultRowHeight="14.4" x14ac:dyDescent="0.3"/>
  <cols>
    <col min="1" max="1" width="86.6640625" customWidth="1"/>
  </cols>
  <sheetData>
    <row r="1" spans="1:2" x14ac:dyDescent="0.3">
      <c r="A1" s="52" t="s">
        <v>513</v>
      </c>
    </row>
    <row r="2" spans="1:2" x14ac:dyDescent="0.3">
      <c r="A2" s="28" t="s">
        <v>494</v>
      </c>
    </row>
    <row r="3" spans="1:2" x14ac:dyDescent="0.3">
      <c r="A3" s="28" t="s">
        <v>460</v>
      </c>
    </row>
    <row r="5" spans="1:2" ht="28.8" x14ac:dyDescent="0.3">
      <c r="A5" s="20" t="s">
        <v>459</v>
      </c>
    </row>
    <row r="7" spans="1:2" ht="28.8" x14ac:dyDescent="0.3">
      <c r="A7" s="20" t="s">
        <v>454</v>
      </c>
    </row>
    <row r="8" spans="1:2" x14ac:dyDescent="0.3">
      <c r="A8" s="20"/>
    </row>
    <row r="9" spans="1:2" ht="28.8" x14ac:dyDescent="0.3">
      <c r="A9" s="20" t="s">
        <v>455</v>
      </c>
    </row>
    <row r="10" spans="1:2" x14ac:dyDescent="0.3">
      <c r="A10" s="20"/>
    </row>
    <row r="11" spans="1:2" ht="28.8" x14ac:dyDescent="0.3">
      <c r="A11" s="20" t="s">
        <v>456</v>
      </c>
    </row>
    <row r="12" spans="1:2" ht="15" x14ac:dyDescent="0.3">
      <c r="A12" s="20"/>
      <c r="B12" s="34"/>
    </row>
    <row r="13" spans="1:2" ht="28.8" x14ac:dyDescent="0.3">
      <c r="A13" s="20" t="s">
        <v>457</v>
      </c>
      <c r="B13" s="34"/>
    </row>
    <row r="14" spans="1:2" x14ac:dyDescent="0.3">
      <c r="A14" s="20"/>
      <c r="B14" s="29"/>
    </row>
    <row r="15" spans="1:2" ht="129.6" x14ac:dyDescent="0.3">
      <c r="A15" s="20" t="s">
        <v>458</v>
      </c>
      <c r="B15" s="34"/>
    </row>
    <row r="16" spans="1:2" ht="15" x14ac:dyDescent="0.3">
      <c r="B16" s="34"/>
    </row>
    <row r="17" spans="1:2" x14ac:dyDescent="0.3">
      <c r="A17" t="s">
        <v>461</v>
      </c>
      <c r="B17" s="29"/>
    </row>
    <row r="18" spans="1:2" ht="15" x14ac:dyDescent="0.3">
      <c r="B18" s="34"/>
    </row>
    <row r="19" spans="1:2" ht="43.2" x14ac:dyDescent="0.3">
      <c r="A19" s="54" t="s">
        <v>495</v>
      </c>
      <c r="B19" s="34"/>
    </row>
    <row r="20" spans="1:2" ht="15" x14ac:dyDescent="0.3">
      <c r="A20" t="s">
        <v>462</v>
      </c>
      <c r="B20" s="34"/>
    </row>
    <row r="21" spans="1:2" ht="15" x14ac:dyDescent="0.3">
      <c r="A21" s="53" t="s">
        <v>496</v>
      </c>
      <c r="B21" s="34"/>
    </row>
    <row r="22" spans="1:2" ht="15" x14ac:dyDescent="0.3">
      <c r="B22" s="34"/>
    </row>
    <row r="23" spans="1:2" x14ac:dyDescent="0.3">
      <c r="B23" s="29"/>
    </row>
    <row r="24" spans="1:2" ht="15" x14ac:dyDescent="0.3">
      <c r="B24" s="34"/>
    </row>
    <row r="25" spans="1:2" ht="15" x14ac:dyDescent="0.3">
      <c r="B25" s="34"/>
    </row>
    <row r="26" spans="1:2" ht="15" x14ac:dyDescent="0.3">
      <c r="B26" s="34"/>
    </row>
    <row r="27" spans="1:2" ht="15" x14ac:dyDescent="0.3">
      <c r="B27" s="34"/>
    </row>
    <row r="28" spans="1:2" ht="15" x14ac:dyDescent="0.3">
      <c r="B28" s="34"/>
    </row>
    <row r="29" spans="1:2" ht="15" x14ac:dyDescent="0.3">
      <c r="B29" s="34"/>
    </row>
    <row r="30" spans="1:2" ht="15" x14ac:dyDescent="0.3">
      <c r="B30" s="34"/>
    </row>
    <row r="31" spans="1:2" ht="15" x14ac:dyDescent="0.3">
      <c r="B31" s="34"/>
    </row>
    <row r="32" spans="1:2" ht="15" x14ac:dyDescent="0.3">
      <c r="B32" s="34"/>
    </row>
    <row r="33" spans="2:2" ht="15" x14ac:dyDescent="0.3">
      <c r="B33" s="34"/>
    </row>
    <row r="34" spans="2:2" x14ac:dyDescent="0.3">
      <c r="B34" s="29"/>
    </row>
    <row r="35" spans="2:2" ht="15" x14ac:dyDescent="0.3">
      <c r="B35" s="34"/>
    </row>
    <row r="36" spans="2:2" ht="15" x14ac:dyDescent="0.3">
      <c r="B36" s="34"/>
    </row>
    <row r="37" spans="2:2" ht="15" x14ac:dyDescent="0.3">
      <c r="B37" s="34"/>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79"/>
  <sheetViews>
    <sheetView workbookViewId="0">
      <selection activeCell="A2" sqref="A2:B2"/>
    </sheetView>
  </sheetViews>
  <sheetFormatPr defaultRowHeight="14.4" x14ac:dyDescent="0.3"/>
  <cols>
    <col min="1" max="1" width="11.33203125" customWidth="1"/>
    <col min="2" max="2" width="110.44140625" customWidth="1"/>
  </cols>
  <sheetData>
    <row r="1" spans="1:10" ht="21" x14ac:dyDescent="0.4">
      <c r="B1" s="51" t="s">
        <v>493</v>
      </c>
    </row>
    <row r="2" spans="1:10" ht="12" customHeight="1" x14ac:dyDescent="0.3">
      <c r="A2" s="58" t="s">
        <v>512</v>
      </c>
      <c r="B2" s="59"/>
      <c r="C2" s="20"/>
      <c r="D2" s="20"/>
      <c r="E2" s="20"/>
      <c r="F2" s="20"/>
      <c r="G2" s="20"/>
      <c r="H2" s="20"/>
      <c r="I2" s="20"/>
      <c r="J2" s="20"/>
    </row>
    <row r="3" spans="1:10" ht="187.2" x14ac:dyDescent="0.3">
      <c r="B3" s="20" t="s">
        <v>465</v>
      </c>
      <c r="C3" s="20"/>
      <c r="D3" s="20"/>
      <c r="E3" s="20"/>
      <c r="F3" s="20"/>
      <c r="G3" s="20"/>
      <c r="H3" s="20"/>
      <c r="I3" s="20"/>
      <c r="J3" s="20"/>
    </row>
    <row r="4" spans="1:10" x14ac:dyDescent="0.3">
      <c r="A4" s="57" t="s">
        <v>508</v>
      </c>
      <c r="B4" s="60"/>
      <c r="C4" s="20"/>
      <c r="D4" s="20"/>
      <c r="E4" s="20"/>
      <c r="F4" s="20"/>
      <c r="G4" s="20"/>
      <c r="H4" s="20"/>
      <c r="I4" s="20"/>
      <c r="J4" s="20"/>
    </row>
    <row r="5" spans="1:10" ht="106.2" customHeight="1" x14ac:dyDescent="0.3">
      <c r="A5">
        <v>1</v>
      </c>
      <c r="B5" s="35" t="s">
        <v>505</v>
      </c>
      <c r="C5" s="20"/>
      <c r="D5" s="20"/>
      <c r="E5" s="20"/>
      <c r="F5" s="20"/>
      <c r="G5" s="20"/>
      <c r="H5" s="20"/>
      <c r="I5" s="20"/>
      <c r="J5" s="20"/>
    </row>
    <row r="6" spans="1:10" ht="124.2" customHeight="1" x14ac:dyDescent="0.3">
      <c r="A6">
        <v>2</v>
      </c>
      <c r="B6" s="20" t="s">
        <v>506</v>
      </c>
      <c r="C6" s="20"/>
      <c r="D6" s="20"/>
      <c r="E6" s="20"/>
      <c r="F6" s="20"/>
      <c r="G6" s="20"/>
      <c r="H6" s="20"/>
      <c r="I6" s="20"/>
      <c r="J6" s="20"/>
    </row>
    <row r="7" spans="1:10" ht="187.2" x14ac:dyDescent="0.3">
      <c r="A7">
        <v>3</v>
      </c>
      <c r="B7" s="20" t="s">
        <v>507</v>
      </c>
      <c r="C7" s="20"/>
      <c r="D7" s="20"/>
      <c r="E7" s="20"/>
      <c r="F7" s="20"/>
      <c r="G7" s="20"/>
      <c r="H7" s="20"/>
      <c r="I7" s="20"/>
      <c r="J7" s="20"/>
    </row>
    <row r="8" spans="1:10" ht="72" x14ac:dyDescent="0.3">
      <c r="A8">
        <v>4</v>
      </c>
      <c r="B8" s="20" t="s">
        <v>466</v>
      </c>
      <c r="C8" s="20"/>
      <c r="D8" s="20"/>
      <c r="E8" s="20"/>
      <c r="F8" s="20"/>
      <c r="G8" s="20"/>
      <c r="H8" s="20"/>
      <c r="I8" s="20"/>
      <c r="J8" s="20"/>
    </row>
    <row r="9" spans="1:10" ht="86.4" x14ac:dyDescent="0.3">
      <c r="A9">
        <v>5</v>
      </c>
      <c r="B9" s="20" t="s">
        <v>467</v>
      </c>
      <c r="C9" s="20"/>
      <c r="D9" s="20"/>
      <c r="E9" s="20"/>
      <c r="F9" s="20"/>
      <c r="G9" s="20"/>
      <c r="H9" s="20"/>
      <c r="I9" s="20"/>
      <c r="J9" s="20"/>
    </row>
    <row r="10" spans="1:10" ht="86.4" x14ac:dyDescent="0.3">
      <c r="A10">
        <v>6</v>
      </c>
      <c r="B10" s="20" t="s">
        <v>468</v>
      </c>
      <c r="C10" s="20"/>
      <c r="D10" s="20"/>
      <c r="E10" s="20"/>
      <c r="F10" s="20"/>
      <c r="G10" s="20"/>
      <c r="H10" s="20"/>
      <c r="I10" s="20"/>
      <c r="J10" s="20"/>
    </row>
    <row r="11" spans="1:10" ht="43.2" x14ac:dyDescent="0.3">
      <c r="A11">
        <v>7</v>
      </c>
      <c r="B11" s="20" t="s">
        <v>469</v>
      </c>
      <c r="C11" s="20"/>
      <c r="D11" s="20"/>
      <c r="E11" s="20"/>
      <c r="F11" s="20"/>
      <c r="G11" s="20"/>
      <c r="H11" s="20"/>
      <c r="I11" s="20"/>
      <c r="J11" s="20"/>
    </row>
    <row r="12" spans="1:10" x14ac:dyDescent="0.3">
      <c r="A12" s="7" t="s">
        <v>501</v>
      </c>
      <c r="B12" s="20"/>
      <c r="C12" s="20"/>
      <c r="D12" s="20"/>
      <c r="E12" s="20"/>
      <c r="F12" s="20"/>
      <c r="G12" s="20"/>
      <c r="H12" s="20"/>
      <c r="I12" s="20"/>
      <c r="J12" s="20"/>
    </row>
    <row r="13" spans="1:10" x14ac:dyDescent="0.3">
      <c r="A13">
        <v>1</v>
      </c>
      <c r="B13" s="20" t="s">
        <v>470</v>
      </c>
      <c r="C13" s="20"/>
      <c r="D13" s="20"/>
      <c r="E13" s="20"/>
      <c r="F13" s="20"/>
      <c r="G13" s="20"/>
      <c r="H13" s="20"/>
      <c r="I13" s="20"/>
      <c r="J13" s="20"/>
    </row>
    <row r="14" spans="1:10" ht="28.8" x14ac:dyDescent="0.3">
      <c r="A14">
        <f>A13+1</f>
        <v>2</v>
      </c>
      <c r="B14" s="20" t="s">
        <v>471</v>
      </c>
    </row>
    <row r="15" spans="1:10" x14ac:dyDescent="0.3">
      <c r="A15">
        <f t="shared" ref="A15:A35" si="0">A14+1</f>
        <v>3</v>
      </c>
      <c r="B15" s="20" t="s">
        <v>472</v>
      </c>
    </row>
    <row r="16" spans="1:10" x14ac:dyDescent="0.3">
      <c r="A16">
        <f t="shared" si="0"/>
        <v>4</v>
      </c>
      <c r="B16" s="20" t="s">
        <v>473</v>
      </c>
    </row>
    <row r="17" spans="1:2" x14ac:dyDescent="0.3">
      <c r="A17">
        <f t="shared" si="0"/>
        <v>5</v>
      </c>
      <c r="B17" s="20" t="s">
        <v>474</v>
      </c>
    </row>
    <row r="18" spans="1:2" x14ac:dyDescent="0.3">
      <c r="A18">
        <f t="shared" si="0"/>
        <v>6</v>
      </c>
      <c r="B18" s="20" t="s">
        <v>475</v>
      </c>
    </row>
    <row r="19" spans="1:2" x14ac:dyDescent="0.3">
      <c r="A19">
        <f t="shared" si="0"/>
        <v>7</v>
      </c>
      <c r="B19" s="20" t="s">
        <v>476</v>
      </c>
    </row>
    <row r="20" spans="1:2" ht="43.2" x14ac:dyDescent="0.3">
      <c r="A20">
        <f t="shared" si="0"/>
        <v>8</v>
      </c>
      <c r="B20" s="20" t="s">
        <v>510</v>
      </c>
    </row>
    <row r="21" spans="1:2" x14ac:dyDescent="0.3">
      <c r="A21">
        <f t="shared" si="0"/>
        <v>9</v>
      </c>
      <c r="B21" s="20" t="s">
        <v>477</v>
      </c>
    </row>
    <row r="22" spans="1:2" x14ac:dyDescent="0.3">
      <c r="A22">
        <f t="shared" si="0"/>
        <v>10</v>
      </c>
      <c r="B22" s="20" t="s">
        <v>478</v>
      </c>
    </row>
    <row r="23" spans="1:2" x14ac:dyDescent="0.3">
      <c r="A23">
        <f t="shared" si="0"/>
        <v>11</v>
      </c>
      <c r="B23" s="20" t="s">
        <v>479</v>
      </c>
    </row>
    <row r="24" spans="1:2" x14ac:dyDescent="0.3">
      <c r="A24">
        <f t="shared" si="0"/>
        <v>12</v>
      </c>
      <c r="B24" s="20" t="s">
        <v>480</v>
      </c>
    </row>
    <row r="25" spans="1:2" x14ac:dyDescent="0.3">
      <c r="A25">
        <f t="shared" si="0"/>
        <v>13</v>
      </c>
      <c r="B25" s="20" t="s">
        <v>481</v>
      </c>
    </row>
    <row r="26" spans="1:2" ht="43.2" x14ac:dyDescent="0.3">
      <c r="A26">
        <f t="shared" si="0"/>
        <v>14</v>
      </c>
      <c r="B26" s="20" t="s">
        <v>482</v>
      </c>
    </row>
    <row r="27" spans="1:2" ht="28.8" x14ac:dyDescent="0.3">
      <c r="A27">
        <f t="shared" si="0"/>
        <v>15</v>
      </c>
      <c r="B27" s="20" t="s">
        <v>483</v>
      </c>
    </row>
    <row r="28" spans="1:2" x14ac:dyDescent="0.3">
      <c r="A28">
        <f t="shared" si="0"/>
        <v>16</v>
      </c>
      <c r="B28" s="20" t="s">
        <v>484</v>
      </c>
    </row>
    <row r="29" spans="1:2" x14ac:dyDescent="0.3">
      <c r="A29">
        <f t="shared" si="0"/>
        <v>17</v>
      </c>
      <c r="B29" s="20" t="s">
        <v>485</v>
      </c>
    </row>
    <row r="30" spans="1:2" ht="28.8" x14ac:dyDescent="0.3">
      <c r="A30">
        <f t="shared" si="0"/>
        <v>18</v>
      </c>
      <c r="B30" s="20" t="s">
        <v>511</v>
      </c>
    </row>
    <row r="31" spans="1:2" x14ac:dyDescent="0.3">
      <c r="A31">
        <f t="shared" si="0"/>
        <v>19</v>
      </c>
      <c r="B31" s="20" t="s">
        <v>486</v>
      </c>
    </row>
    <row r="32" spans="1:2" x14ac:dyDescent="0.3">
      <c r="A32">
        <f t="shared" si="0"/>
        <v>20</v>
      </c>
      <c r="B32" s="20" t="s">
        <v>487</v>
      </c>
    </row>
    <row r="33" spans="1:2" x14ac:dyDescent="0.3">
      <c r="A33">
        <f t="shared" si="0"/>
        <v>21</v>
      </c>
      <c r="B33" s="20" t="s">
        <v>488</v>
      </c>
    </row>
    <row r="34" spans="1:2" ht="28.8" x14ac:dyDescent="0.3">
      <c r="A34">
        <f t="shared" si="0"/>
        <v>22</v>
      </c>
      <c r="B34" s="20" t="s">
        <v>489</v>
      </c>
    </row>
    <row r="35" spans="1:2" x14ac:dyDescent="0.3">
      <c r="A35">
        <f t="shared" si="0"/>
        <v>23</v>
      </c>
      <c r="B35" s="20" t="s">
        <v>490</v>
      </c>
    </row>
    <row r="36" spans="1:2" x14ac:dyDescent="0.3">
      <c r="A36" s="57" t="s">
        <v>504</v>
      </c>
      <c r="B36" s="57"/>
    </row>
    <row r="37" spans="1:2" ht="57.6" x14ac:dyDescent="0.3">
      <c r="A37">
        <v>1</v>
      </c>
      <c r="B37" s="20" t="s">
        <v>509</v>
      </c>
    </row>
    <row r="38" spans="1:2" x14ac:dyDescent="0.3">
      <c r="A38" s="57" t="s">
        <v>414</v>
      </c>
      <c r="B38" s="57"/>
    </row>
    <row r="39" spans="1:2" x14ac:dyDescent="0.3">
      <c r="A39">
        <v>1</v>
      </c>
      <c r="B39" t="s">
        <v>452</v>
      </c>
    </row>
    <row r="40" spans="1:2" ht="43.2" x14ac:dyDescent="0.3">
      <c r="A40">
        <v>2</v>
      </c>
      <c r="B40" s="20" t="s">
        <v>453</v>
      </c>
    </row>
    <row r="41" spans="1:2" ht="43.2" x14ac:dyDescent="0.3">
      <c r="A41">
        <v>3</v>
      </c>
      <c r="B41" s="20" t="s">
        <v>502</v>
      </c>
    </row>
    <row r="42" spans="1:2" s="55" customFormat="1" ht="18.600000000000001" customHeight="1" x14ac:dyDescent="0.3">
      <c r="A42" s="56" t="s">
        <v>503</v>
      </c>
      <c r="B42" s="56"/>
    </row>
    <row r="43" spans="1:2" ht="28.8" x14ac:dyDescent="0.3">
      <c r="A43">
        <v>1</v>
      </c>
      <c r="B43" s="30" t="s">
        <v>415</v>
      </c>
    </row>
    <row r="44" spans="1:2" ht="28.8" x14ac:dyDescent="0.3">
      <c r="A44">
        <v>2</v>
      </c>
      <c r="B44" s="31" t="s">
        <v>416</v>
      </c>
    </row>
    <row r="45" spans="1:2" ht="28.8" x14ac:dyDescent="0.3">
      <c r="A45">
        <v>3</v>
      </c>
      <c r="B45" s="31" t="s">
        <v>417</v>
      </c>
    </row>
    <row r="46" spans="1:2" ht="28.8" x14ac:dyDescent="0.3">
      <c r="A46">
        <v>4</v>
      </c>
      <c r="B46" s="31" t="s">
        <v>418</v>
      </c>
    </row>
    <row r="47" spans="1:2" x14ac:dyDescent="0.3">
      <c r="A47">
        <v>5</v>
      </c>
      <c r="B47" s="32" t="s">
        <v>419</v>
      </c>
    </row>
    <row r="48" spans="1:2" ht="28.8" x14ac:dyDescent="0.3">
      <c r="A48">
        <v>6</v>
      </c>
      <c r="B48" s="30" t="s">
        <v>420</v>
      </c>
    </row>
    <row r="49" spans="1:2" ht="28.8" x14ac:dyDescent="0.3">
      <c r="A49">
        <v>7</v>
      </c>
      <c r="B49" s="31" t="s">
        <v>421</v>
      </c>
    </row>
    <row r="50" spans="1:2" ht="28.8" x14ac:dyDescent="0.3">
      <c r="A50">
        <v>8</v>
      </c>
      <c r="B50" s="31" t="s">
        <v>422</v>
      </c>
    </row>
    <row r="51" spans="1:2" ht="28.8" x14ac:dyDescent="0.3">
      <c r="A51">
        <v>9</v>
      </c>
      <c r="B51" s="30" t="s">
        <v>423</v>
      </c>
    </row>
    <row r="52" spans="1:2" ht="43.2" x14ac:dyDescent="0.3">
      <c r="A52">
        <f>A51+1</f>
        <v>10</v>
      </c>
      <c r="B52" s="30" t="s">
        <v>424</v>
      </c>
    </row>
    <row r="53" spans="1:2" ht="43.2" x14ac:dyDescent="0.3">
      <c r="A53">
        <f t="shared" ref="A53:A79" si="1">A52+1</f>
        <v>11</v>
      </c>
      <c r="B53" s="31" t="s">
        <v>425</v>
      </c>
    </row>
    <row r="54" spans="1:2" ht="28.8" x14ac:dyDescent="0.3">
      <c r="A54">
        <f t="shared" si="1"/>
        <v>12</v>
      </c>
      <c r="B54" s="32" t="s">
        <v>426</v>
      </c>
    </row>
    <row r="55" spans="1:2" ht="28.8" x14ac:dyDescent="0.3">
      <c r="A55">
        <f t="shared" si="1"/>
        <v>13</v>
      </c>
      <c r="B55" s="30" t="s">
        <v>427</v>
      </c>
    </row>
    <row r="56" spans="1:2" ht="28.8" x14ac:dyDescent="0.3">
      <c r="A56">
        <f t="shared" si="1"/>
        <v>14</v>
      </c>
      <c r="B56" s="33" t="s">
        <v>428</v>
      </c>
    </row>
    <row r="57" spans="1:2" ht="28.8" x14ac:dyDescent="0.3">
      <c r="A57">
        <f t="shared" si="1"/>
        <v>15</v>
      </c>
      <c r="B57" s="31" t="s">
        <v>429</v>
      </c>
    </row>
    <row r="58" spans="1:2" ht="28.8" x14ac:dyDescent="0.3">
      <c r="A58">
        <f t="shared" si="1"/>
        <v>16</v>
      </c>
      <c r="B58" s="31" t="s">
        <v>430</v>
      </c>
    </row>
    <row r="59" spans="1:2" ht="28.8" x14ac:dyDescent="0.3">
      <c r="A59">
        <f t="shared" si="1"/>
        <v>17</v>
      </c>
      <c r="B59" s="31" t="s">
        <v>431</v>
      </c>
    </row>
    <row r="60" spans="1:2" ht="43.2" x14ac:dyDescent="0.3">
      <c r="A60">
        <f t="shared" si="1"/>
        <v>18</v>
      </c>
      <c r="B60" s="31" t="s">
        <v>432</v>
      </c>
    </row>
    <row r="61" spans="1:2" ht="43.2" x14ac:dyDescent="0.3">
      <c r="A61">
        <f t="shared" si="1"/>
        <v>19</v>
      </c>
      <c r="B61" s="31" t="s">
        <v>433</v>
      </c>
    </row>
    <row r="62" spans="1:2" ht="28.8" x14ac:dyDescent="0.3">
      <c r="A62">
        <f t="shared" si="1"/>
        <v>20</v>
      </c>
      <c r="B62" s="31" t="s">
        <v>434</v>
      </c>
    </row>
    <row r="63" spans="1:2" ht="28.8" x14ac:dyDescent="0.3">
      <c r="A63">
        <f t="shared" si="1"/>
        <v>21</v>
      </c>
      <c r="B63" s="31" t="s">
        <v>435</v>
      </c>
    </row>
    <row r="64" spans="1:2" ht="16.2" x14ac:dyDescent="0.3">
      <c r="A64">
        <f t="shared" si="1"/>
        <v>22</v>
      </c>
      <c r="B64" s="31" t="s">
        <v>436</v>
      </c>
    </row>
    <row r="65" spans="1:2" ht="28.8" x14ac:dyDescent="0.3">
      <c r="A65">
        <f t="shared" si="1"/>
        <v>23</v>
      </c>
      <c r="B65" s="30" t="s">
        <v>437</v>
      </c>
    </row>
    <row r="66" spans="1:2" ht="43.2" x14ac:dyDescent="0.3">
      <c r="A66">
        <f t="shared" si="1"/>
        <v>24</v>
      </c>
      <c r="B66" s="30" t="s">
        <v>438</v>
      </c>
    </row>
    <row r="67" spans="1:2" ht="28.8" x14ac:dyDescent="0.3">
      <c r="A67">
        <f t="shared" si="1"/>
        <v>25</v>
      </c>
      <c r="B67" s="31" t="s">
        <v>439</v>
      </c>
    </row>
    <row r="68" spans="1:2" ht="43.2" x14ac:dyDescent="0.3">
      <c r="A68">
        <f t="shared" si="1"/>
        <v>26</v>
      </c>
      <c r="B68" s="31" t="s">
        <v>440</v>
      </c>
    </row>
    <row r="69" spans="1:2" ht="28.8" x14ac:dyDescent="0.3">
      <c r="A69">
        <f t="shared" si="1"/>
        <v>27</v>
      </c>
      <c r="B69" s="31" t="s">
        <v>441</v>
      </c>
    </row>
    <row r="70" spans="1:2" ht="28.8" x14ac:dyDescent="0.3">
      <c r="A70">
        <f t="shared" si="1"/>
        <v>28</v>
      </c>
      <c r="B70" s="31" t="s">
        <v>442</v>
      </c>
    </row>
    <row r="71" spans="1:2" ht="28.8" x14ac:dyDescent="0.3">
      <c r="A71">
        <f t="shared" si="1"/>
        <v>29</v>
      </c>
      <c r="B71" s="30" t="s">
        <v>443</v>
      </c>
    </row>
    <row r="72" spans="1:2" ht="28.8" x14ac:dyDescent="0.3">
      <c r="A72">
        <f t="shared" si="1"/>
        <v>30</v>
      </c>
      <c r="B72" s="32" t="s">
        <v>444</v>
      </c>
    </row>
    <row r="73" spans="1:2" ht="28.8" x14ac:dyDescent="0.3">
      <c r="A73">
        <f t="shared" si="1"/>
        <v>31</v>
      </c>
      <c r="B73" s="31" t="s">
        <v>445</v>
      </c>
    </row>
    <row r="74" spans="1:2" ht="28.8" x14ac:dyDescent="0.3">
      <c r="A74">
        <f t="shared" si="1"/>
        <v>32</v>
      </c>
      <c r="B74" s="31" t="s">
        <v>446</v>
      </c>
    </row>
    <row r="75" spans="1:2" ht="28.8" x14ac:dyDescent="0.3">
      <c r="A75">
        <f t="shared" si="1"/>
        <v>33</v>
      </c>
      <c r="B75" s="31" t="s">
        <v>447</v>
      </c>
    </row>
    <row r="76" spans="1:2" ht="28.8" x14ac:dyDescent="0.3">
      <c r="A76">
        <f t="shared" si="1"/>
        <v>34</v>
      </c>
      <c r="B76" s="31" t="s">
        <v>448</v>
      </c>
    </row>
    <row r="77" spans="1:2" ht="28.8" x14ac:dyDescent="0.3">
      <c r="A77">
        <f t="shared" si="1"/>
        <v>35</v>
      </c>
      <c r="B77" s="31" t="s">
        <v>449</v>
      </c>
    </row>
    <row r="78" spans="1:2" ht="28.8" x14ac:dyDescent="0.3">
      <c r="A78">
        <f t="shared" si="1"/>
        <v>36</v>
      </c>
      <c r="B78" s="31" t="s">
        <v>450</v>
      </c>
    </row>
    <row r="79" spans="1:2" ht="28.8" x14ac:dyDescent="0.3">
      <c r="A79">
        <f t="shared" si="1"/>
        <v>37</v>
      </c>
      <c r="B79" s="30" t="s">
        <v>451</v>
      </c>
    </row>
  </sheetData>
  <mergeCells count="5">
    <mergeCell ref="A42:B42"/>
    <mergeCell ref="A36:B36"/>
    <mergeCell ref="A38:B38"/>
    <mergeCell ref="A2:B2"/>
    <mergeCell ref="A4:B4"/>
  </mergeCells>
  <hyperlinks>
    <hyperlink ref="B43" r:id="rId1" display="http://www.elsevier.com/locate/desal"/>
    <hyperlink ref="B48" r:id="rId2" display="http://www.elsevier.com/locate/desal"/>
    <hyperlink ref="B51" r:id="rId3" display="http://www.elsevier.com/locate/memsci"/>
    <hyperlink ref="B52" r:id="rId4" tooltip="Persistent link using digital object identifier" display="https://doi.org/10.1016/j.memsci.2017.05.017"/>
    <hyperlink ref="B55" r:id="rId5" display="http://www.elsevier.com/locate/desal"/>
    <hyperlink ref="B65" r:id="rId6" tooltip="Persistent link using digital object identifier" display="https://doi.org/10.1016/S0376-7388%2898%2900349-4"/>
    <hyperlink ref="B66" r:id="rId7" tooltip="Persistent link using digital object identifier" display="https://doi.org/10.1016/j.desal.2016.12.020"/>
    <hyperlink ref="B71" r:id="rId8" display="https://doi.org/10.5004/dwt.2010.1079"/>
    <hyperlink ref="B79" r:id="rId9" display="http://www.elsevier.com/locate/desal"/>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27"/>
  <sheetViews>
    <sheetView zoomScaleNormal="100" workbookViewId="0">
      <selection activeCell="J19" sqref="J19"/>
    </sheetView>
  </sheetViews>
  <sheetFormatPr defaultRowHeight="14.4" x14ac:dyDescent="0.3"/>
  <cols>
    <col min="2" max="2" width="34.77734375" bestFit="1" customWidth="1"/>
    <col min="6" max="6" width="25.6640625" bestFit="1" customWidth="1"/>
    <col min="7" max="7" width="16.33203125" bestFit="1" customWidth="1"/>
  </cols>
  <sheetData>
    <row r="1" spans="1:7" x14ac:dyDescent="0.3">
      <c r="A1" s="62" t="s">
        <v>463</v>
      </c>
      <c r="B1" s="63"/>
      <c r="C1" s="63"/>
      <c r="D1" s="63"/>
      <c r="E1" s="63"/>
      <c r="F1" s="63"/>
      <c r="G1" s="64"/>
    </row>
    <row r="2" spans="1:7" x14ac:dyDescent="0.3">
      <c r="A2" s="65"/>
      <c r="B2" s="66"/>
      <c r="C2" s="66"/>
      <c r="D2" s="66"/>
      <c r="E2" s="66"/>
      <c r="F2" s="66"/>
      <c r="G2" s="67"/>
    </row>
    <row r="3" spans="1:7" ht="59.4" customHeight="1" x14ac:dyDescent="0.3">
      <c r="A3" s="65"/>
      <c r="B3" s="66"/>
      <c r="C3" s="66"/>
      <c r="D3" s="66"/>
      <c r="E3" s="66"/>
      <c r="F3" s="66"/>
      <c r="G3" s="67"/>
    </row>
    <row r="4" spans="1:7" x14ac:dyDescent="0.3">
      <c r="A4" s="36"/>
      <c r="B4" s="13"/>
      <c r="C4" s="13"/>
      <c r="D4" s="13"/>
      <c r="E4" s="13"/>
      <c r="F4" s="13"/>
      <c r="G4" s="37"/>
    </row>
    <row r="5" spans="1:7" ht="19.8" customHeight="1" x14ac:dyDescent="0.3">
      <c r="A5" s="36"/>
      <c r="B5" s="13" t="s">
        <v>48</v>
      </c>
      <c r="C5" s="13"/>
      <c r="D5" s="13"/>
      <c r="E5" s="13"/>
      <c r="F5" s="13"/>
      <c r="G5" s="37"/>
    </row>
    <row r="6" spans="1:7" ht="19.8" customHeight="1" x14ac:dyDescent="0.3">
      <c r="A6" s="36"/>
      <c r="B6" s="13" t="s">
        <v>59</v>
      </c>
      <c r="C6" s="13"/>
      <c r="D6" s="13"/>
      <c r="E6" s="13"/>
      <c r="F6" s="13"/>
      <c r="G6" s="37"/>
    </row>
    <row r="7" spans="1:7" ht="21.6" customHeight="1" x14ac:dyDescent="0.3">
      <c r="A7" s="36"/>
      <c r="B7" s="13" t="s">
        <v>49</v>
      </c>
      <c r="C7" s="13"/>
      <c r="D7" s="13"/>
      <c r="E7" s="13"/>
      <c r="F7" s="13"/>
      <c r="G7" s="37"/>
    </row>
    <row r="8" spans="1:7" ht="21.6" customHeight="1" x14ac:dyDescent="0.3">
      <c r="A8" s="36"/>
      <c r="B8" s="13" t="s">
        <v>60</v>
      </c>
      <c r="C8" s="13"/>
      <c r="D8" s="13"/>
      <c r="E8" s="13"/>
      <c r="F8" s="13"/>
      <c r="G8" s="37"/>
    </row>
    <row r="9" spans="1:7" ht="20.399999999999999" customHeight="1" x14ac:dyDescent="0.3">
      <c r="A9" s="36"/>
      <c r="B9" s="13" t="s">
        <v>50</v>
      </c>
      <c r="C9" s="13"/>
      <c r="D9" s="13"/>
      <c r="E9" s="13"/>
      <c r="F9" s="13"/>
      <c r="G9" s="37"/>
    </row>
    <row r="10" spans="1:7" ht="22.8" customHeight="1" x14ac:dyDescent="0.3">
      <c r="A10" s="36"/>
      <c r="B10" s="13" t="s">
        <v>53</v>
      </c>
      <c r="C10" s="13"/>
      <c r="D10" s="13"/>
      <c r="E10" s="13"/>
      <c r="F10" s="13"/>
      <c r="G10" s="37"/>
    </row>
    <row r="11" spans="1:7" ht="22.8" customHeight="1" x14ac:dyDescent="0.3">
      <c r="A11" s="36"/>
      <c r="B11" s="13" t="s">
        <v>286</v>
      </c>
      <c r="C11" s="13"/>
      <c r="D11" s="13"/>
      <c r="E11" s="13"/>
      <c r="F11" s="13"/>
      <c r="G11" s="37"/>
    </row>
    <row r="12" spans="1:7" ht="19.8" customHeight="1" x14ac:dyDescent="0.3">
      <c r="A12" s="36"/>
      <c r="B12" s="13" t="s">
        <v>51</v>
      </c>
      <c r="C12" s="13"/>
      <c r="D12" s="13"/>
      <c r="E12" s="13"/>
      <c r="F12" s="13"/>
      <c r="G12" s="37"/>
    </row>
    <row r="13" spans="1:7" x14ac:dyDescent="0.3">
      <c r="A13" s="36"/>
      <c r="B13" s="13" t="s">
        <v>287</v>
      </c>
      <c r="C13" s="12">
        <v>1.0325</v>
      </c>
      <c r="D13" s="13"/>
      <c r="E13" s="13"/>
      <c r="F13" s="13"/>
      <c r="G13" s="37"/>
    </row>
    <row r="14" spans="1:7" x14ac:dyDescent="0.3">
      <c r="A14" s="36"/>
      <c r="B14" s="13" t="s">
        <v>61</v>
      </c>
      <c r="C14" s="12">
        <v>0.222</v>
      </c>
      <c r="D14" s="13"/>
      <c r="E14" s="13"/>
      <c r="F14" s="13"/>
      <c r="G14" s="37"/>
    </row>
    <row r="15" spans="1:7" x14ac:dyDescent="0.3">
      <c r="A15" s="36"/>
      <c r="B15" s="13" t="s">
        <v>62</v>
      </c>
      <c r="C15" s="12">
        <v>1.04</v>
      </c>
      <c r="D15" s="13"/>
      <c r="E15" s="13"/>
      <c r="F15" s="13"/>
      <c r="G15" s="37"/>
    </row>
    <row r="16" spans="1:7" x14ac:dyDescent="0.3">
      <c r="A16" s="36"/>
      <c r="B16" s="13" t="s">
        <v>52</v>
      </c>
      <c r="C16" s="12">
        <v>1</v>
      </c>
      <c r="D16" s="13"/>
      <c r="E16" s="13"/>
      <c r="F16" s="13"/>
      <c r="G16" s="37"/>
    </row>
    <row r="17" spans="1:7" x14ac:dyDescent="0.3">
      <c r="A17" s="36"/>
      <c r="B17" s="13" t="s">
        <v>300</v>
      </c>
      <c r="C17" s="12"/>
      <c r="D17" s="13"/>
      <c r="E17" s="13"/>
      <c r="F17" s="13"/>
      <c r="G17" s="37"/>
    </row>
    <row r="18" spans="1:7" ht="22.8" customHeight="1" x14ac:dyDescent="0.3">
      <c r="A18" s="36"/>
      <c r="B18" s="43" t="s">
        <v>299</v>
      </c>
      <c r="C18" s="13"/>
      <c r="D18" s="13"/>
      <c r="E18" s="13"/>
      <c r="F18" s="13"/>
      <c r="G18" s="37"/>
    </row>
    <row r="19" spans="1:7" x14ac:dyDescent="0.3">
      <c r="A19" s="36"/>
      <c r="B19" s="43" t="s">
        <v>464</v>
      </c>
      <c r="C19" s="42">
        <v>22</v>
      </c>
      <c r="D19" s="13"/>
      <c r="E19" s="13"/>
      <c r="F19" s="38"/>
      <c r="G19" s="37"/>
    </row>
    <row r="20" spans="1:7" x14ac:dyDescent="0.3">
      <c r="A20" s="36"/>
      <c r="B20" s="43" t="s">
        <v>301</v>
      </c>
      <c r="C20" s="61"/>
      <c r="D20" s="61"/>
      <c r="E20" s="13"/>
      <c r="F20" s="13"/>
      <c r="G20" s="37"/>
    </row>
    <row r="21" spans="1:7" x14ac:dyDescent="0.3">
      <c r="A21" s="36"/>
      <c r="B21" s="13"/>
      <c r="C21" s="61"/>
      <c r="D21" s="61"/>
      <c r="E21" s="13"/>
      <c r="F21" s="13"/>
      <c r="G21" s="37"/>
    </row>
    <row r="22" spans="1:7" ht="29.4" customHeight="1" thickBot="1" x14ac:dyDescent="0.35">
      <c r="A22" s="39"/>
      <c r="B22" s="40"/>
      <c r="C22" s="40"/>
      <c r="D22" s="40"/>
      <c r="E22" s="40"/>
      <c r="F22" s="40"/>
      <c r="G22" s="41"/>
    </row>
    <row r="23" spans="1:7" ht="28.8" customHeight="1" x14ac:dyDescent="0.3">
      <c r="A23" s="68" t="s">
        <v>459</v>
      </c>
      <c r="B23" s="68"/>
      <c r="C23" s="68"/>
      <c r="D23" s="68"/>
      <c r="E23" s="68"/>
      <c r="F23" s="68"/>
      <c r="G23" s="68"/>
    </row>
    <row r="24" spans="1:7" x14ac:dyDescent="0.3">
      <c r="G24" s="10"/>
    </row>
    <row r="26" spans="1:7" x14ac:dyDescent="0.3">
      <c r="F26" s="11"/>
    </row>
    <row r="27" spans="1:7" x14ac:dyDescent="0.3">
      <c r="C27" s="12"/>
    </row>
  </sheetData>
  <mergeCells count="3">
    <mergeCell ref="C20:D21"/>
    <mergeCell ref="A1:G3"/>
    <mergeCell ref="A23:G23"/>
  </mergeCells>
  <dataValidations count="1">
    <dataValidation type="whole" allowBlank="1" showInputMessage="1" showErrorMessage="1" sqref="C16">
      <formula1>1</formula1>
      <formula2>1000</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41" r:id="rId4" name="OptionButton2">
          <controlPr defaultSize="0" autoLine="0" r:id="rId5">
            <anchor moveWithCells="1">
              <from>
                <xdr:col>2</xdr:col>
                <xdr:colOff>228600</xdr:colOff>
                <xdr:row>20</xdr:row>
                <xdr:rowOff>0</xdr:rowOff>
              </from>
              <to>
                <xdr:col>2</xdr:col>
                <xdr:colOff>510540</xdr:colOff>
                <xdr:row>21</xdr:row>
                <xdr:rowOff>0</xdr:rowOff>
              </to>
            </anchor>
          </controlPr>
        </control>
      </mc:Choice>
      <mc:Fallback>
        <control shapeId="5141" r:id="rId4" name="OptionButton2"/>
      </mc:Fallback>
    </mc:AlternateContent>
    <mc:AlternateContent xmlns:mc="http://schemas.openxmlformats.org/markup-compatibility/2006">
      <mc:Choice Requires="x14">
        <control shapeId="5140" r:id="rId6" name="OptionButton1">
          <controlPr defaultSize="0" autoLine="0" r:id="rId7">
            <anchor moveWithCells="1">
              <from>
                <xdr:col>2</xdr:col>
                <xdr:colOff>228600</xdr:colOff>
                <xdr:row>19</xdr:row>
                <xdr:rowOff>7620</xdr:rowOff>
              </from>
              <to>
                <xdr:col>2</xdr:col>
                <xdr:colOff>510540</xdr:colOff>
                <xdr:row>20</xdr:row>
                <xdr:rowOff>0</xdr:rowOff>
              </to>
            </anchor>
          </controlPr>
        </control>
      </mc:Choice>
      <mc:Fallback>
        <control shapeId="5140" r:id="rId6" name="OptionButton1"/>
      </mc:Fallback>
    </mc:AlternateContent>
    <mc:AlternateContent xmlns:mc="http://schemas.openxmlformats.org/markup-compatibility/2006">
      <mc:Choice Requires="x14">
        <control shapeId="5139" r:id="rId8" name="CheckBox_IncludeAmbient">
          <controlPr defaultSize="0" autoLine="0" autoPict="0" r:id="rId9">
            <anchor moveWithCells="1">
              <from>
                <xdr:col>2</xdr:col>
                <xdr:colOff>251460</xdr:colOff>
                <xdr:row>16</xdr:row>
                <xdr:rowOff>30480</xdr:rowOff>
              </from>
              <to>
                <xdr:col>2</xdr:col>
                <xdr:colOff>388620</xdr:colOff>
                <xdr:row>16</xdr:row>
                <xdr:rowOff>167640</xdr:rowOff>
              </to>
            </anchor>
          </controlPr>
        </control>
      </mc:Choice>
      <mc:Fallback>
        <control shapeId="5139" r:id="rId8" name="CheckBox_IncludeAmbient"/>
      </mc:Fallback>
    </mc:AlternateContent>
    <mc:AlternateContent xmlns:mc="http://schemas.openxmlformats.org/markup-compatibility/2006">
      <mc:Choice Requires="x14">
        <control shapeId="5135" r:id="rId10" name="Combo_ExternalMaterial">
          <controlPr defaultSize="0" autoLine="0" r:id="rId11">
            <anchor moveWithCells="1">
              <from>
                <xdr:col>2</xdr:col>
                <xdr:colOff>15240</xdr:colOff>
                <xdr:row>17</xdr:row>
                <xdr:rowOff>15240</xdr:rowOff>
              </from>
              <to>
                <xdr:col>5</xdr:col>
                <xdr:colOff>601980</xdr:colOff>
                <xdr:row>17</xdr:row>
                <xdr:rowOff>266700</xdr:rowOff>
              </to>
            </anchor>
          </controlPr>
        </control>
      </mc:Choice>
      <mc:Fallback>
        <control shapeId="5135" r:id="rId10" name="Combo_ExternalMaterial"/>
      </mc:Fallback>
    </mc:AlternateContent>
    <mc:AlternateContent xmlns:mc="http://schemas.openxmlformats.org/markup-compatibility/2006">
      <mc:Choice Requires="x14">
        <control shapeId="5124" r:id="rId12" name="Combo_ColdWaterStreams">
          <controlPr defaultSize="0" autoLine="0" autoPict="0" r:id="rId13">
            <anchor moveWithCells="1">
              <from>
                <xdr:col>2</xdr:col>
                <xdr:colOff>22860</xdr:colOff>
                <xdr:row>4</xdr:row>
                <xdr:rowOff>7620</xdr:rowOff>
              </from>
              <to>
                <xdr:col>5</xdr:col>
                <xdr:colOff>609600</xdr:colOff>
                <xdr:row>5</xdr:row>
                <xdr:rowOff>7620</xdr:rowOff>
              </to>
            </anchor>
          </controlPr>
        </control>
      </mc:Choice>
      <mc:Fallback>
        <control shapeId="5124" r:id="rId12" name="Combo_ColdWaterStreams"/>
      </mc:Fallback>
    </mc:AlternateContent>
    <mc:AlternateContent xmlns:mc="http://schemas.openxmlformats.org/markup-compatibility/2006">
      <mc:Choice Requires="x14">
        <control shapeId="5125" r:id="rId14" name="Combo_HotWaterStream">
          <controlPr defaultSize="0" autoLine="0" autoPict="0" r:id="rId15">
            <anchor moveWithCells="1">
              <from>
                <xdr:col>2</xdr:col>
                <xdr:colOff>22860</xdr:colOff>
                <xdr:row>6</xdr:row>
                <xdr:rowOff>15240</xdr:rowOff>
              </from>
              <to>
                <xdr:col>5</xdr:col>
                <xdr:colOff>617220</xdr:colOff>
                <xdr:row>6</xdr:row>
                <xdr:rowOff>266700</xdr:rowOff>
              </to>
            </anchor>
          </controlPr>
        </control>
      </mc:Choice>
      <mc:Fallback>
        <control shapeId="5125" r:id="rId14" name="Combo_HotWaterStream"/>
      </mc:Fallback>
    </mc:AlternateContent>
    <mc:AlternateContent xmlns:mc="http://schemas.openxmlformats.org/markup-compatibility/2006">
      <mc:Choice Requires="x14">
        <control shapeId="5127" r:id="rId16" name="Combo_MembraneMaterial">
          <controlPr defaultSize="0" autoLine="0" r:id="rId17">
            <anchor moveWithCells="1">
              <from>
                <xdr:col>2</xdr:col>
                <xdr:colOff>22860</xdr:colOff>
                <xdr:row>8</xdr:row>
                <xdr:rowOff>15240</xdr:rowOff>
              </from>
              <to>
                <xdr:col>5</xdr:col>
                <xdr:colOff>609600</xdr:colOff>
                <xdr:row>9</xdr:row>
                <xdr:rowOff>7620</xdr:rowOff>
              </to>
            </anchor>
          </controlPr>
        </control>
      </mc:Choice>
      <mc:Fallback>
        <control shapeId="5127" r:id="rId16" name="Combo_MembraneMaterial"/>
      </mc:Fallback>
    </mc:AlternateContent>
    <mc:AlternateContent xmlns:mc="http://schemas.openxmlformats.org/markup-compatibility/2006">
      <mc:Choice Requires="x14">
        <control shapeId="5128" r:id="rId18" name="Combo_FoilMaterial">
          <controlPr defaultSize="0" autoLine="0" r:id="rId19">
            <anchor moveWithCells="1">
              <from>
                <xdr:col>2</xdr:col>
                <xdr:colOff>15240</xdr:colOff>
                <xdr:row>9</xdr:row>
                <xdr:rowOff>15240</xdr:rowOff>
              </from>
              <to>
                <xdr:col>5</xdr:col>
                <xdr:colOff>601980</xdr:colOff>
                <xdr:row>9</xdr:row>
                <xdr:rowOff>266700</xdr:rowOff>
              </to>
            </anchor>
          </controlPr>
        </control>
      </mc:Choice>
      <mc:Fallback>
        <control shapeId="5128" r:id="rId18" name="Combo_FoilMaterial"/>
      </mc:Fallback>
    </mc:AlternateContent>
    <mc:AlternateContent xmlns:mc="http://schemas.openxmlformats.org/markup-compatibility/2006">
      <mc:Choice Requires="x14">
        <control shapeId="5129" r:id="rId20" name="Combo_MD_Type">
          <controlPr defaultSize="0" autoLine="0" r:id="rId21">
            <anchor moveWithCells="1">
              <from>
                <xdr:col>2</xdr:col>
                <xdr:colOff>15240</xdr:colOff>
                <xdr:row>11</xdr:row>
                <xdr:rowOff>0</xdr:rowOff>
              </from>
              <to>
                <xdr:col>5</xdr:col>
                <xdr:colOff>601980</xdr:colOff>
                <xdr:row>12</xdr:row>
                <xdr:rowOff>0</xdr:rowOff>
              </to>
            </anchor>
          </controlPr>
        </control>
      </mc:Choice>
      <mc:Fallback>
        <control shapeId="5129" r:id="rId20" name="Combo_MD_Type"/>
      </mc:Fallback>
    </mc:AlternateContent>
    <mc:AlternateContent xmlns:mc="http://schemas.openxmlformats.org/markup-compatibility/2006">
      <mc:Choice Requires="x14">
        <control shapeId="5130" r:id="rId22" name="Combo_ColdSpacer">
          <controlPr defaultSize="0" autoLine="0" r:id="rId23">
            <anchor moveWithCells="1">
              <from>
                <xdr:col>2</xdr:col>
                <xdr:colOff>15240</xdr:colOff>
                <xdr:row>5</xdr:row>
                <xdr:rowOff>7620</xdr:rowOff>
              </from>
              <to>
                <xdr:col>5</xdr:col>
                <xdr:colOff>601980</xdr:colOff>
                <xdr:row>6</xdr:row>
                <xdr:rowOff>7620</xdr:rowOff>
              </to>
            </anchor>
          </controlPr>
        </control>
      </mc:Choice>
      <mc:Fallback>
        <control shapeId="5130" r:id="rId22" name="Combo_ColdSpacer"/>
      </mc:Fallback>
    </mc:AlternateContent>
    <mc:AlternateContent xmlns:mc="http://schemas.openxmlformats.org/markup-compatibility/2006">
      <mc:Choice Requires="x14">
        <control shapeId="5131" r:id="rId24" name="Combo_HotSpacer">
          <controlPr defaultSize="0" autoLine="0" r:id="rId25">
            <anchor moveWithCells="1">
              <from>
                <xdr:col>2</xdr:col>
                <xdr:colOff>22860</xdr:colOff>
                <xdr:row>7</xdr:row>
                <xdr:rowOff>15240</xdr:rowOff>
              </from>
              <to>
                <xdr:col>5</xdr:col>
                <xdr:colOff>609600</xdr:colOff>
                <xdr:row>7</xdr:row>
                <xdr:rowOff>266700</xdr:rowOff>
              </to>
            </anchor>
          </controlPr>
        </control>
      </mc:Choice>
      <mc:Fallback>
        <control shapeId="5131" r:id="rId24" name="Combo_HotSpacer"/>
      </mc:Fallback>
    </mc:AlternateContent>
    <mc:AlternateContent xmlns:mc="http://schemas.openxmlformats.org/markup-compatibility/2006">
      <mc:Choice Requires="x14">
        <control shapeId="5133" r:id="rId26" name="Combo_AirGapSpacer">
          <controlPr defaultSize="0" autoLine="0" r:id="rId27">
            <anchor moveWithCells="1">
              <from>
                <xdr:col>2</xdr:col>
                <xdr:colOff>22860</xdr:colOff>
                <xdr:row>10</xdr:row>
                <xdr:rowOff>15240</xdr:rowOff>
              </from>
              <to>
                <xdr:col>5</xdr:col>
                <xdr:colOff>609600</xdr:colOff>
                <xdr:row>10</xdr:row>
                <xdr:rowOff>266700</xdr:rowOff>
              </to>
            </anchor>
          </controlPr>
        </control>
      </mc:Choice>
      <mc:Fallback>
        <control shapeId="5133" r:id="rId26" name="Combo_AirGapSpacer"/>
      </mc:Fallback>
    </mc:AlternateContent>
    <mc:AlternateContent xmlns:mc="http://schemas.openxmlformats.org/markup-compatibility/2006">
      <mc:Choice Requires="x14">
        <control shapeId="5142" r:id="rId28" name="CheckBox_HotSideExposed">
          <controlPr defaultSize="0" autoLine="0" r:id="rId29">
            <anchor moveWithCells="1">
              <from>
                <xdr:col>3</xdr:col>
                <xdr:colOff>53340</xdr:colOff>
                <xdr:row>19</xdr:row>
                <xdr:rowOff>7620</xdr:rowOff>
              </from>
              <to>
                <xdr:col>5</xdr:col>
                <xdr:colOff>693420</xdr:colOff>
                <xdr:row>21</xdr:row>
                <xdr:rowOff>22860</xdr:rowOff>
              </to>
            </anchor>
          </controlPr>
        </control>
      </mc:Choice>
      <mc:Fallback>
        <control shapeId="5142" r:id="rId28" name="CheckBox_HotSideExposed"/>
      </mc:Fallback>
    </mc:AlternateContent>
    <mc:AlternateContent xmlns:mc="http://schemas.openxmlformats.org/markup-compatibility/2006">
      <mc:Choice Requires="x14">
        <control shapeId="5132" r:id="rId30" name="Button 12">
          <controlPr defaultSize="0" print="0" autoFill="0" autoPict="0" macro="[0]!mdlMain.MultiConfigurationMembraneDistillationModel">
            <anchor moveWithCells="1" sizeWithCells="1">
              <from>
                <xdr:col>3</xdr:col>
                <xdr:colOff>365760</xdr:colOff>
                <xdr:row>13</xdr:row>
                <xdr:rowOff>15240</xdr:rowOff>
              </from>
              <to>
                <xdr:col>5</xdr:col>
                <xdr:colOff>419100</xdr:colOff>
                <xdr:row>15</xdr:row>
                <xdr:rowOff>121920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43"/>
  <sheetViews>
    <sheetView workbookViewId="0">
      <selection activeCell="A3" sqref="A3:G3"/>
    </sheetView>
  </sheetViews>
  <sheetFormatPr defaultRowHeight="14.4" x14ac:dyDescent="0.3"/>
  <cols>
    <col min="2" max="2" width="39.109375" bestFit="1" customWidth="1"/>
    <col min="8" max="8" width="22.21875" bestFit="1" customWidth="1"/>
    <col min="9" max="9" width="29.33203125" bestFit="1" customWidth="1"/>
    <col min="10" max="10" width="22.21875" bestFit="1" customWidth="1"/>
    <col min="11" max="11" width="28.6640625" bestFit="1" customWidth="1"/>
    <col min="13" max="13" width="10.33203125" customWidth="1"/>
    <col min="15" max="15" width="39.21875" customWidth="1"/>
  </cols>
  <sheetData>
    <row r="1" spans="1:11" x14ac:dyDescent="0.3">
      <c r="A1" s="72" t="s">
        <v>493</v>
      </c>
      <c r="B1" s="73"/>
      <c r="C1" s="73"/>
      <c r="D1" s="73"/>
      <c r="E1" s="73"/>
      <c r="F1" s="73"/>
      <c r="G1" s="74"/>
    </row>
    <row r="2" spans="1:11" ht="27.6" customHeight="1" x14ac:dyDescent="0.3">
      <c r="A2" s="75"/>
      <c r="B2" s="76"/>
      <c r="C2" s="76"/>
      <c r="D2" s="76"/>
      <c r="E2" s="76"/>
      <c r="F2" s="76"/>
      <c r="G2" s="77"/>
    </row>
    <row r="3" spans="1:11" ht="28.8" customHeight="1" x14ac:dyDescent="0.3">
      <c r="A3" s="69" t="s">
        <v>459</v>
      </c>
      <c r="B3" s="70"/>
      <c r="C3" s="70"/>
      <c r="D3" s="70"/>
      <c r="E3" s="70"/>
      <c r="F3" s="70"/>
      <c r="G3" s="71"/>
    </row>
    <row r="4" spans="1:11" x14ac:dyDescent="0.3">
      <c r="B4" t="s">
        <v>224</v>
      </c>
      <c r="C4" t="s">
        <v>223</v>
      </c>
      <c r="D4" t="s">
        <v>222</v>
      </c>
      <c r="E4" t="s">
        <v>223</v>
      </c>
      <c r="F4" t="s">
        <v>15</v>
      </c>
      <c r="H4" t="s">
        <v>226</v>
      </c>
      <c r="I4" t="s">
        <v>227</v>
      </c>
      <c r="J4" t="s">
        <v>226</v>
      </c>
      <c r="K4" t="s">
        <v>228</v>
      </c>
    </row>
    <row r="5" spans="1:11" x14ac:dyDescent="0.3">
      <c r="B5" t="s">
        <v>63</v>
      </c>
      <c r="C5">
        <v>5.3260033413686666E-4</v>
      </c>
      <c r="D5" t="s">
        <v>64</v>
      </c>
      <c r="E5">
        <v>1.9399069363310515</v>
      </c>
      <c r="F5" t="s">
        <v>225</v>
      </c>
      <c r="H5">
        <v>0</v>
      </c>
      <c r="I5">
        <v>303.47881863333333</v>
      </c>
      <c r="J5">
        <v>0</v>
      </c>
      <c r="K5">
        <v>339.0739384333333</v>
      </c>
    </row>
    <row r="6" spans="1:11" x14ac:dyDescent="0.3">
      <c r="B6" t="s">
        <v>221</v>
      </c>
      <c r="C6">
        <v>0.58540435602198782</v>
      </c>
      <c r="H6">
        <v>0.2</v>
      </c>
      <c r="I6">
        <v>306.95645626495906</v>
      </c>
      <c r="J6">
        <v>0.2</v>
      </c>
      <c r="K6">
        <v>334.59479159566553</v>
      </c>
    </row>
    <row r="7" spans="1:11" x14ac:dyDescent="0.3">
      <c r="B7" t="s">
        <v>229</v>
      </c>
      <c r="C7">
        <v>30.328818633333356</v>
      </c>
      <c r="D7" s="6" t="s">
        <v>220</v>
      </c>
      <c r="H7">
        <v>0.4</v>
      </c>
      <c r="I7">
        <v>310.62278788349425</v>
      </c>
      <c r="J7">
        <v>0.4</v>
      </c>
      <c r="K7">
        <v>330.35632662385103</v>
      </c>
    </row>
    <row r="8" spans="1:11" x14ac:dyDescent="0.3">
      <c r="B8" t="s">
        <v>218</v>
      </c>
      <c r="C8">
        <v>49.764975075939788</v>
      </c>
      <c r="D8" s="6" t="s">
        <v>220</v>
      </c>
      <c r="H8">
        <v>0.6</v>
      </c>
      <c r="I8">
        <v>314.49381344252998</v>
      </c>
      <c r="J8">
        <v>0.6</v>
      </c>
      <c r="K8">
        <v>326.34364368789335</v>
      </c>
    </row>
    <row r="9" spans="1:11" x14ac:dyDescent="0.3">
      <c r="B9" t="s">
        <v>230</v>
      </c>
      <c r="C9">
        <v>65.923938433333319</v>
      </c>
      <c r="D9" s="6" t="s">
        <v>220</v>
      </c>
      <c r="H9">
        <v>0.8</v>
      </c>
      <c r="I9">
        <v>318.58585807383849</v>
      </c>
      <c r="J9">
        <v>0.8</v>
      </c>
      <c r="K9">
        <v>322.54126156093832</v>
      </c>
    </row>
    <row r="10" spans="1:11" x14ac:dyDescent="0.3">
      <c r="B10" t="s">
        <v>219</v>
      </c>
      <c r="C10">
        <v>45.78374104228925</v>
      </c>
      <c r="D10" s="6" t="s">
        <v>220</v>
      </c>
      <c r="H10">
        <v>1</v>
      </c>
      <c r="I10">
        <v>322.91497507593976</v>
      </c>
      <c r="J10">
        <v>1</v>
      </c>
      <c r="K10">
        <v>318.93374104228923</v>
      </c>
    </row>
    <row r="11" spans="1:11" x14ac:dyDescent="0.3">
      <c r="B11" t="s">
        <v>302</v>
      </c>
      <c r="C11">
        <v>2143.0804326399939</v>
      </c>
      <c r="D11" s="6" t="s">
        <v>296</v>
      </c>
    </row>
    <row r="12" spans="1:11" x14ac:dyDescent="0.3">
      <c r="B12" t="s">
        <v>303</v>
      </c>
      <c r="C12">
        <v>38.562380857951965</v>
      </c>
      <c r="D12" s="6" t="s">
        <v>296</v>
      </c>
    </row>
    <row r="13" spans="1:11" x14ac:dyDescent="0.3">
      <c r="B13" t="s">
        <v>305</v>
      </c>
      <c r="C13">
        <v>1269.8751853748477</v>
      </c>
      <c r="D13" s="6" t="s">
        <v>296</v>
      </c>
    </row>
    <row r="14" spans="1:11" x14ac:dyDescent="0.3">
      <c r="B14" t="s">
        <v>350</v>
      </c>
      <c r="C14">
        <f>TotalHeatFlowRange-HTDueToMassTransferRange</f>
        <v>873.20524726514623</v>
      </c>
      <c r="D14" s="6" t="s">
        <v>296</v>
      </c>
    </row>
    <row r="15" spans="1:11" x14ac:dyDescent="0.3">
      <c r="B15" t="s">
        <v>304</v>
      </c>
      <c r="C15" s="14">
        <f>C12/TotalHeatFlowRange</f>
        <v>1.7993902734881571E-2</v>
      </c>
    </row>
    <row r="16" spans="1:11" x14ac:dyDescent="0.3">
      <c r="B16" t="s">
        <v>406</v>
      </c>
      <c r="C16">
        <v>2.4042301773248991E-2</v>
      </c>
      <c r="D16" t="s">
        <v>64</v>
      </c>
    </row>
    <row r="17" spans="2:6" x14ac:dyDescent="0.3">
      <c r="B17" t="s">
        <v>405</v>
      </c>
      <c r="C17">
        <v>4.0886104911070842E-3</v>
      </c>
      <c r="D17" t="s">
        <v>409</v>
      </c>
    </row>
    <row r="18" spans="2:6" x14ac:dyDescent="0.3">
      <c r="B18" t="s">
        <v>407</v>
      </c>
      <c r="C18">
        <v>2.5418606169084767E-2</v>
      </c>
      <c r="D18" t="s">
        <v>64</v>
      </c>
    </row>
    <row r="19" spans="2:6" x14ac:dyDescent="0.3">
      <c r="B19" t="s">
        <v>408</v>
      </c>
      <c r="C19">
        <v>0</v>
      </c>
      <c r="D19" t="s">
        <v>409</v>
      </c>
    </row>
    <row r="23" spans="2:6" x14ac:dyDescent="0.3">
      <c r="E23" s="14"/>
      <c r="F23" s="14"/>
    </row>
    <row r="31" spans="2:6" x14ac:dyDescent="0.3">
      <c r="C31">
        <v>60</v>
      </c>
    </row>
    <row r="42" spans="14:17" x14ac:dyDescent="0.3">
      <c r="N42" s="14"/>
    </row>
    <row r="43" spans="14:17" x14ac:dyDescent="0.3">
      <c r="P43" s="14"/>
      <c r="Q43" s="14"/>
    </row>
  </sheetData>
  <mergeCells count="2">
    <mergeCell ref="A3:G3"/>
    <mergeCell ref="A1:G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11"/>
  <sheetViews>
    <sheetView zoomScale="85" zoomScaleNormal="85" workbookViewId="0">
      <selection sqref="A1:G1"/>
    </sheetView>
  </sheetViews>
  <sheetFormatPr defaultRowHeight="14.4" x14ac:dyDescent="0.3"/>
  <cols>
    <col min="1" max="1" width="40.33203125" customWidth="1"/>
    <col min="2" max="2" width="12" bestFit="1" customWidth="1"/>
    <col min="3" max="3" width="23.33203125" customWidth="1"/>
    <col min="4" max="4" width="22.88671875" bestFit="1" customWidth="1"/>
    <col min="5" max="5" width="20.88671875" bestFit="1" customWidth="1"/>
    <col min="6" max="6" width="5" bestFit="1" customWidth="1"/>
    <col min="7" max="7" width="15.6640625" bestFit="1" customWidth="1"/>
    <col min="8" max="9" width="21.109375" bestFit="1" customWidth="1"/>
  </cols>
  <sheetData>
    <row r="1" spans="1:21" ht="14.4" customHeight="1" x14ac:dyDescent="0.3">
      <c r="A1" s="78" t="s">
        <v>20</v>
      </c>
      <c r="B1" s="78"/>
      <c r="C1" s="78"/>
      <c r="D1" s="78"/>
      <c r="E1" s="78"/>
      <c r="F1" s="78"/>
      <c r="G1" s="78"/>
      <c r="K1" s="3"/>
      <c r="L1" s="3"/>
      <c r="M1" s="79" t="s">
        <v>21</v>
      </c>
      <c r="N1" s="79"/>
      <c r="O1" s="79"/>
      <c r="P1" s="79" t="s">
        <v>22</v>
      </c>
      <c r="Q1" s="79"/>
      <c r="R1" s="79"/>
      <c r="S1" s="79"/>
      <c r="T1" s="79"/>
      <c r="U1" s="79"/>
    </row>
    <row r="2" spans="1:21" x14ac:dyDescent="0.3">
      <c r="A2" s="4"/>
      <c r="B2" s="4" t="s">
        <v>23</v>
      </c>
      <c r="C2" s="4" t="s">
        <v>292</v>
      </c>
      <c r="D2" s="4" t="s">
        <v>24</v>
      </c>
      <c r="E2" s="4" t="s">
        <v>25</v>
      </c>
      <c r="F2" s="4" t="s">
        <v>26</v>
      </c>
      <c r="G2" s="4" t="s">
        <v>27</v>
      </c>
      <c r="H2" s="4" t="s">
        <v>28</v>
      </c>
      <c r="I2" s="4" t="s">
        <v>29</v>
      </c>
      <c r="J2" s="4" t="s">
        <v>30</v>
      </c>
      <c r="K2" s="4" t="s">
        <v>31</v>
      </c>
      <c r="L2" s="4" t="s">
        <v>32</v>
      </c>
      <c r="M2" s="4" t="s">
        <v>33</v>
      </c>
      <c r="N2" s="4" t="s">
        <v>34</v>
      </c>
      <c r="O2" s="4" t="s">
        <v>35</v>
      </c>
      <c r="P2" s="4" t="s">
        <v>36</v>
      </c>
      <c r="Q2" s="4" t="s">
        <v>37</v>
      </c>
      <c r="R2" s="4" t="s">
        <v>38</v>
      </c>
      <c r="S2" s="4" t="s">
        <v>39</v>
      </c>
      <c r="T2" s="4" t="s">
        <v>40</v>
      </c>
      <c r="U2" s="4" t="s">
        <v>41</v>
      </c>
    </row>
    <row r="3" spans="1:21" x14ac:dyDescent="0.3">
      <c r="A3" s="4" t="s">
        <v>0</v>
      </c>
      <c r="B3" s="4" t="s">
        <v>42</v>
      </c>
      <c r="C3" s="4" t="s">
        <v>293</v>
      </c>
      <c r="D3" s="4" t="s">
        <v>43</v>
      </c>
      <c r="E3" s="4" t="s">
        <v>44</v>
      </c>
      <c r="F3" s="4"/>
      <c r="G3" s="4" t="s">
        <v>45</v>
      </c>
      <c r="H3" s="4" t="s">
        <v>46</v>
      </c>
      <c r="I3" s="4" t="s">
        <v>46</v>
      </c>
      <c r="J3" s="4" t="s">
        <v>47</v>
      </c>
      <c r="K3" s="4" t="s">
        <v>47</v>
      </c>
      <c r="L3" s="4" t="s">
        <v>47</v>
      </c>
      <c r="M3" s="4" t="s">
        <v>47</v>
      </c>
      <c r="N3" s="4" t="s">
        <v>47</v>
      </c>
      <c r="O3" s="4" t="s">
        <v>47</v>
      </c>
      <c r="P3" s="4" t="s">
        <v>47</v>
      </c>
      <c r="Q3" s="4" t="s">
        <v>47</v>
      </c>
      <c r="R3" s="4" t="s">
        <v>47</v>
      </c>
      <c r="S3" s="4" t="s">
        <v>47</v>
      </c>
      <c r="T3" s="4" t="s">
        <v>47</v>
      </c>
      <c r="U3" s="4" t="s">
        <v>47</v>
      </c>
    </row>
    <row r="4" spans="1:21" x14ac:dyDescent="0.3">
      <c r="A4" t="s">
        <v>291</v>
      </c>
      <c r="B4">
        <v>65.923938433333348</v>
      </c>
      <c r="C4">
        <v>1.5</v>
      </c>
      <c r="D4">
        <v>1.2</v>
      </c>
      <c r="E4">
        <v>4</v>
      </c>
      <c r="G4">
        <v>1683</v>
      </c>
    </row>
    <row r="5" spans="1:21" x14ac:dyDescent="0.3">
      <c r="A5" t="s">
        <v>290</v>
      </c>
      <c r="B5">
        <v>30.328818633333334</v>
      </c>
      <c r="C5">
        <v>1.5</v>
      </c>
      <c r="D5">
        <v>1.2</v>
      </c>
      <c r="E5">
        <v>0</v>
      </c>
      <c r="G5">
        <v>48.19</v>
      </c>
    </row>
    <row r="6" spans="1:21" x14ac:dyDescent="0.3">
      <c r="A6" t="s">
        <v>358</v>
      </c>
      <c r="B6">
        <v>65.436285700000042</v>
      </c>
      <c r="C6">
        <v>13.5</v>
      </c>
      <c r="D6">
        <v>1.2</v>
      </c>
      <c r="E6">
        <v>4</v>
      </c>
      <c r="G6">
        <v>100</v>
      </c>
    </row>
    <row r="7" spans="1:21" x14ac:dyDescent="0.3">
      <c r="A7" t="s">
        <v>357</v>
      </c>
      <c r="B7">
        <v>30.580162268421038</v>
      </c>
      <c r="C7">
        <v>13.5</v>
      </c>
      <c r="D7">
        <v>1.2</v>
      </c>
      <c r="E7">
        <v>0</v>
      </c>
      <c r="G7">
        <v>100</v>
      </c>
    </row>
    <row r="8" spans="1:21" x14ac:dyDescent="0.3">
      <c r="A8" t="s">
        <v>360</v>
      </c>
      <c r="B8">
        <v>65.371649297297296</v>
      </c>
      <c r="C8">
        <v>1</v>
      </c>
      <c r="D8">
        <v>1.2</v>
      </c>
      <c r="E8">
        <v>4</v>
      </c>
      <c r="G8">
        <v>100</v>
      </c>
    </row>
    <row r="9" spans="1:21" x14ac:dyDescent="0.3">
      <c r="A9" t="s">
        <v>361</v>
      </c>
      <c r="B9">
        <v>29.354971675675674</v>
      </c>
      <c r="C9">
        <v>1</v>
      </c>
      <c r="D9">
        <v>1.2</v>
      </c>
      <c r="E9">
        <v>0</v>
      </c>
      <c r="G9">
        <v>100</v>
      </c>
    </row>
    <row r="10" spans="1:21" x14ac:dyDescent="0.3">
      <c r="A10" t="s">
        <v>396</v>
      </c>
      <c r="B10">
        <v>65.101899617647049</v>
      </c>
      <c r="C10">
        <v>2</v>
      </c>
      <c r="D10">
        <v>1.2</v>
      </c>
      <c r="E10">
        <v>4</v>
      </c>
      <c r="G10">
        <v>100</v>
      </c>
    </row>
    <row r="11" spans="1:21" x14ac:dyDescent="0.3">
      <c r="A11" t="s">
        <v>397</v>
      </c>
      <c r="B11">
        <v>30.272102558823537</v>
      </c>
      <c r="C11">
        <v>2</v>
      </c>
      <c r="D11">
        <v>1.2</v>
      </c>
      <c r="E11">
        <v>0</v>
      </c>
      <c r="G11">
        <v>100</v>
      </c>
    </row>
  </sheetData>
  <mergeCells count="3">
    <mergeCell ref="A1:G1"/>
    <mergeCell ref="M1:O1"/>
    <mergeCell ref="P1:U1"/>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6"/>
  <sheetViews>
    <sheetView zoomScale="145" zoomScaleNormal="145" workbookViewId="0">
      <selection sqref="A1:E1"/>
    </sheetView>
  </sheetViews>
  <sheetFormatPr defaultRowHeight="14.4" x14ac:dyDescent="0.3"/>
  <cols>
    <col min="1" max="1" width="27.109375" customWidth="1"/>
    <col min="2" max="2" width="13.5546875" bestFit="1" customWidth="1"/>
    <col min="3" max="3" width="20.88671875" bestFit="1" customWidth="1"/>
    <col min="4" max="4" width="31.44140625" bestFit="1" customWidth="1"/>
    <col min="6" max="6" width="18.77734375" bestFit="1" customWidth="1"/>
  </cols>
  <sheetData>
    <row r="1" spans="1:13" x14ac:dyDescent="0.3">
      <c r="A1" s="80" t="s">
        <v>54</v>
      </c>
      <c r="B1" s="80"/>
      <c r="C1" s="80"/>
      <c r="D1" s="80"/>
      <c r="E1" s="80"/>
      <c r="F1" s="3"/>
      <c r="G1" s="3"/>
      <c r="H1" s="3"/>
      <c r="I1" s="3"/>
      <c r="J1" s="3"/>
      <c r="K1" s="3"/>
      <c r="L1" s="3"/>
      <c r="M1" s="3"/>
    </row>
    <row r="2" spans="1:13" x14ac:dyDescent="0.3">
      <c r="A2" s="1" t="s">
        <v>55</v>
      </c>
      <c r="B2" s="1" t="s">
        <v>1</v>
      </c>
      <c r="C2" s="1" t="s">
        <v>56</v>
      </c>
      <c r="D2" s="1" t="s">
        <v>57</v>
      </c>
      <c r="E2" s="1" t="s">
        <v>4</v>
      </c>
      <c r="F2" s="1" t="s">
        <v>331</v>
      </c>
    </row>
    <row r="3" spans="1:13" x14ac:dyDescent="0.3">
      <c r="A3" t="s">
        <v>289</v>
      </c>
      <c r="B3">
        <v>2</v>
      </c>
      <c r="C3">
        <v>0.9</v>
      </c>
      <c r="D3">
        <v>60</v>
      </c>
      <c r="E3">
        <v>0.92</v>
      </c>
      <c r="F3">
        <v>0.15</v>
      </c>
    </row>
    <row r="4" spans="1:13" x14ac:dyDescent="0.3">
      <c r="A4" t="s">
        <v>298</v>
      </c>
      <c r="B4">
        <v>2</v>
      </c>
      <c r="C4">
        <v>0.9</v>
      </c>
      <c r="D4">
        <v>60</v>
      </c>
      <c r="E4">
        <v>0.92</v>
      </c>
      <c r="F4">
        <v>0.15</v>
      </c>
    </row>
    <row r="5" spans="1:13" x14ac:dyDescent="0.3">
      <c r="A5" t="s">
        <v>351</v>
      </c>
      <c r="B5">
        <v>2</v>
      </c>
      <c r="C5">
        <v>0.9</v>
      </c>
      <c r="D5">
        <v>60</v>
      </c>
      <c r="E5">
        <v>0.92</v>
      </c>
      <c r="F5">
        <v>0.15</v>
      </c>
    </row>
    <row r="6" spans="1:13" x14ac:dyDescent="0.3">
      <c r="A6" t="s">
        <v>402</v>
      </c>
      <c r="B6">
        <v>0.25</v>
      </c>
      <c r="C6">
        <v>0.9</v>
      </c>
      <c r="D6">
        <v>60</v>
      </c>
      <c r="E6">
        <v>0.92</v>
      </c>
      <c r="F6">
        <v>0.15</v>
      </c>
    </row>
  </sheetData>
  <mergeCells count="1">
    <mergeCell ref="A1:E1"/>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7"/>
  <sheetViews>
    <sheetView zoomScale="145" zoomScaleNormal="145" workbookViewId="0">
      <selection sqref="A1:F1"/>
    </sheetView>
  </sheetViews>
  <sheetFormatPr defaultRowHeight="14.4" x14ac:dyDescent="0.3"/>
  <cols>
    <col min="1" max="1" width="21.6640625" bestFit="1" customWidth="1"/>
    <col min="2" max="2" width="20.5546875" customWidth="1"/>
    <col min="3" max="3" width="15.77734375" customWidth="1"/>
    <col min="4" max="4" width="28.21875" customWidth="1"/>
    <col min="5" max="5" width="35.21875" customWidth="1"/>
    <col min="6" max="6" width="39" bestFit="1" customWidth="1"/>
    <col min="7" max="7" width="7.6640625" bestFit="1" customWidth="1"/>
    <col min="8" max="8" width="20.5546875" bestFit="1" customWidth="1"/>
    <col min="12" max="12" width="13.109375" bestFit="1" customWidth="1"/>
  </cols>
  <sheetData>
    <row r="1" spans="1:8" x14ac:dyDescent="0.3">
      <c r="A1" s="80" t="s">
        <v>413</v>
      </c>
      <c r="B1" s="80"/>
      <c r="C1" s="80"/>
      <c r="D1" s="80"/>
      <c r="E1" s="80"/>
      <c r="F1" s="80"/>
    </row>
    <row r="2" spans="1:8" x14ac:dyDescent="0.3">
      <c r="A2" s="1" t="s">
        <v>0</v>
      </c>
      <c r="B2" s="1" t="s">
        <v>232</v>
      </c>
      <c r="C2" s="1" t="s">
        <v>1</v>
      </c>
      <c r="D2" s="1" t="s">
        <v>332</v>
      </c>
      <c r="E2" s="1" t="s">
        <v>2</v>
      </c>
      <c r="F2" s="1" t="s">
        <v>3</v>
      </c>
      <c r="G2" s="1" t="s">
        <v>4</v>
      </c>
      <c r="H2" s="1" t="s">
        <v>5</v>
      </c>
    </row>
    <row r="3" spans="1:8" x14ac:dyDescent="0.3">
      <c r="A3" t="s">
        <v>231</v>
      </c>
      <c r="B3" t="s">
        <v>233</v>
      </c>
      <c r="C3">
        <v>0.05</v>
      </c>
      <c r="D3">
        <v>0.27</v>
      </c>
      <c r="E3" t="b">
        <v>0</v>
      </c>
      <c r="F3" s="2">
        <v>7.0900000000000001E-7</v>
      </c>
      <c r="G3">
        <v>0.75</v>
      </c>
      <c r="H3" s="2">
        <f>0.00045/2</f>
        <v>2.2499999999999999E-4</v>
      </c>
    </row>
    <row r="4" spans="1:8" x14ac:dyDescent="0.3">
      <c r="A4" t="s">
        <v>333</v>
      </c>
      <c r="B4" t="s">
        <v>234</v>
      </c>
      <c r="C4">
        <v>25.4</v>
      </c>
      <c r="D4">
        <v>0.37</v>
      </c>
    </row>
    <row r="5" spans="1:8" x14ac:dyDescent="0.3">
      <c r="A5" t="s">
        <v>392</v>
      </c>
      <c r="B5" t="s">
        <v>234</v>
      </c>
      <c r="C5">
        <v>0.17780000000000001</v>
      </c>
      <c r="D5">
        <v>15.1</v>
      </c>
    </row>
    <row r="6" spans="1:8" x14ac:dyDescent="0.3">
      <c r="A6" t="s">
        <v>349</v>
      </c>
      <c r="B6" t="s">
        <v>233</v>
      </c>
      <c r="C6">
        <v>7.4999999999999997E-2</v>
      </c>
      <c r="D6">
        <v>0.4</v>
      </c>
      <c r="E6" t="b">
        <v>0</v>
      </c>
      <c r="G6">
        <v>0.85</v>
      </c>
      <c r="H6" s="2">
        <f>0.0003/2</f>
        <v>1.4999999999999999E-4</v>
      </c>
    </row>
    <row r="7" spans="1:8" x14ac:dyDescent="0.3">
      <c r="A7" t="s">
        <v>364</v>
      </c>
      <c r="B7" t="s">
        <v>233</v>
      </c>
      <c r="C7">
        <v>0.11</v>
      </c>
      <c r="D7">
        <v>0.15</v>
      </c>
      <c r="E7" t="b">
        <v>0</v>
      </c>
      <c r="G7">
        <v>0.85</v>
      </c>
      <c r="H7" s="2">
        <f>0.00059/2</f>
        <v>2.9500000000000001E-4</v>
      </c>
    </row>
  </sheetData>
  <mergeCells count="1">
    <mergeCell ref="A1:F1"/>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Configuration!$B$17:$B$18</xm:f>
          </x14:formula1>
          <xm:sqref>B3:B161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N33"/>
  <sheetViews>
    <sheetView workbookViewId="0">
      <selection activeCell="C11" sqref="C11"/>
    </sheetView>
  </sheetViews>
  <sheetFormatPr defaultRowHeight="14.4" x14ac:dyDescent="0.3"/>
  <cols>
    <col min="2" max="2" width="31.77734375" bestFit="1" customWidth="1"/>
    <col min="3" max="3" width="36.88671875" customWidth="1"/>
    <col min="4" max="4" width="52.33203125" customWidth="1"/>
    <col min="5" max="5" width="13.77734375" customWidth="1"/>
    <col min="6" max="6" width="36.5546875" bestFit="1" customWidth="1"/>
    <col min="7" max="7" width="11" customWidth="1"/>
    <col min="8" max="8" width="26.6640625" bestFit="1" customWidth="1"/>
  </cols>
  <sheetData>
    <row r="1" spans="2:9" ht="15" thickBot="1" x14ac:dyDescent="0.35">
      <c r="B1" s="82" t="s">
        <v>491</v>
      </c>
      <c r="C1" s="83"/>
      <c r="D1" s="20" t="s">
        <v>15</v>
      </c>
      <c r="H1" t="s">
        <v>411</v>
      </c>
    </row>
    <row r="2" spans="2:9" x14ac:dyDescent="0.3">
      <c r="B2" s="46" t="s">
        <v>7</v>
      </c>
      <c r="C2" s="47">
        <v>3</v>
      </c>
      <c r="D2" s="44" t="s">
        <v>17</v>
      </c>
      <c r="H2" t="s">
        <v>403</v>
      </c>
      <c r="I2" t="b">
        <v>0</v>
      </c>
    </row>
    <row r="3" spans="2:9" ht="28.8" x14ac:dyDescent="0.3">
      <c r="B3" s="46" t="s">
        <v>9</v>
      </c>
      <c r="C3" s="48">
        <v>0</v>
      </c>
      <c r="D3" s="44" t="s">
        <v>16</v>
      </c>
      <c r="H3" t="s">
        <v>404</v>
      </c>
      <c r="I3" t="b">
        <v>0</v>
      </c>
    </row>
    <row r="4" spans="2:9" x14ac:dyDescent="0.3">
      <c r="B4" s="46" t="s">
        <v>11</v>
      </c>
      <c r="C4" s="48">
        <v>0</v>
      </c>
      <c r="D4" s="44" t="s">
        <v>18</v>
      </c>
      <c r="H4" t="s">
        <v>412</v>
      </c>
      <c r="I4" t="b">
        <v>0</v>
      </c>
    </row>
    <row r="5" spans="2:9" x14ac:dyDescent="0.3">
      <c r="B5" t="s">
        <v>8</v>
      </c>
      <c r="C5" s="49">
        <v>1</v>
      </c>
      <c r="D5" s="44" t="s">
        <v>17</v>
      </c>
    </row>
    <row r="6" spans="2:9" ht="28.8" x14ac:dyDescent="0.3">
      <c r="B6" t="s">
        <v>10</v>
      </c>
      <c r="C6" s="49">
        <v>0</v>
      </c>
      <c r="D6" s="44" t="s">
        <v>16</v>
      </c>
    </row>
    <row r="7" spans="2:9" x14ac:dyDescent="0.3">
      <c r="B7" t="s">
        <v>12</v>
      </c>
      <c r="C7" s="49">
        <v>0</v>
      </c>
      <c r="D7" s="44" t="s">
        <v>18</v>
      </c>
    </row>
    <row r="8" spans="2:9" x14ac:dyDescent="0.3">
      <c r="C8" s="49"/>
      <c r="D8" s="44"/>
    </row>
    <row r="9" spans="2:9" ht="43.2" x14ac:dyDescent="0.3">
      <c r="B9" t="s">
        <v>13</v>
      </c>
      <c r="C9" s="49">
        <v>1</v>
      </c>
      <c r="D9" s="44" t="s">
        <v>19</v>
      </c>
    </row>
    <row r="10" spans="2:9" ht="43.2" x14ac:dyDescent="0.3">
      <c r="B10" t="s">
        <v>14</v>
      </c>
      <c r="C10" s="49">
        <v>5</v>
      </c>
      <c r="D10" s="44" t="s">
        <v>19</v>
      </c>
    </row>
    <row r="11" spans="2:9" x14ac:dyDescent="0.3">
      <c r="C11" s="49"/>
      <c r="D11" s="20"/>
    </row>
    <row r="12" spans="2:9" ht="29.4" thickBot="1" x14ac:dyDescent="0.35">
      <c r="B12" t="s">
        <v>288</v>
      </c>
      <c r="C12" s="50">
        <v>4</v>
      </c>
      <c r="D12" s="44" t="s">
        <v>410</v>
      </c>
    </row>
    <row r="13" spans="2:9" x14ac:dyDescent="0.3">
      <c r="B13" s="79" t="s">
        <v>492</v>
      </c>
      <c r="C13" s="79"/>
      <c r="D13" s="79"/>
      <c r="E13" s="79"/>
      <c r="F13" s="79"/>
    </row>
    <row r="14" spans="2:9" x14ac:dyDescent="0.3">
      <c r="B14" t="s">
        <v>251</v>
      </c>
    </row>
    <row r="15" spans="2:9" x14ac:dyDescent="0.3">
      <c r="B15" s="81" t="s">
        <v>238</v>
      </c>
      <c r="C15" s="81"/>
      <c r="D15" s="81"/>
      <c r="E15" s="81"/>
      <c r="F15" s="81"/>
    </row>
    <row r="16" spans="2:9" x14ac:dyDescent="0.3">
      <c r="B16" s="8" t="s">
        <v>235</v>
      </c>
      <c r="C16" s="9" t="s">
        <v>252</v>
      </c>
      <c r="D16" s="7" t="s">
        <v>247</v>
      </c>
      <c r="E16" s="7" t="s">
        <v>237</v>
      </c>
      <c r="F16" s="7" t="s">
        <v>242</v>
      </c>
    </row>
    <row r="17" spans="2:14" x14ac:dyDescent="0.3">
      <c r="B17" t="s">
        <v>233</v>
      </c>
      <c r="C17" t="s">
        <v>250</v>
      </c>
      <c r="D17">
        <v>1</v>
      </c>
      <c r="E17" t="s">
        <v>239</v>
      </c>
      <c r="F17" t="s">
        <v>243</v>
      </c>
    </row>
    <row r="18" spans="2:14" x14ac:dyDescent="0.3">
      <c r="B18" t="s">
        <v>234</v>
      </c>
      <c r="C18" t="s">
        <v>236</v>
      </c>
      <c r="D18">
        <v>2</v>
      </c>
      <c r="E18" t="s">
        <v>240</v>
      </c>
      <c r="F18" t="s">
        <v>244</v>
      </c>
    </row>
    <row r="19" spans="2:14" x14ac:dyDescent="0.3">
      <c r="D19">
        <v>3</v>
      </c>
      <c r="E19" t="s">
        <v>240</v>
      </c>
      <c r="F19" t="s">
        <v>245</v>
      </c>
    </row>
    <row r="20" spans="2:14" x14ac:dyDescent="0.3">
      <c r="D20">
        <v>4</v>
      </c>
      <c r="E20" t="s">
        <v>241</v>
      </c>
      <c r="F20" t="s">
        <v>246</v>
      </c>
    </row>
    <row r="21" spans="2:14" x14ac:dyDescent="0.3">
      <c r="D21">
        <v>5</v>
      </c>
      <c r="E21" t="s">
        <v>240</v>
      </c>
      <c r="F21" t="s">
        <v>249</v>
      </c>
      <c r="H21" s="45"/>
      <c r="I21" s="45"/>
      <c r="J21" s="45"/>
      <c r="K21" s="45"/>
      <c r="L21" s="45"/>
      <c r="M21" s="45"/>
      <c r="N21" s="45"/>
    </row>
    <row r="22" spans="2:14" x14ac:dyDescent="0.3">
      <c r="D22">
        <v>6</v>
      </c>
      <c r="E22" t="s">
        <v>240</v>
      </c>
      <c r="F22" t="s">
        <v>4</v>
      </c>
      <c r="H22" s="45"/>
      <c r="I22" s="45"/>
      <c r="J22" s="45"/>
      <c r="K22" s="45"/>
      <c r="L22" s="45"/>
      <c r="M22" s="45"/>
      <c r="N22" s="45"/>
    </row>
    <row r="23" spans="2:14" x14ac:dyDescent="0.3">
      <c r="D23">
        <v>7</v>
      </c>
      <c r="E23" t="s">
        <v>240</v>
      </c>
      <c r="F23" t="s">
        <v>248</v>
      </c>
      <c r="H23" s="45"/>
      <c r="I23" s="45"/>
      <c r="J23" s="45"/>
      <c r="K23" s="45"/>
      <c r="L23" s="45"/>
      <c r="M23" s="45"/>
      <c r="N23" s="45"/>
    </row>
    <row r="24" spans="2:14" x14ac:dyDescent="0.3">
      <c r="H24" s="45"/>
      <c r="I24" s="45"/>
      <c r="J24" s="45"/>
      <c r="K24" s="45"/>
      <c r="L24" s="45"/>
      <c r="M24" s="45"/>
      <c r="N24" s="45"/>
    </row>
    <row r="25" spans="2:14" x14ac:dyDescent="0.3">
      <c r="H25" s="45"/>
      <c r="I25" s="45"/>
      <c r="J25" s="45"/>
      <c r="K25" s="45"/>
      <c r="L25" s="45"/>
      <c r="M25" s="45"/>
      <c r="N25" s="45"/>
    </row>
    <row r="26" spans="2:14" x14ac:dyDescent="0.3">
      <c r="H26" s="45"/>
      <c r="I26" s="45"/>
      <c r="J26" s="45"/>
      <c r="K26" s="45"/>
      <c r="L26" s="45"/>
      <c r="M26" s="45"/>
      <c r="N26" s="45"/>
    </row>
    <row r="27" spans="2:14" x14ac:dyDescent="0.3">
      <c r="H27" s="45"/>
      <c r="I27" s="45"/>
      <c r="J27" s="45"/>
      <c r="K27" s="45"/>
      <c r="L27" s="45"/>
      <c r="M27" s="45"/>
      <c r="N27" s="45"/>
    </row>
    <row r="28" spans="2:14" x14ac:dyDescent="0.3">
      <c r="H28" s="45"/>
      <c r="I28" s="45"/>
      <c r="J28" s="45"/>
      <c r="K28" s="45"/>
      <c r="L28" s="45"/>
      <c r="M28" s="45"/>
      <c r="N28" s="45"/>
    </row>
    <row r="33" spans="2:6" x14ac:dyDescent="0.3">
      <c r="B33" s="84" t="s">
        <v>253</v>
      </c>
      <c r="C33" s="84"/>
      <c r="D33" s="84"/>
      <c r="E33" s="84"/>
      <c r="F33" s="84"/>
    </row>
  </sheetData>
  <mergeCells count="4">
    <mergeCell ref="B15:F15"/>
    <mergeCell ref="B1:C1"/>
    <mergeCell ref="B33:F33"/>
    <mergeCell ref="B13:F13"/>
  </mergeCell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4:O57"/>
  <sheetViews>
    <sheetView zoomScaleNormal="100" workbookViewId="0">
      <selection activeCell="D58" sqref="D58"/>
    </sheetView>
  </sheetViews>
  <sheetFormatPr defaultRowHeight="14.4" x14ac:dyDescent="0.3"/>
  <cols>
    <col min="1" max="1" width="33.77734375" bestFit="1" customWidth="1"/>
    <col min="2" max="2" width="20.109375" bestFit="1" customWidth="1"/>
    <col min="3" max="3" width="16.88671875" customWidth="1"/>
    <col min="4" max="4" width="17.6640625" customWidth="1"/>
    <col min="5" max="5" width="21.5546875" customWidth="1"/>
    <col min="6" max="6" width="21.88671875" bestFit="1" customWidth="1"/>
    <col min="7" max="7" width="29.21875" bestFit="1" customWidth="1"/>
    <col min="8" max="8" width="20.5546875" bestFit="1" customWidth="1"/>
    <col min="9" max="9" width="29.21875" bestFit="1" customWidth="1"/>
    <col min="10" max="10" width="19.88671875" bestFit="1" customWidth="1"/>
    <col min="11" max="11" width="29" bestFit="1" customWidth="1"/>
    <col min="12" max="12" width="30.88671875" bestFit="1" customWidth="1"/>
    <col min="13" max="13" width="36.109375" customWidth="1"/>
    <col min="14" max="15" width="41" bestFit="1" customWidth="1"/>
    <col min="16" max="16" width="17.5546875" bestFit="1" customWidth="1"/>
  </cols>
  <sheetData>
    <row r="4" spans="1:14" x14ac:dyDescent="0.3">
      <c r="C4" t="s">
        <v>393</v>
      </c>
      <c r="D4" t="s">
        <v>63</v>
      </c>
      <c r="E4" t="s">
        <v>221</v>
      </c>
      <c r="F4" t="s">
        <v>229</v>
      </c>
      <c r="G4" t="s">
        <v>218</v>
      </c>
      <c r="H4" t="s">
        <v>230</v>
      </c>
      <c r="I4" t="s">
        <v>219</v>
      </c>
      <c r="J4" t="s">
        <v>302</v>
      </c>
      <c r="K4" t="s">
        <v>303</v>
      </c>
      <c r="L4" t="s">
        <v>305</v>
      </c>
      <c r="M4" t="s">
        <v>350</v>
      </c>
      <c r="N4" t="s">
        <v>304</v>
      </c>
    </row>
    <row r="5" spans="1:14" x14ac:dyDescent="0.3">
      <c r="A5" t="s">
        <v>394</v>
      </c>
      <c r="C5">
        <v>0.5</v>
      </c>
      <c r="D5">
        <v>2.0707094160667074E-4</v>
      </c>
      <c r="E5">
        <v>0.90388183172696956</v>
      </c>
      <c r="F5">
        <v>29.354971675675699</v>
      </c>
      <c r="G5">
        <v>37.200954259663433</v>
      </c>
      <c r="H5">
        <v>65.371649297297267</v>
      </c>
      <c r="I5">
        <v>58.144799700656051</v>
      </c>
      <c r="J5">
        <v>546.29055428411016</v>
      </c>
      <c r="K5">
        <v>2.9861373678876202</v>
      </c>
      <c r="L5">
        <v>488.82010485024699</v>
      </c>
      <c r="M5">
        <v>57.470449433863166</v>
      </c>
      <c r="N5">
        <v>5.4662072123886941E-3</v>
      </c>
    </row>
    <row r="6" spans="1:14" x14ac:dyDescent="0.3">
      <c r="A6" t="s">
        <v>7</v>
      </c>
      <c r="B6">
        <v>3</v>
      </c>
      <c r="C6">
        <v>1</v>
      </c>
      <c r="D6">
        <v>3.3264352817410523E-4</v>
      </c>
      <c r="E6">
        <v>0.90497830091972098</v>
      </c>
      <c r="F6">
        <v>29.354971675675699</v>
      </c>
      <c r="G6">
        <v>41.898039320385863</v>
      </c>
      <c r="H6">
        <v>65.371649297297267</v>
      </c>
      <c r="I6">
        <v>53.673290102771887</v>
      </c>
      <c r="J6">
        <v>876.55546488438267</v>
      </c>
      <c r="K6">
        <v>7.8589777773838625</v>
      </c>
      <c r="L6">
        <v>786.60161350727424</v>
      </c>
      <c r="M6">
        <v>89.953851377108435</v>
      </c>
      <c r="N6">
        <v>8.9657507051427235E-3</v>
      </c>
    </row>
    <row r="7" spans="1:14" x14ac:dyDescent="0.3">
      <c r="A7" t="s">
        <v>9</v>
      </c>
      <c r="B7">
        <v>0</v>
      </c>
      <c r="C7">
        <v>1.5</v>
      </c>
      <c r="D7">
        <v>4.1553796586782474E-4</v>
      </c>
      <c r="E7">
        <v>0.90586397979018918</v>
      </c>
      <c r="F7">
        <v>29.354971675675699</v>
      </c>
      <c r="G7">
        <v>44.94071651248629</v>
      </c>
      <c r="H7">
        <v>65.371649297297267</v>
      </c>
      <c r="I7">
        <v>50.688659643400058</v>
      </c>
      <c r="J7">
        <v>1093.9354029680744</v>
      </c>
      <c r="K7">
        <v>14.211655583028687</v>
      </c>
      <c r="L7">
        <v>983.71707232123606</v>
      </c>
      <c r="M7">
        <v>110.21833064683835</v>
      </c>
      <c r="N7">
        <v>1.2991311502004147E-2</v>
      </c>
    </row>
    <row r="8" spans="1:14" x14ac:dyDescent="0.3">
      <c r="A8" t="s">
        <v>307</v>
      </c>
      <c r="B8">
        <v>1</v>
      </c>
      <c r="C8">
        <v>2</v>
      </c>
      <c r="D8">
        <v>4.7342252310696598E-4</v>
      </c>
      <c r="E8">
        <v>0.90657663329182336</v>
      </c>
      <c r="F8">
        <v>29.354971675675699</v>
      </c>
      <c r="G8">
        <v>47.027113564682907</v>
      </c>
      <c r="H8">
        <v>65.371649297297267</v>
      </c>
      <c r="I8">
        <v>48.59113535530679</v>
      </c>
      <c r="J8">
        <v>1245.264698207686</v>
      </c>
      <c r="K8">
        <v>20.693296661781925</v>
      </c>
      <c r="L8">
        <v>1121.600037806335</v>
      </c>
      <c r="M8">
        <v>123.66466040135106</v>
      </c>
      <c r="N8">
        <v>1.6617588767726142E-2</v>
      </c>
    </row>
    <row r="9" spans="1:14" x14ac:dyDescent="0.3">
      <c r="A9" t="s">
        <v>8</v>
      </c>
      <c r="B9">
        <v>1</v>
      </c>
      <c r="C9">
        <v>2.5</v>
      </c>
      <c r="D9">
        <v>5.1555907319738995E-4</v>
      </c>
      <c r="E9">
        <v>0.90717071056656118</v>
      </c>
      <c r="F9">
        <v>29.354971675675699</v>
      </c>
      <c r="G9">
        <v>48.507938816975468</v>
      </c>
      <c r="H9">
        <v>65.371649297297267</v>
      </c>
      <c r="I9">
        <v>47.058751866443913</v>
      </c>
      <c r="J9">
        <v>1355.0992558729647</v>
      </c>
      <c r="K9">
        <v>27.60443615488483</v>
      </c>
      <c r="L9">
        <v>1222.0844984862954</v>
      </c>
      <c r="M9">
        <v>133.01475738666932</v>
      </c>
      <c r="N9">
        <v>2.0370785413133339E-2</v>
      </c>
    </row>
    <row r="10" spans="1:14" x14ac:dyDescent="0.3">
      <c r="A10" t="s">
        <v>10</v>
      </c>
      <c r="B10">
        <v>0</v>
      </c>
      <c r="C10">
        <v>3</v>
      </c>
      <c r="D10">
        <v>5.4719821319574506E-4</v>
      </c>
      <c r="E10">
        <v>0.90767190034283152</v>
      </c>
      <c r="F10">
        <v>29.354971675675699</v>
      </c>
      <c r="G10">
        <v>49.585745700236657</v>
      </c>
      <c r="H10">
        <v>65.371649297297267</v>
      </c>
      <c r="I10">
        <v>45.905889650235338</v>
      </c>
      <c r="J10">
        <v>1437.3425476811601</v>
      </c>
      <c r="K10">
        <v>34.847988718822201</v>
      </c>
      <c r="L10">
        <v>1297.592756604726</v>
      </c>
      <c r="M10">
        <v>139.74979107643412</v>
      </c>
      <c r="N10">
        <v>2.4244734684186354E-2</v>
      </c>
    </row>
    <row r="11" spans="1:14" x14ac:dyDescent="0.3">
      <c r="A11" t="s">
        <v>308</v>
      </c>
      <c r="B11">
        <v>0</v>
      </c>
      <c r="C11">
        <v>3.5</v>
      </c>
      <c r="D11">
        <v>5.7154270104530403E-4</v>
      </c>
      <c r="E11">
        <v>0.90810095018306303</v>
      </c>
      <c r="F11">
        <v>29.354971675675699</v>
      </c>
      <c r="G11">
        <v>50.383785745581179</v>
      </c>
      <c r="H11">
        <v>65.371649297297267</v>
      </c>
      <c r="I11">
        <v>45.018071623680044</v>
      </c>
      <c r="J11">
        <v>1500.4635724194118</v>
      </c>
      <c r="K11">
        <v>42.365496151000833</v>
      </c>
      <c r="L11">
        <v>1355.7222877460324</v>
      </c>
      <c r="M11">
        <v>144.74128467337937</v>
      </c>
      <c r="N11">
        <v>2.8234938141609725E-2</v>
      </c>
    </row>
    <row r="12" spans="1:14" x14ac:dyDescent="0.3">
      <c r="A12" t="s">
        <v>329</v>
      </c>
      <c r="B12">
        <v>6</v>
      </c>
      <c r="L12">
        <v>1834.1866237575864</v>
      </c>
      <c r="M12">
        <v>1328.8799187093159</v>
      </c>
      <c r="N12">
        <v>4.3125442408275053E-2</v>
      </c>
    </row>
    <row r="13" spans="1:14" x14ac:dyDescent="0.3">
      <c r="A13" t="s">
        <v>330</v>
      </c>
      <c r="B13">
        <v>6</v>
      </c>
      <c r="L13">
        <v>1863.670384467081</v>
      </c>
      <c r="M13">
        <v>1357.2162866831086</v>
      </c>
      <c r="N13">
        <v>4.7007839701261649E-2</v>
      </c>
    </row>
    <row r="14" spans="1:14" x14ac:dyDescent="0.3">
      <c r="A14" t="s">
        <v>48</v>
      </c>
      <c r="B14" t="s">
        <v>361</v>
      </c>
      <c r="L14">
        <v>1887.1780595639298</v>
      </c>
      <c r="M14">
        <v>1380.9380552308862</v>
      </c>
      <c r="N14">
        <v>5.0774993893419232E-2</v>
      </c>
    </row>
    <row r="15" spans="1:14" x14ac:dyDescent="0.3">
      <c r="A15" t="s">
        <v>309</v>
      </c>
      <c r="B15" t="s">
        <v>289</v>
      </c>
      <c r="L15">
        <v>1906.1619606703912</v>
      </c>
      <c r="M15">
        <v>1401.1198065785584</v>
      </c>
      <c r="N15">
        <v>5.4424466684965388E-2</v>
      </c>
    </row>
    <row r="16" spans="1:14" x14ac:dyDescent="0.3">
      <c r="A16" t="s">
        <v>49</v>
      </c>
      <c r="B16" t="s">
        <v>360</v>
      </c>
    </row>
    <row r="17" spans="1:2" x14ac:dyDescent="0.3">
      <c r="A17" t="s">
        <v>310</v>
      </c>
      <c r="B17" t="s">
        <v>289</v>
      </c>
    </row>
    <row r="18" spans="1:2" x14ac:dyDescent="0.3">
      <c r="A18" t="s">
        <v>50</v>
      </c>
      <c r="B18" t="s">
        <v>364</v>
      </c>
    </row>
    <row r="19" spans="1:2" x14ac:dyDescent="0.3">
      <c r="A19" t="s">
        <v>51</v>
      </c>
      <c r="B19" t="s">
        <v>497</v>
      </c>
    </row>
    <row r="20" spans="1:2" x14ac:dyDescent="0.3">
      <c r="A20" t="s">
        <v>312</v>
      </c>
      <c r="B20" t="s">
        <v>392</v>
      </c>
    </row>
    <row r="21" spans="1:2" x14ac:dyDescent="0.3">
      <c r="A21" t="s">
        <v>313</v>
      </c>
      <c r="B21" t="s">
        <v>298</v>
      </c>
    </row>
    <row r="22" spans="1:2" x14ac:dyDescent="0.3">
      <c r="A22" t="s">
        <v>314</v>
      </c>
      <c r="B22">
        <v>0.222</v>
      </c>
    </row>
    <row r="23" spans="1:2" x14ac:dyDescent="0.3">
      <c r="A23" t="s">
        <v>315</v>
      </c>
      <c r="B23">
        <v>1.04</v>
      </c>
    </row>
    <row r="24" spans="1:2" x14ac:dyDescent="0.3">
      <c r="A24" t="s">
        <v>316</v>
      </c>
      <c r="B24">
        <v>1</v>
      </c>
    </row>
    <row r="25" spans="1:2" x14ac:dyDescent="0.3">
      <c r="A25" t="s">
        <v>317</v>
      </c>
      <c r="B25" t="b">
        <v>1</v>
      </c>
    </row>
    <row r="26" spans="1:2" x14ac:dyDescent="0.3">
      <c r="A26" t="s">
        <v>318</v>
      </c>
      <c r="B26" t="s">
        <v>333</v>
      </c>
    </row>
    <row r="27" spans="1:2" x14ac:dyDescent="0.3">
      <c r="A27" t="s">
        <v>319</v>
      </c>
      <c r="B27">
        <v>22</v>
      </c>
    </row>
    <row r="28" spans="1:2" x14ac:dyDescent="0.3">
      <c r="A28" t="s">
        <v>320</v>
      </c>
      <c r="B28" t="b">
        <v>0</v>
      </c>
    </row>
    <row r="29" spans="1:2" x14ac:dyDescent="0.3">
      <c r="A29" t="s">
        <v>321</v>
      </c>
      <c r="B29" t="b">
        <v>1</v>
      </c>
    </row>
    <row r="30" spans="1:2" x14ac:dyDescent="0.3">
      <c r="A30" t="s">
        <v>322</v>
      </c>
      <c r="B30" t="b">
        <v>0</v>
      </c>
    </row>
    <row r="31" spans="1:2" x14ac:dyDescent="0.3">
      <c r="A31" t="s">
        <v>395</v>
      </c>
      <c r="B31">
        <v>3</v>
      </c>
    </row>
    <row r="35" spans="14:15" x14ac:dyDescent="0.3">
      <c r="N35">
        <v>305.81398680311577</v>
      </c>
      <c r="O35">
        <v>1.796078623537083E-2</v>
      </c>
    </row>
    <row r="36" spans="14:15" x14ac:dyDescent="0.3">
      <c r="N36">
        <v>351.15407927779313</v>
      </c>
      <c r="O36">
        <v>1.9648535624329187E-2</v>
      </c>
    </row>
    <row r="37" spans="14:15" x14ac:dyDescent="0.3">
      <c r="N37">
        <v>389.24562787115406</v>
      </c>
      <c r="O37">
        <v>2.1325884166053702E-2</v>
      </c>
    </row>
    <row r="38" spans="14:15" x14ac:dyDescent="0.3">
      <c r="N38">
        <v>421.70065566628273</v>
      </c>
      <c r="O38">
        <v>2.29921914275764E-2</v>
      </c>
    </row>
    <row r="39" spans="14:15" x14ac:dyDescent="0.3">
      <c r="N39">
        <v>449.68752565541763</v>
      </c>
      <c r="O39">
        <v>2.4647453099031227E-2</v>
      </c>
    </row>
    <row r="40" spans="14:15" x14ac:dyDescent="0.3">
      <c r="N40">
        <v>474.07602688591783</v>
      </c>
      <c r="O40">
        <v>2.6291405205948821E-2</v>
      </c>
    </row>
    <row r="41" spans="14:15" x14ac:dyDescent="0.3">
      <c r="N41">
        <v>495.52453452383497</v>
      </c>
      <c r="O41">
        <v>2.7923883578030832E-2</v>
      </c>
    </row>
    <row r="42" spans="14:15" x14ac:dyDescent="0.3">
      <c r="N42">
        <v>514.54013643270468</v>
      </c>
      <c r="O42">
        <v>2.9544710842215223E-2</v>
      </c>
    </row>
    <row r="43" spans="14:15" x14ac:dyDescent="0.3">
      <c r="N43">
        <v>531.51934324064814</v>
      </c>
      <c r="O43">
        <v>3.1153702757640653E-2</v>
      </c>
    </row>
    <row r="44" spans="14:15" x14ac:dyDescent="0.3">
      <c r="N44">
        <v>546.77812656731408</v>
      </c>
      <c r="O44">
        <v>3.2750636594439012E-2</v>
      </c>
    </row>
    <row r="45" spans="14:15" x14ac:dyDescent="0.3">
      <c r="N45">
        <v>560.57055973585352</v>
      </c>
      <c r="O45">
        <v>3.4335217978154774E-2</v>
      </c>
    </row>
    <row r="46" spans="14:15" x14ac:dyDescent="0.3">
      <c r="N46">
        <v>573.10372111116567</v>
      </c>
      <c r="O46">
        <v>3.5907047020746541E-2</v>
      </c>
    </row>
    <row r="47" spans="14:15" x14ac:dyDescent="0.3">
      <c r="N47">
        <v>584.54935681109851</v>
      </c>
      <c r="O47">
        <v>3.746547418493975E-2</v>
      </c>
    </row>
    <row r="48" spans="14:15" x14ac:dyDescent="0.3">
      <c r="N48">
        <v>595.01731223728575</v>
      </c>
      <c r="O48" s="14">
        <v>3.9015765457078778E-2</v>
      </c>
    </row>
    <row r="49" spans="14:15" x14ac:dyDescent="0.3">
      <c r="N49">
        <v>604.66534620527</v>
      </c>
      <c r="O49" s="14">
        <v>4.0550299167024351E-2</v>
      </c>
    </row>
    <row r="50" spans="14:15" x14ac:dyDescent="0.3">
      <c r="N50">
        <v>613.57626450248017</v>
      </c>
      <c r="O50" s="14">
        <v>4.2071796981018761E-2</v>
      </c>
    </row>
    <row r="51" spans="14:15" x14ac:dyDescent="0.3">
      <c r="N51">
        <v>621.8339959822556</v>
      </c>
      <c r="O51">
        <v>4.3580071423562107E-2</v>
      </c>
    </row>
    <row r="52" spans="14:15" x14ac:dyDescent="0.3">
      <c r="N52">
        <v>629.50948955627314</v>
      </c>
      <c r="O52">
        <v>4.5074941995660416E-2</v>
      </c>
    </row>
    <row r="53" spans="14:15" x14ac:dyDescent="0.3">
      <c r="N53">
        <v>636.66729073617921</v>
      </c>
      <c r="O53">
        <v>4.6556162085651928E-2</v>
      </c>
    </row>
    <row r="54" spans="14:15" x14ac:dyDescent="0.3">
      <c r="N54">
        <v>643.36231480655169</v>
      </c>
      <c r="O54">
        <v>4.8023367253854796E-2</v>
      </c>
    </row>
    <row r="55" spans="14:15" x14ac:dyDescent="0.3">
      <c r="N55">
        <v>649.65198008131802</v>
      </c>
      <c r="O55">
        <v>4.947577315648459E-2</v>
      </c>
    </row>
    <row r="56" spans="14:15" x14ac:dyDescent="0.3">
      <c r="N56">
        <v>655.48700345227758</v>
      </c>
      <c r="O56">
        <v>5.0918575388916601E-2</v>
      </c>
    </row>
    <row r="57" spans="14:15" x14ac:dyDescent="0.3">
      <c r="N57">
        <v>661.01913784990643</v>
      </c>
      <c r="O57">
        <v>5.2344713469558594E-2</v>
      </c>
    </row>
  </sheetData>
  <pageMargins left="0.7" right="0.7" top="0.75" bottom="0.75" header="0.3" footer="0.3"/>
  <drawing r:id="rId1"/>
  <legacyDrawing r:id="rId2"/>
  <controls>
    <mc:AlternateContent xmlns:mc="http://schemas.openxmlformats.org/markup-compatibility/2006">
      <mc:Choice Requires="x14">
        <control shapeId="49156" r:id="rId3" name="ComboBox_ModelParameterToRun">
          <controlPr defaultSize="0" autoLine="0" autoPict="0" r:id="rId4">
            <anchor moveWithCells="1">
              <from>
                <xdr:col>0</xdr:col>
                <xdr:colOff>419100</xdr:colOff>
                <xdr:row>1</xdr:row>
                <xdr:rowOff>83820</xdr:rowOff>
              </from>
              <to>
                <xdr:col>1</xdr:col>
                <xdr:colOff>129540</xdr:colOff>
                <xdr:row>2</xdr:row>
                <xdr:rowOff>137160</xdr:rowOff>
              </to>
            </anchor>
          </controlPr>
        </control>
      </mc:Choice>
      <mc:Fallback>
        <control shapeId="49156" r:id="rId3" name="ComboBox_ModelParameterToRun"/>
      </mc:Fallback>
    </mc:AlternateContent>
    <mc:AlternateContent xmlns:mc="http://schemas.openxmlformats.org/markup-compatibility/2006">
      <mc:Choice Requires="x14">
        <control shapeId="49155" r:id="rId5" name="Button 3">
          <controlPr defaultSize="0" print="0" autoFill="0" autoPict="0" macro="[0]!ModelSensitivityStudy">
            <anchor moveWithCells="1" sizeWithCells="1">
              <from>
                <xdr:col>0</xdr:col>
                <xdr:colOff>2240280</xdr:colOff>
                <xdr:row>3</xdr:row>
                <xdr:rowOff>45720</xdr:rowOff>
              </from>
              <to>
                <xdr:col>1</xdr:col>
                <xdr:colOff>1112520</xdr:colOff>
                <xdr:row>5</xdr:row>
                <xdr:rowOff>91440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P18"/>
  <sheetViews>
    <sheetView zoomScale="50" zoomScaleNormal="50" workbookViewId="0">
      <selection activeCell="P60" sqref="P60"/>
    </sheetView>
  </sheetViews>
  <sheetFormatPr defaultRowHeight="14.4" x14ac:dyDescent="0.3"/>
  <cols>
    <col min="2" max="2" width="4.109375" customWidth="1"/>
    <col min="3" max="3" width="11.6640625" customWidth="1"/>
    <col min="4" max="4" width="10.109375" bestFit="1" customWidth="1"/>
    <col min="5" max="5" width="12" customWidth="1"/>
    <col min="6" max="6" width="8.33203125" customWidth="1"/>
    <col min="7" max="7" width="7.6640625" bestFit="1" customWidth="1"/>
    <col min="8" max="8" width="15.21875" bestFit="1" customWidth="1"/>
    <col min="9" max="9" width="9.44140625" customWidth="1"/>
    <col min="12" max="12" width="21" bestFit="1" customWidth="1"/>
    <col min="13" max="13" width="10.6640625" bestFit="1" customWidth="1"/>
    <col min="14" max="14" width="20.109375" bestFit="1" customWidth="1"/>
    <col min="15" max="15" width="18.6640625" bestFit="1" customWidth="1"/>
    <col min="16" max="16" width="27" bestFit="1" customWidth="1"/>
  </cols>
  <sheetData>
    <row r="1" spans="2:16" ht="42.6" customHeight="1" x14ac:dyDescent="0.3"/>
    <row r="2" spans="2:16" ht="31.2" customHeight="1" x14ac:dyDescent="0.3">
      <c r="B2" s="21"/>
      <c r="C2" s="21" t="s">
        <v>233</v>
      </c>
      <c r="D2" s="21" t="s">
        <v>386</v>
      </c>
      <c r="E2" s="21" t="s">
        <v>336</v>
      </c>
      <c r="F2" s="21" t="s">
        <v>343</v>
      </c>
      <c r="G2" s="21" t="s">
        <v>67</v>
      </c>
      <c r="H2" s="21" t="s">
        <v>345</v>
      </c>
      <c r="I2" s="21" t="s">
        <v>359</v>
      </c>
      <c r="J2" s="22" t="s">
        <v>15</v>
      </c>
      <c r="L2" t="s">
        <v>379</v>
      </c>
    </row>
    <row r="3" spans="2:16" ht="24.6" x14ac:dyDescent="0.3">
      <c r="B3" s="21" t="s">
        <v>372</v>
      </c>
      <c r="C3" s="21" t="s">
        <v>342</v>
      </c>
      <c r="D3" s="21">
        <v>1.5</v>
      </c>
      <c r="E3" s="21" t="s">
        <v>346</v>
      </c>
      <c r="F3" s="21" t="s">
        <v>335</v>
      </c>
      <c r="G3" s="21">
        <v>1</v>
      </c>
      <c r="H3" s="21">
        <v>0.23100000000000001</v>
      </c>
      <c r="I3" s="21">
        <v>1</v>
      </c>
      <c r="J3" s="22"/>
      <c r="L3" t="s">
        <v>338</v>
      </c>
      <c r="M3" t="s">
        <v>339</v>
      </c>
      <c r="N3" t="s">
        <v>340</v>
      </c>
      <c r="O3" t="s">
        <v>341</v>
      </c>
      <c r="P3" t="s">
        <v>369</v>
      </c>
    </row>
    <row r="4" spans="2:16" x14ac:dyDescent="0.3">
      <c r="B4" s="21" t="s">
        <v>373</v>
      </c>
      <c r="C4" s="21" t="s">
        <v>342</v>
      </c>
      <c r="D4" s="21">
        <v>1.5</v>
      </c>
      <c r="E4" s="21" t="s">
        <v>347</v>
      </c>
      <c r="F4" s="21" t="s">
        <v>335</v>
      </c>
      <c r="G4" s="21">
        <v>1</v>
      </c>
      <c r="H4" s="21">
        <v>0.23100000000000001</v>
      </c>
      <c r="I4" s="21">
        <v>1</v>
      </c>
      <c r="J4" s="22"/>
      <c r="L4" t="s">
        <v>334</v>
      </c>
      <c r="M4">
        <v>85</v>
      </c>
      <c r="N4" s="19">
        <v>0.3</v>
      </c>
      <c r="O4">
        <v>76</v>
      </c>
      <c r="P4" s="19">
        <v>0.4</v>
      </c>
    </row>
    <row r="5" spans="2:16" x14ac:dyDescent="0.3">
      <c r="B5" s="21" t="s">
        <v>374</v>
      </c>
      <c r="C5" s="21" t="s">
        <v>342</v>
      </c>
      <c r="D5" s="21">
        <v>1.5</v>
      </c>
      <c r="E5" s="21" t="s">
        <v>346</v>
      </c>
      <c r="F5" s="21" t="s">
        <v>344</v>
      </c>
      <c r="G5" s="21">
        <v>1</v>
      </c>
      <c r="H5" s="21">
        <v>0.23100000000000001</v>
      </c>
      <c r="I5" s="21">
        <v>1</v>
      </c>
      <c r="J5" s="22" t="s">
        <v>371</v>
      </c>
      <c r="L5" t="s">
        <v>348</v>
      </c>
      <c r="M5">
        <v>85</v>
      </c>
      <c r="N5" s="19">
        <v>0.59</v>
      </c>
      <c r="O5">
        <v>110</v>
      </c>
      <c r="P5" s="19">
        <v>0.15</v>
      </c>
    </row>
    <row r="6" spans="2:16" x14ac:dyDescent="0.3">
      <c r="B6" s="21" t="s">
        <v>375</v>
      </c>
      <c r="C6" s="21" t="s">
        <v>334</v>
      </c>
      <c r="D6" s="21">
        <v>13.5</v>
      </c>
      <c r="E6" s="21" t="s">
        <v>346</v>
      </c>
      <c r="F6" s="21" t="s">
        <v>335</v>
      </c>
      <c r="G6" s="21">
        <v>2</v>
      </c>
      <c r="H6" s="21">
        <v>3.6</v>
      </c>
      <c r="I6" s="21">
        <v>18</v>
      </c>
      <c r="J6" s="22"/>
      <c r="L6" t="s">
        <v>342</v>
      </c>
      <c r="M6">
        <v>75</v>
      </c>
      <c r="N6" s="19">
        <v>0.45</v>
      </c>
      <c r="O6">
        <v>46</v>
      </c>
      <c r="P6" s="19">
        <v>0.27</v>
      </c>
    </row>
    <row r="7" spans="2:16" x14ac:dyDescent="0.3">
      <c r="B7" s="21" t="s">
        <v>376</v>
      </c>
      <c r="C7" s="21" t="s">
        <v>334</v>
      </c>
      <c r="D7" s="21">
        <v>1</v>
      </c>
      <c r="E7" s="21" t="s">
        <v>346</v>
      </c>
      <c r="F7" s="21" t="s">
        <v>335</v>
      </c>
      <c r="G7" s="21">
        <v>1</v>
      </c>
      <c r="H7" s="21">
        <v>0.69199999999999995</v>
      </c>
      <c r="I7" s="21">
        <v>3</v>
      </c>
      <c r="J7" s="22"/>
    </row>
    <row r="8" spans="2:16" x14ac:dyDescent="0.3">
      <c r="B8" s="21" t="s">
        <v>377</v>
      </c>
      <c r="C8" s="21" t="s">
        <v>334</v>
      </c>
      <c r="D8" s="21">
        <v>1</v>
      </c>
      <c r="E8" s="21" t="s">
        <v>346</v>
      </c>
      <c r="F8" s="21" t="s">
        <v>335</v>
      </c>
      <c r="G8" s="21">
        <v>1</v>
      </c>
      <c r="H8" s="21">
        <v>0.23100000000000001</v>
      </c>
      <c r="I8" s="21">
        <v>1</v>
      </c>
      <c r="J8" s="22"/>
    </row>
    <row r="9" spans="2:16" x14ac:dyDescent="0.3">
      <c r="B9" s="21" t="s">
        <v>378</v>
      </c>
      <c r="C9" s="21" t="s">
        <v>348</v>
      </c>
      <c r="D9" s="21">
        <v>1</v>
      </c>
      <c r="E9" s="21" t="s">
        <v>346</v>
      </c>
      <c r="F9" s="21" t="s">
        <v>335</v>
      </c>
      <c r="G9" s="21">
        <v>1</v>
      </c>
      <c r="H9" s="21">
        <v>0.23100000000000001</v>
      </c>
      <c r="I9" s="21">
        <v>1</v>
      </c>
      <c r="J9" s="22"/>
    </row>
    <row r="10" spans="2:16" x14ac:dyDescent="0.3">
      <c r="B10" s="21" t="s">
        <v>381</v>
      </c>
      <c r="C10" s="21" t="s">
        <v>348</v>
      </c>
      <c r="D10" s="21">
        <v>1</v>
      </c>
      <c r="E10" s="21" t="s">
        <v>346</v>
      </c>
      <c r="F10" s="21" t="s">
        <v>344</v>
      </c>
      <c r="G10" s="21">
        <v>1</v>
      </c>
      <c r="H10" s="21">
        <v>0.23100000000000001</v>
      </c>
      <c r="I10" s="21">
        <v>1</v>
      </c>
      <c r="J10" s="22"/>
      <c r="K10" t="s">
        <v>387</v>
      </c>
    </row>
    <row r="11" spans="2:16" x14ac:dyDescent="0.3">
      <c r="B11" s="21" t="s">
        <v>382</v>
      </c>
      <c r="C11" s="21" t="s">
        <v>334</v>
      </c>
      <c r="D11" s="21">
        <v>13.5</v>
      </c>
      <c r="E11" s="21" t="s">
        <v>346</v>
      </c>
      <c r="F11" s="21" t="s">
        <v>344</v>
      </c>
      <c r="G11" s="21">
        <v>3</v>
      </c>
      <c r="H11" s="21">
        <v>27</v>
      </c>
      <c r="I11" s="21">
        <v>18</v>
      </c>
      <c r="J11" s="22"/>
      <c r="K11" t="s">
        <v>387</v>
      </c>
    </row>
    <row r="12" spans="2:16" x14ac:dyDescent="0.3">
      <c r="B12" s="21" t="s">
        <v>383</v>
      </c>
      <c r="C12" s="21" t="s">
        <v>334</v>
      </c>
      <c r="D12" s="21">
        <v>1</v>
      </c>
      <c r="E12" s="21" t="s">
        <v>346</v>
      </c>
      <c r="F12" s="21" t="s">
        <v>384</v>
      </c>
      <c r="G12" s="21">
        <v>1</v>
      </c>
      <c r="H12" s="21">
        <v>0.23100000000000001</v>
      </c>
      <c r="I12" s="21">
        <v>1</v>
      </c>
      <c r="J12" s="22" t="s">
        <v>385</v>
      </c>
      <c r="K12" t="s">
        <v>387</v>
      </c>
    </row>
    <row r="13" spans="2:16" x14ac:dyDescent="0.3">
      <c r="B13" s="20" t="s">
        <v>388</v>
      </c>
      <c r="C13" s="85" t="s">
        <v>389</v>
      </c>
      <c r="D13" s="85"/>
      <c r="E13" s="85"/>
      <c r="F13" s="85"/>
      <c r="G13" s="85"/>
      <c r="H13" s="85"/>
      <c r="I13" s="85"/>
      <c r="K13" t="s">
        <v>387</v>
      </c>
    </row>
    <row r="18" spans="12:12" x14ac:dyDescent="0.3">
      <c r="L18" t="s">
        <v>337</v>
      </c>
    </row>
  </sheetData>
  <mergeCells count="1">
    <mergeCell ref="C13:I13"/>
  </mergeCell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T57"/>
  <sheetViews>
    <sheetView zoomScale="115" zoomScaleNormal="115" workbookViewId="0">
      <selection activeCell="K32" sqref="K32"/>
    </sheetView>
  </sheetViews>
  <sheetFormatPr defaultRowHeight="14.4" x14ac:dyDescent="0.3"/>
  <cols>
    <col min="2" max="2" width="27.21875" customWidth="1"/>
    <col min="14" max="14" width="11.21875" customWidth="1"/>
  </cols>
  <sheetData>
    <row r="2" spans="2:3" x14ac:dyDescent="0.3">
      <c r="B2" t="s">
        <v>254</v>
      </c>
    </row>
    <row r="4" spans="2:3" x14ac:dyDescent="0.3">
      <c r="B4" t="s">
        <v>365</v>
      </c>
    </row>
    <row r="7" spans="2:3" x14ac:dyDescent="0.3">
      <c r="B7" s="1" t="s">
        <v>366</v>
      </c>
      <c r="C7" s="1"/>
    </row>
    <row r="8" spans="2:3" x14ac:dyDescent="0.3">
      <c r="B8" s="1" t="s">
        <v>367</v>
      </c>
      <c r="C8" s="1"/>
    </row>
    <row r="9" spans="2:3" x14ac:dyDescent="0.3">
      <c r="B9" s="1" t="s">
        <v>368</v>
      </c>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271</v>
      </c>
      <c r="Q20" t="s">
        <v>272</v>
      </c>
      <c r="R20" t="s">
        <v>295</v>
      </c>
      <c r="T20" t="s">
        <v>380</v>
      </c>
    </row>
    <row r="21" spans="2:20" x14ac:dyDescent="0.3">
      <c r="B21" t="s">
        <v>273</v>
      </c>
      <c r="C21">
        <v>40.959218283333328</v>
      </c>
      <c r="D21">
        <v>27.690896299999999</v>
      </c>
      <c r="E21">
        <v>19.84678726666667</v>
      </c>
      <c r="F21">
        <v>32.724746100000011</v>
      </c>
      <c r="G21">
        <v>30.305411987500001</v>
      </c>
      <c r="H21">
        <v>8.0392906083333244</v>
      </c>
      <c r="I21">
        <v>2428909.895499568</v>
      </c>
      <c r="J21">
        <v>998.09463443588515</v>
      </c>
      <c r="K21">
        <f t="shared" ref="K21:K32" si="0">(F21-E21)*(SeaWaterSpecificHeat(AVERAGE(E21:F21)+273.15,0.004))*(1.5*0.001/60*SeaWaterDensity(AVERAGE(E21:F21)+273.15,0.004))/0.231</f>
        <v>5800.9616276910865</v>
      </c>
      <c r="L21">
        <v>1.8455456814001115E-2</v>
      </c>
      <c r="M21">
        <v>565.83813860897499</v>
      </c>
      <c r="N21">
        <v>1.0090077417774872E-3</v>
      </c>
      <c r="O21">
        <v>3.6393621857830865</v>
      </c>
      <c r="P21">
        <v>0.33235689313725925</v>
      </c>
      <c r="Q21">
        <v>97.123724931024114</v>
      </c>
      <c r="R21" s="2" t="e">
        <f>I21*N21/#REF!</f>
        <v>#REF!</v>
      </c>
      <c r="T21">
        <f>1000*N21</f>
        <v>1.0090077417774872</v>
      </c>
    </row>
    <row r="22" spans="2:20" x14ac:dyDescent="0.3">
      <c r="B22" t="s">
        <v>274</v>
      </c>
      <c r="C22">
        <v>46.101893488888891</v>
      </c>
      <c r="D22">
        <v>29.427711088888877</v>
      </c>
      <c r="E22">
        <v>20.174612444444449</v>
      </c>
      <c r="F22">
        <v>35.903872688888889</v>
      </c>
      <c r="G22">
        <v>32.90202242777778</v>
      </c>
      <c r="H22">
        <v>9.7255597222222185</v>
      </c>
      <c r="I22">
        <v>2422578.887135182</v>
      </c>
      <c r="J22">
        <v>998.01576722017523</v>
      </c>
      <c r="K22">
        <f t="shared" si="0"/>
        <v>7080.8891863040662</v>
      </c>
      <c r="L22">
        <v>3.8493962285640178E-2</v>
      </c>
      <c r="M22">
        <v>759.63768951706925</v>
      </c>
      <c r="N22">
        <v>1.3581328766534586E-3</v>
      </c>
      <c r="O22">
        <v>4.8989991105759874</v>
      </c>
      <c r="P22">
        <v>0.35804392327167828</v>
      </c>
      <c r="Q22">
        <v>98.001701338747139</v>
      </c>
      <c r="R22" s="2">
        <f t="shared" ref="R22:R32" si="1">I22*N22/K22</f>
        <v>0.46465690202704335</v>
      </c>
      <c r="T22">
        <f t="shared" ref="T22:T32" si="2">1000*N22</f>
        <v>1.3581328766534586</v>
      </c>
    </row>
    <row r="23" spans="2:20" x14ac:dyDescent="0.3">
      <c r="B23" t="s">
        <v>275</v>
      </c>
      <c r="C23">
        <v>51.296224742857156</v>
      </c>
      <c r="D23">
        <v>31.036021971428564</v>
      </c>
      <c r="E23">
        <v>20.027498399999999</v>
      </c>
      <c r="F23">
        <v>39.084479257142853</v>
      </c>
      <c r="G23">
        <v>35.36105609285714</v>
      </c>
      <c r="H23">
        <v>11.610134528571432</v>
      </c>
      <c r="I23">
        <v>2416583.3159626885</v>
      </c>
      <c r="J23">
        <v>998.05124431541651</v>
      </c>
      <c r="K23">
        <f t="shared" si="0"/>
        <v>8574.1819693548259</v>
      </c>
      <c r="L23">
        <v>3.8963127490596071E-2</v>
      </c>
      <c r="M23">
        <v>880.58305358948996</v>
      </c>
      <c r="N23">
        <v>1.5782733993465719E-3</v>
      </c>
      <c r="O23">
        <v>5.6928782665312037</v>
      </c>
      <c r="P23">
        <v>0.34441097251280389</v>
      </c>
      <c r="Q23">
        <v>98.864183261528282</v>
      </c>
      <c r="R23" s="2">
        <f t="shared" si="1"/>
        <v>0.44482717751039685</v>
      </c>
      <c r="T23">
        <f t="shared" si="2"/>
        <v>1.5782733993465718</v>
      </c>
    </row>
    <row r="24" spans="2:20" x14ac:dyDescent="0.3">
      <c r="B24" t="s">
        <v>276</v>
      </c>
      <c r="C24">
        <v>56.204800666666657</v>
      </c>
      <c r="D24">
        <v>32.513251716666659</v>
      </c>
      <c r="E24">
        <v>20.186970350000003</v>
      </c>
      <c r="F24">
        <v>42.171570116666658</v>
      </c>
      <c r="G24">
        <v>37.769148212499992</v>
      </c>
      <c r="H24">
        <v>13.179755958333327</v>
      </c>
      <c r="I24">
        <v>2410711.9495400684</v>
      </c>
      <c r="J24">
        <v>998.0127807770815</v>
      </c>
      <c r="K24">
        <f t="shared" si="0"/>
        <v>9885.418447255619</v>
      </c>
      <c r="L24">
        <v>4.5579239209087075E-2</v>
      </c>
      <c r="M24">
        <v>1144.9684624070728</v>
      </c>
      <c r="N24">
        <v>2.0571307214436738E-3</v>
      </c>
      <c r="O24">
        <v>7.4204165916902944</v>
      </c>
      <c r="P24">
        <v>0.37810358953130202</v>
      </c>
      <c r="Q24">
        <v>99.462893728942376</v>
      </c>
      <c r="R24" s="2">
        <f t="shared" si="1"/>
        <v>0.50166309483105398</v>
      </c>
      <c r="T24">
        <f t="shared" si="2"/>
        <v>2.0571307214436736</v>
      </c>
    </row>
    <row r="25" spans="2:20" x14ac:dyDescent="0.3">
      <c r="B25" t="s">
        <v>277</v>
      </c>
      <c r="C25">
        <v>61.263104419999969</v>
      </c>
      <c r="D25">
        <v>33.391045140000003</v>
      </c>
      <c r="E25">
        <v>19.868415959999993</v>
      </c>
      <c r="F25">
        <v>45.576450839999978</v>
      </c>
      <c r="G25">
        <v>40.024754089999988</v>
      </c>
      <c r="H25">
        <v>14.604641380000004</v>
      </c>
      <c r="I25">
        <v>2405212.3723005638</v>
      </c>
      <c r="J25">
        <v>998.08945220099315</v>
      </c>
      <c r="K25">
        <f t="shared" si="0"/>
        <v>11552.933638497725</v>
      </c>
      <c r="L25">
        <v>4.5441044920639204E-2</v>
      </c>
      <c r="M25">
        <v>1456.3853952579154</v>
      </c>
      <c r="N25">
        <v>2.6226272672765592E-3</v>
      </c>
      <c r="O25">
        <v>9.4595310484198087</v>
      </c>
      <c r="P25">
        <v>0.40257745730609912</v>
      </c>
      <c r="Q25">
        <v>99.877507140298903</v>
      </c>
      <c r="R25" s="2">
        <f t="shared" si="1"/>
        <v>0.5460063866519923</v>
      </c>
      <c r="T25">
        <f t="shared" si="2"/>
        <v>2.6226272672765591</v>
      </c>
    </row>
    <row r="26" spans="2:20" x14ac:dyDescent="0.3">
      <c r="B26" t="s">
        <v>278</v>
      </c>
      <c r="C26">
        <v>65.84162520000001</v>
      </c>
      <c r="D26">
        <v>34.339158050000009</v>
      </c>
      <c r="E26">
        <v>20.264525774999996</v>
      </c>
      <c r="F26">
        <v>47.996911649999987</v>
      </c>
      <c r="G26">
        <v>42.110555168749997</v>
      </c>
      <c r="H26">
        <v>15.959672912500018</v>
      </c>
      <c r="I26">
        <v>2400126.8100340115</v>
      </c>
      <c r="J26">
        <v>997.99401628321993</v>
      </c>
      <c r="K26">
        <f t="shared" si="0"/>
        <v>12455.938707908965</v>
      </c>
      <c r="L26">
        <v>7.702426271124059E-2</v>
      </c>
      <c r="M26">
        <v>1629.1772654502399</v>
      </c>
      <c r="N26">
        <v>2.9400034439273836E-3</v>
      </c>
      <c r="O26">
        <v>10.605286430029008</v>
      </c>
      <c r="P26">
        <v>0.41298105249290989</v>
      </c>
      <c r="Q26">
        <v>100.17402803321224</v>
      </c>
      <c r="R26" s="2">
        <f t="shared" si="1"/>
        <v>0.56650737072766355</v>
      </c>
      <c r="T26">
        <f t="shared" si="2"/>
        <v>2.9400034439273837</v>
      </c>
    </row>
    <row r="27" spans="2:20" x14ac:dyDescent="0.3">
      <c r="B27" t="s">
        <v>279</v>
      </c>
      <c r="C27">
        <v>40.631096241379325</v>
      </c>
      <c r="D27">
        <v>33.453216534482763</v>
      </c>
      <c r="E27">
        <v>30.1649689137931</v>
      </c>
      <c r="F27">
        <v>36.199925465517239</v>
      </c>
      <c r="G27">
        <v>35.112301788793104</v>
      </c>
      <c r="H27">
        <v>3.8597091982758727</v>
      </c>
      <c r="I27">
        <v>2417189.8241840517</v>
      </c>
      <c r="J27">
        <v>995.28338672079394</v>
      </c>
      <c r="K27">
        <f t="shared" si="0"/>
        <v>2711.5735164181433</v>
      </c>
      <c r="L27">
        <v>0.13002519339349941</v>
      </c>
      <c r="M27">
        <v>290.00309466516057</v>
      </c>
      <c r="N27">
        <v>5.1964357423589557E-4</v>
      </c>
      <c r="O27">
        <v>1.8795821292795423</v>
      </c>
      <c r="P27">
        <v>0.35666669700925208</v>
      </c>
      <c r="Q27">
        <v>96.396118589483365</v>
      </c>
      <c r="R27" s="2">
        <f t="shared" si="1"/>
        <v>0.46322814123987077</v>
      </c>
      <c r="T27">
        <f t="shared" si="2"/>
        <v>0.51964357423589558</v>
      </c>
    </row>
    <row r="28" spans="2:20" x14ac:dyDescent="0.3">
      <c r="B28" t="s">
        <v>280</v>
      </c>
      <c r="C28">
        <v>46.03471475471698</v>
      </c>
      <c r="D28">
        <v>35.137276830188682</v>
      </c>
      <c r="E28">
        <v>30.336124150943391</v>
      </c>
      <c r="F28">
        <v>39.501259886792454</v>
      </c>
      <c r="G28">
        <v>37.752343905660382</v>
      </c>
      <c r="H28">
        <v>5.6673037735849121</v>
      </c>
      <c r="I28">
        <v>2410752.9214954716</v>
      </c>
      <c r="J28">
        <v>995.23102577679219</v>
      </c>
      <c r="K28">
        <f t="shared" si="0"/>
        <v>4115.2462024362976</v>
      </c>
      <c r="L28">
        <v>0.12505929288231146</v>
      </c>
      <c r="M28">
        <v>489.74368689948039</v>
      </c>
      <c r="N28">
        <v>8.7989293559457128E-4</v>
      </c>
      <c r="O28">
        <v>3.1827932269978096</v>
      </c>
      <c r="P28">
        <v>0.38706738950329245</v>
      </c>
      <c r="Q28">
        <v>98.017087632895667</v>
      </c>
      <c r="R28" s="2">
        <f t="shared" si="1"/>
        <v>0.51545019683926796</v>
      </c>
      <c r="T28">
        <f t="shared" si="2"/>
        <v>0.87989293559457127</v>
      </c>
    </row>
    <row r="29" spans="2:20" x14ac:dyDescent="0.3">
      <c r="B29" t="s">
        <v>281</v>
      </c>
      <c r="C29">
        <v>51.149056793103448</v>
      </c>
      <c r="D29">
        <v>36.746190224137926</v>
      </c>
      <c r="E29">
        <v>30.627949655172419</v>
      </c>
      <c r="F29">
        <v>42.691673465517241</v>
      </c>
      <c r="G29">
        <v>40.303717534482757</v>
      </c>
      <c r="H29">
        <v>7.2878119482758592</v>
      </c>
      <c r="I29">
        <v>2404532.2087022886</v>
      </c>
      <c r="J29">
        <v>995.14131745804912</v>
      </c>
      <c r="K29">
        <f t="shared" si="0"/>
        <v>5413.0598174884208</v>
      </c>
      <c r="L29">
        <v>0.12488199008461029</v>
      </c>
      <c r="M29">
        <v>665.4840933038538</v>
      </c>
      <c r="N29">
        <v>1.1987283227363305E-3</v>
      </c>
      <c r="O29">
        <v>4.3364915978706806</v>
      </c>
      <c r="P29">
        <v>0.39561419544232757</v>
      </c>
      <c r="Q29">
        <v>99.166490843889292</v>
      </c>
      <c r="R29" s="2">
        <f t="shared" si="1"/>
        <v>0.53248642333321938</v>
      </c>
      <c r="T29">
        <f t="shared" si="2"/>
        <v>1.1987283227363306</v>
      </c>
    </row>
    <row r="30" spans="2:20" x14ac:dyDescent="0.3">
      <c r="B30" t="s">
        <v>282</v>
      </c>
      <c r="C30">
        <v>56.237693157894746</v>
      </c>
      <c r="D30">
        <v>38.233010368421048</v>
      </c>
      <c r="E30">
        <v>30.640341070175435</v>
      </c>
      <c r="F30">
        <v>45.869246877192985</v>
      </c>
      <c r="G30">
        <v>42.745072868421055</v>
      </c>
      <c r="H30">
        <v>8.9805577894736857</v>
      </c>
      <c r="I30">
        <v>2398579.7405153587</v>
      </c>
      <c r="J30">
        <v>995.1374962590404</v>
      </c>
      <c r="K30">
        <f t="shared" si="0"/>
        <v>6828.9798663648362</v>
      </c>
      <c r="L30">
        <v>0.11301328893320708</v>
      </c>
      <c r="M30">
        <v>915.54012475568413</v>
      </c>
      <c r="N30">
        <v>1.6532438191665766E-3</v>
      </c>
      <c r="O30">
        <v>5.9807592130468947</v>
      </c>
      <c r="P30">
        <v>0.42146792007292994</v>
      </c>
      <c r="Q30">
        <v>99.898401647207308</v>
      </c>
      <c r="R30" s="2">
        <f t="shared" si="1"/>
        <v>0.58067781841272981</v>
      </c>
      <c r="T30">
        <f t="shared" si="2"/>
        <v>1.6532438191665766</v>
      </c>
    </row>
    <row r="31" spans="2:20" x14ac:dyDescent="0.3">
      <c r="B31" t="s">
        <v>283</v>
      </c>
      <c r="C31">
        <v>61.392278352941169</v>
      </c>
      <c r="D31">
        <v>39.697667735294132</v>
      </c>
      <c r="E31">
        <v>30.662936029411767</v>
      </c>
      <c r="F31">
        <v>49.111274764705875</v>
      </c>
      <c r="G31">
        <v>45.216039220588236</v>
      </c>
      <c r="H31">
        <v>10.657867647058836</v>
      </c>
      <c r="I31">
        <v>2392555.0752821658</v>
      </c>
      <c r="J31">
        <v>995.13052602254527</v>
      </c>
      <c r="K31">
        <f t="shared" si="0"/>
        <v>8267.2345961219198</v>
      </c>
      <c r="L31">
        <v>0.1062863446052348</v>
      </c>
      <c r="M31">
        <v>1114.2061499075851</v>
      </c>
      <c r="N31">
        <v>2.0170529249481529E-3</v>
      </c>
      <c r="O31">
        <v>7.2969227050410455</v>
      </c>
      <c r="P31">
        <v>0.42146748012374641</v>
      </c>
      <c r="Q31">
        <v>100.26630589866693</v>
      </c>
      <c r="R31" s="2">
        <f t="shared" si="1"/>
        <v>0.58373935765185958</v>
      </c>
      <c r="T31">
        <f t="shared" si="2"/>
        <v>2.0170529249481528</v>
      </c>
    </row>
    <row r="32" spans="2:20" x14ac:dyDescent="0.3">
      <c r="B32" t="s">
        <v>284</v>
      </c>
      <c r="C32">
        <v>65.923938433333348</v>
      </c>
      <c r="D32">
        <v>40.595587133333325</v>
      </c>
      <c r="E32">
        <v>30.328818633333334</v>
      </c>
      <c r="F32">
        <v>51.677587299999999</v>
      </c>
      <c r="G32">
        <v>47.131482875000003</v>
      </c>
      <c r="H32">
        <v>12.256559816666673</v>
      </c>
      <c r="I32">
        <v>2387884.8753902274</v>
      </c>
      <c r="J32">
        <v>995.2332645487196</v>
      </c>
      <c r="K32">
        <f t="shared" si="0"/>
        <v>9562.6808308324635</v>
      </c>
      <c r="L32">
        <v>0.10873140337576234</v>
      </c>
      <c r="M32">
        <v>1339.5690724205751</v>
      </c>
      <c r="N32">
        <v>2.4297713875288058E-3</v>
      </c>
      <c r="O32">
        <v>8.7890721770338303</v>
      </c>
      <c r="P32">
        <v>0.43262099975046731</v>
      </c>
      <c r="Q32">
        <v>100.35476933248</v>
      </c>
      <c r="R32" s="2">
        <f t="shared" si="1"/>
        <v>0.60673512476008029</v>
      </c>
      <c r="T32">
        <f t="shared" si="2"/>
        <v>2.4297713875288056</v>
      </c>
    </row>
    <row r="34" spans="2:20" x14ac:dyDescent="0.3">
      <c r="B34" t="s">
        <v>285</v>
      </c>
      <c r="I34">
        <f>K21/0.231</f>
        <v>25112.387998662711</v>
      </c>
    </row>
    <row r="35" spans="2:20" x14ac:dyDescent="0.3">
      <c r="B35" t="s">
        <v>257</v>
      </c>
      <c r="D35" t="s">
        <v>259</v>
      </c>
      <c r="F35" t="s">
        <v>261</v>
      </c>
      <c r="K35" t="s">
        <v>297</v>
      </c>
      <c r="N35" t="s">
        <v>269</v>
      </c>
      <c r="R35" t="s">
        <v>295</v>
      </c>
      <c r="T35" t="s">
        <v>380</v>
      </c>
    </row>
    <row r="36" spans="2:20" x14ac:dyDescent="0.3">
      <c r="B36" t="s">
        <v>273</v>
      </c>
      <c r="D36">
        <v>30.306585269794425</v>
      </c>
      <c r="F36">
        <v>30.314335156471259</v>
      </c>
      <c r="H36">
        <f>(F23-E23)*(SeaWaterSpecificHeat(AVERAGE(E23:F23)+273.15,0.004))*(1.5*0.001/60*SeaWaterDensity(AVERAGE(E23:F23)+273.15,0.004))</f>
        <v>1980.6360349209649</v>
      </c>
      <c r="K36">
        <v>4825.4988838234922</v>
      </c>
      <c r="N36">
        <v>7.6350483171485012E-4</v>
      </c>
      <c r="R36">
        <v>0.38104447067211916</v>
      </c>
      <c r="T36">
        <f t="shared" ref="T36:T47" si="3">1000*N36</f>
        <v>0.76350483171485017</v>
      </c>
    </row>
    <row r="37" spans="2:20" x14ac:dyDescent="0.3">
      <c r="B37" t="s">
        <v>274</v>
      </c>
      <c r="D37">
        <v>32.769017602329029</v>
      </c>
      <c r="F37">
        <v>33.239652576752178</v>
      </c>
      <c r="K37">
        <v>6048.8704610863479</v>
      </c>
      <c r="N37">
        <v>1.0446941967560976E-3</v>
      </c>
      <c r="R37">
        <v>0.41452076406167082</v>
      </c>
      <c r="T37">
        <f t="shared" si="3"/>
        <v>1.0446941967560976</v>
      </c>
    </row>
    <row r="38" spans="2:20" x14ac:dyDescent="0.3">
      <c r="B38" t="s">
        <v>275</v>
      </c>
      <c r="D38">
        <v>34.942846678115131</v>
      </c>
      <c r="F38">
        <v>36.013144285218402</v>
      </c>
      <c r="K38">
        <v>7433.0265010454041</v>
      </c>
      <c r="N38">
        <v>1.3847689767534526E-3</v>
      </c>
      <c r="R38">
        <v>0.44584887737013812</v>
      </c>
      <c r="T38">
        <f t="shared" si="3"/>
        <v>1.3847689767534526</v>
      </c>
    </row>
    <row r="39" spans="2:20" x14ac:dyDescent="0.3">
      <c r="B39" t="s">
        <v>276</v>
      </c>
      <c r="D39">
        <v>37.053707666299488</v>
      </c>
      <c r="F39">
        <v>38.859790020553987</v>
      </c>
      <c r="K39">
        <v>8723.606234742987</v>
      </c>
      <c r="N39">
        <v>1.7430707009146184E-3</v>
      </c>
      <c r="R39">
        <v>0.47679252903595132</v>
      </c>
      <c r="T39">
        <f t="shared" si="3"/>
        <v>1.7430707009146185</v>
      </c>
    </row>
    <row r="40" spans="2:20" x14ac:dyDescent="0.3">
      <c r="B40" t="s">
        <v>277</v>
      </c>
      <c r="D40">
        <v>38.921753561412515</v>
      </c>
      <c r="F40">
        <v>41.595929237455323</v>
      </c>
      <c r="K40">
        <v>10199.650888107019</v>
      </c>
      <c r="N40">
        <v>2.167076084264594E-3</v>
      </c>
      <c r="R40">
        <v>0.50566045951588656</v>
      </c>
      <c r="T40">
        <f t="shared" si="3"/>
        <v>2.1670760842645942</v>
      </c>
    </row>
    <row r="41" spans="2:20" x14ac:dyDescent="0.3">
      <c r="B41" t="s">
        <v>278</v>
      </c>
      <c r="D41">
        <v>40.862065834727844</v>
      </c>
      <c r="F41">
        <v>44.491150228624235</v>
      </c>
      <c r="K41">
        <v>11434.02755239287</v>
      </c>
      <c r="N41">
        <v>2.5760040061608646E-3</v>
      </c>
      <c r="R41">
        <v>0.53467365653364429</v>
      </c>
      <c r="T41">
        <f t="shared" si="3"/>
        <v>2.5760040061608644</v>
      </c>
    </row>
    <row r="42" spans="2:20" x14ac:dyDescent="0.3">
      <c r="B42" t="s">
        <v>279</v>
      </c>
      <c r="D42">
        <v>35.125406542000405</v>
      </c>
      <c r="F42">
        <v>35.473608987807836</v>
      </c>
      <c r="K42">
        <v>2484.2173345303472</v>
      </c>
      <c r="N42">
        <v>4.5097090544936048E-4</v>
      </c>
      <c r="R42">
        <v>0.43059112381231029</v>
      </c>
      <c r="T42">
        <f t="shared" si="3"/>
        <v>0.45097090544936047</v>
      </c>
    </row>
    <row r="43" spans="2:20" x14ac:dyDescent="0.3">
      <c r="B43" t="s">
        <v>280</v>
      </c>
      <c r="D43">
        <v>37.646521194593333</v>
      </c>
      <c r="F43">
        <v>38.454214820594984</v>
      </c>
      <c r="K43">
        <v>3806.5547738261707</v>
      </c>
      <c r="N43">
        <v>7.4912871642028209E-4</v>
      </c>
      <c r="R43">
        <v>0.46678409773967522</v>
      </c>
      <c r="T43">
        <f t="shared" si="3"/>
        <v>0.74912871642028211</v>
      </c>
    </row>
    <row r="44" spans="2:20" x14ac:dyDescent="0.3">
      <c r="B44" t="s">
        <v>281</v>
      </c>
      <c r="D44">
        <v>40.007957123916412</v>
      </c>
      <c r="F44">
        <v>41.41502706340691</v>
      </c>
      <c r="K44">
        <v>5077.8960597142941</v>
      </c>
      <c r="N44">
        <v>1.0726090963895541E-3</v>
      </c>
      <c r="R44">
        <v>0.50025890991047206</v>
      </c>
      <c r="T44">
        <f t="shared" si="3"/>
        <v>1.072609096389554</v>
      </c>
    </row>
    <row r="45" spans="2:20" x14ac:dyDescent="0.3">
      <c r="B45" t="s">
        <v>282</v>
      </c>
      <c r="D45">
        <v>42.133408279985645</v>
      </c>
      <c r="F45">
        <v>44.290451509136062</v>
      </c>
      <c r="K45">
        <v>6454.3159575452873</v>
      </c>
      <c r="N45">
        <v>1.4499749469472215E-3</v>
      </c>
      <c r="R45">
        <v>0.53115221139900415</v>
      </c>
      <c r="T45">
        <f t="shared" si="3"/>
        <v>1.4499749469472216</v>
      </c>
    </row>
    <row r="46" spans="2:20" x14ac:dyDescent="0.3">
      <c r="B46" t="s">
        <v>283</v>
      </c>
      <c r="D46">
        <v>44.207141514620332</v>
      </c>
      <c r="F46">
        <v>47.272144771983903</v>
      </c>
      <c r="K46">
        <v>7895.0920319407396</v>
      </c>
      <c r="N46">
        <v>1.8786437195434324E-3</v>
      </c>
      <c r="R46">
        <v>0.56144394722186053</v>
      </c>
      <c r="T46">
        <f t="shared" si="3"/>
        <v>1.8786437195434325</v>
      </c>
    </row>
    <row r="47" spans="2:20" x14ac:dyDescent="0.3">
      <c r="B47" t="s">
        <v>284</v>
      </c>
      <c r="D47">
        <v>45.78374104228925</v>
      </c>
      <c r="F47">
        <v>49.764975075939788</v>
      </c>
      <c r="K47">
        <v>9282.2264060983798</v>
      </c>
      <c r="N47">
        <v>2.3068275040578077E-3</v>
      </c>
      <c r="R47">
        <v>0.58540435602198782</v>
      </c>
      <c r="T47">
        <f t="shared" si="3"/>
        <v>2.3068275040578077</v>
      </c>
    </row>
    <row r="53" spans="4:14" x14ac:dyDescent="0.3">
      <c r="D53">
        <v>25</v>
      </c>
      <c r="F53">
        <v>20</v>
      </c>
      <c r="N53">
        <v>0</v>
      </c>
    </row>
    <row r="54" spans="4:14" x14ac:dyDescent="0.3">
      <c r="D54">
        <v>60</v>
      </c>
      <c r="F54">
        <v>55</v>
      </c>
      <c r="N54">
        <v>3.5</v>
      </c>
    </row>
    <row r="56" spans="4:14" x14ac:dyDescent="0.3">
      <c r="D56">
        <f>D53</f>
        <v>25</v>
      </c>
      <c r="F56">
        <v>20</v>
      </c>
      <c r="N56">
        <f>N53</f>
        <v>0</v>
      </c>
    </row>
    <row r="57" spans="4:14" x14ac:dyDescent="0.3">
      <c r="D57">
        <f>D54</f>
        <v>60</v>
      </c>
      <c r="F57">
        <f>F54</f>
        <v>55</v>
      </c>
      <c r="N57">
        <f>N54</f>
        <v>3.5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V1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T57"/>
  <sheetViews>
    <sheetView zoomScale="115" zoomScaleNormal="115" workbookViewId="0">
      <selection activeCell="S21" sqref="S21"/>
    </sheetView>
  </sheetViews>
  <sheetFormatPr defaultRowHeight="14.4" x14ac:dyDescent="0.3"/>
  <cols>
    <col min="2" max="2" width="27.21875" customWidth="1"/>
    <col min="14" max="14" width="11.21875" customWidth="1"/>
  </cols>
  <sheetData>
    <row r="2" spans="2:3" x14ac:dyDescent="0.3">
      <c r="B2" t="s">
        <v>254</v>
      </c>
    </row>
    <row r="4" spans="2:3" x14ac:dyDescent="0.3">
      <c r="B4" t="s">
        <v>294</v>
      </c>
    </row>
    <row r="7" spans="2:3" x14ac:dyDescent="0.3">
      <c r="B7" s="1"/>
      <c r="C7" s="1"/>
    </row>
    <row r="8" spans="2:3" x14ac:dyDescent="0.3">
      <c r="B8" s="1"/>
      <c r="C8" s="1"/>
    </row>
    <row r="9" spans="2:3" x14ac:dyDescent="0.3">
      <c r="B9" s="1"/>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271</v>
      </c>
      <c r="Q20" t="s">
        <v>272</v>
      </c>
      <c r="R20" t="s">
        <v>295</v>
      </c>
      <c r="T20" t="s">
        <v>380</v>
      </c>
    </row>
    <row r="21" spans="2:20" ht="15.6" x14ac:dyDescent="0.3">
      <c r="B21" t="s">
        <v>273</v>
      </c>
      <c r="C21" s="16">
        <v>40.70173333333333</v>
      </c>
      <c r="D21" s="16">
        <v>29.384933333333336</v>
      </c>
      <c r="E21" s="16">
        <v>20.434933333333337</v>
      </c>
      <c r="F21" s="16">
        <v>29.202133333333336</v>
      </c>
      <c r="G21" s="16">
        <v>29.930933333333336</v>
      </c>
      <c r="H21" s="16">
        <v>10.224800000000002</v>
      </c>
      <c r="I21" s="17">
        <v>2429822.9425454545</v>
      </c>
      <c r="J21" s="17">
        <v>997.95265143241954</v>
      </c>
      <c r="K21">
        <f t="shared" ref="K21:K32" si="0">(F21-E21)*(SeaWaterSpecificHeat(AVERAGE(E21:F21)+273.15,0.004))*(1.5*0.001/60*SeaWaterDensity(AVERAGE(E21:F21)+273.15,0.004))/0.231</f>
        <v>3951.2850360330967</v>
      </c>
      <c r="L21" s="16">
        <v>0.1985172985614565</v>
      </c>
      <c r="M21" s="16">
        <v>295.86015453984982</v>
      </c>
      <c r="N21" s="17">
        <v>5.273822850869424E-4</v>
      </c>
      <c r="O21" s="16">
        <v>1.9024712480976484</v>
      </c>
      <c r="P21" s="18">
        <v>0.26661196860010467</v>
      </c>
      <c r="Q21" s="16">
        <v>97.732426012986224</v>
      </c>
      <c r="S21">
        <f>(C21-D21)*(SeaWaterSpecificHeat(AVERAGE(C21:D21)+273.15,0.0004))*(1.5*0.001/60*SeaWaterDensity(AVERAGE(C21:D21)+273.15,0.00004))</f>
        <v>1175.5849582601063</v>
      </c>
      <c r="T21">
        <f>1000*N21</f>
        <v>0.5273822850869424</v>
      </c>
    </row>
    <row r="22" spans="2:20" ht="15.6" x14ac:dyDescent="0.3">
      <c r="B22" t="s">
        <v>274</v>
      </c>
      <c r="C22" s="16">
        <v>45.744733099999976</v>
      </c>
      <c r="D22" s="16">
        <v>31.717297233333344</v>
      </c>
      <c r="E22" s="16">
        <v>20.761410783333329</v>
      </c>
      <c r="F22" s="16">
        <v>31.623675266666663</v>
      </c>
      <c r="G22" s="16">
        <v>32.461779095833329</v>
      </c>
      <c r="H22" s="16">
        <v>12.538472141666663</v>
      </c>
      <c r="I22" s="17">
        <v>2423652.2804227048</v>
      </c>
      <c r="J22" s="17">
        <v>997.87288442548584</v>
      </c>
      <c r="K22">
        <f t="shared" si="0"/>
        <v>4893.1408359877396</v>
      </c>
      <c r="L22" s="16">
        <v>0.19788423442431446</v>
      </c>
      <c r="M22" s="16">
        <v>364.84738112512309</v>
      </c>
      <c r="N22" s="17">
        <v>6.5201052663766649E-4</v>
      </c>
      <c r="O22" s="16">
        <v>2.3522413851810349</v>
      </c>
      <c r="P22" s="18">
        <v>0.26504762761005951</v>
      </c>
      <c r="Q22" s="16">
        <v>97.564168755032014</v>
      </c>
      <c r="T22">
        <f t="shared" ref="T22:T32" si="1">1000*N22</f>
        <v>0.65201052663766645</v>
      </c>
    </row>
    <row r="23" spans="2:20" ht="15.6" x14ac:dyDescent="0.3">
      <c r="B23" t="s">
        <v>275</v>
      </c>
      <c r="C23" s="16">
        <v>51.481606150000012</v>
      </c>
      <c r="D23" s="16">
        <v>34.165443333333329</v>
      </c>
      <c r="E23" s="16">
        <v>20.63030929999999</v>
      </c>
      <c r="F23" s="16">
        <v>34.041983549999998</v>
      </c>
      <c r="G23" s="16">
        <v>35.079835583333335</v>
      </c>
      <c r="H23" s="16">
        <v>15.487378316666678</v>
      </c>
      <c r="I23" s="17">
        <v>2417268.9826959092</v>
      </c>
      <c r="J23" s="17">
        <v>997.90499769072903</v>
      </c>
      <c r="K23">
        <f t="shared" si="0"/>
        <v>6039.1081731704217</v>
      </c>
      <c r="L23" s="16">
        <v>0.19052628920846071</v>
      </c>
      <c r="M23" s="16">
        <v>575.3503624144447</v>
      </c>
      <c r="N23" s="17">
        <v>1.0309108200350426E-3</v>
      </c>
      <c r="O23" s="16">
        <v>3.7190704132302117</v>
      </c>
      <c r="P23" s="18">
        <v>0.32527143905174749</v>
      </c>
      <c r="Q23" s="16">
        <v>98.071526522589636</v>
      </c>
      <c r="T23">
        <f t="shared" si="1"/>
        <v>1.0309108200350425</v>
      </c>
    </row>
    <row r="24" spans="2:20" ht="15.6" x14ac:dyDescent="0.3">
      <c r="B24" t="s">
        <v>276</v>
      </c>
      <c r="C24" s="16">
        <v>56.418293116666653</v>
      </c>
      <c r="D24" s="16">
        <v>35.943730666666667</v>
      </c>
      <c r="E24" s="16">
        <v>20.59502625</v>
      </c>
      <c r="F24" s="16">
        <v>35.817517783333322</v>
      </c>
      <c r="G24" s="16">
        <v>37.193641954166658</v>
      </c>
      <c r="H24" s="16">
        <v>17.974739874999997</v>
      </c>
      <c r="I24" s="17">
        <v>2412115.1384353866</v>
      </c>
      <c r="J24" s="17">
        <v>997.91362152961437</v>
      </c>
      <c r="K24">
        <f t="shared" si="0"/>
        <v>6852.340049575917</v>
      </c>
      <c r="L24" s="16">
        <v>0.21518840478095067</v>
      </c>
      <c r="M24" s="16">
        <v>702.29285388060714</v>
      </c>
      <c r="N24" s="17">
        <v>1.2610546307306077E-3</v>
      </c>
      <c r="O24" s="16">
        <v>4.5492882076021086</v>
      </c>
      <c r="P24" s="18">
        <v>0.34472409318426761</v>
      </c>
      <c r="Q24" s="16">
        <v>98.491157711157285</v>
      </c>
      <c r="T24">
        <f t="shared" si="1"/>
        <v>1.2610546307306076</v>
      </c>
    </row>
    <row r="25" spans="2:20" ht="15.6" x14ac:dyDescent="0.3">
      <c r="B25" t="s">
        <v>277</v>
      </c>
      <c r="C25" s="16">
        <v>61.226461616666676</v>
      </c>
      <c r="D25" s="16">
        <v>37.705112933333339</v>
      </c>
      <c r="E25" s="16">
        <v>20.894504649999998</v>
      </c>
      <c r="F25" s="16">
        <v>38.612925333333322</v>
      </c>
      <c r="G25" s="16">
        <v>39.609751133333333</v>
      </c>
      <c r="H25" s="16">
        <v>19.712072283333349</v>
      </c>
      <c r="I25" s="17">
        <v>2406224.2249639998</v>
      </c>
      <c r="J25" s="17">
        <v>997.84017092410966</v>
      </c>
      <c r="K25">
        <f t="shared" si="0"/>
        <v>7971.3506632672197</v>
      </c>
      <c r="L25" s="16">
        <v>0.19239550661159488</v>
      </c>
      <c r="M25" s="16">
        <v>1159.1803448617115</v>
      </c>
      <c r="N25" s="17">
        <v>2.0865490577721591E-3</v>
      </c>
      <c r="O25" s="16">
        <v>7.5278354458542465</v>
      </c>
      <c r="P25" s="18">
        <v>0.45250029354757498</v>
      </c>
      <c r="Q25" s="16">
        <v>98.834648365433551</v>
      </c>
      <c r="T25">
        <f t="shared" si="1"/>
        <v>2.0865490577721593</v>
      </c>
    </row>
    <row r="26" spans="2:20" ht="15.6" x14ac:dyDescent="0.3">
      <c r="B26" t="s">
        <v>278</v>
      </c>
      <c r="C26" s="16">
        <v>65.806069383333323</v>
      </c>
      <c r="D26" s="16">
        <v>38.965399883333326</v>
      </c>
      <c r="E26" s="16">
        <v>20.798380849999997</v>
      </c>
      <c r="F26" s="16">
        <v>40.437207200000003</v>
      </c>
      <c r="G26" s="16">
        <v>41.501764329166662</v>
      </c>
      <c r="H26" s="16">
        <v>21.767940608333326</v>
      </c>
      <c r="I26" s="17">
        <v>2401611.152790159</v>
      </c>
      <c r="J26" s="17">
        <v>997.86380879250305</v>
      </c>
      <c r="K26">
        <f t="shared" si="0"/>
        <v>8832.4903610365818</v>
      </c>
      <c r="L26" s="16">
        <v>0.21801770552785635</v>
      </c>
      <c r="M26" s="16">
        <v>1027.4805324956235</v>
      </c>
      <c r="N26" s="17">
        <v>1.8530391572677794E-3</v>
      </c>
      <c r="O26" s="16">
        <v>6.6852218783607267</v>
      </c>
      <c r="P26" s="18">
        <v>0.37973879542288247</v>
      </c>
      <c r="Q26" s="16">
        <v>99.251243673410457</v>
      </c>
      <c r="T26">
        <f t="shared" si="1"/>
        <v>1.8530391572677793</v>
      </c>
    </row>
    <row r="27" spans="2:20" ht="15.6" x14ac:dyDescent="0.3">
      <c r="B27" t="s">
        <v>279</v>
      </c>
      <c r="C27" s="16">
        <v>40.598992700000004</v>
      </c>
      <c r="D27" s="16">
        <v>34.914002450000005</v>
      </c>
      <c r="E27" s="16">
        <v>31.663654233333336</v>
      </c>
      <c r="F27" s="16">
        <v>34.952053266666667</v>
      </c>
      <c r="G27" s="16">
        <v>35.532175662500002</v>
      </c>
      <c r="H27" s="16">
        <v>4.4486438250000049</v>
      </c>
      <c r="I27" s="17">
        <v>2416166.0953392498</v>
      </c>
      <c r="J27" s="17">
        <v>994.81855043585256</v>
      </c>
      <c r="K27">
        <f t="shared" si="0"/>
        <v>1477.4436604458397</v>
      </c>
      <c r="L27" s="16">
        <v>0.38502242791164398</v>
      </c>
      <c r="M27" s="16">
        <v>107.98637839106982</v>
      </c>
      <c r="N27" s="17">
        <v>1.9357794566565964E-4</v>
      </c>
      <c r="O27" s="16">
        <v>0.70051026299324182</v>
      </c>
      <c r="P27" s="18">
        <v>0.2595632769097318</v>
      </c>
      <c r="Q27" s="16">
        <v>98.271113175498911</v>
      </c>
      <c r="T27">
        <f t="shared" si="1"/>
        <v>0.19357794566565964</v>
      </c>
    </row>
    <row r="28" spans="2:20" ht="15.6" x14ac:dyDescent="0.3">
      <c r="B28" t="s">
        <v>280</v>
      </c>
      <c r="C28" s="16">
        <v>45.761102949999994</v>
      </c>
      <c r="D28" s="16">
        <v>36.355852550000009</v>
      </c>
      <c r="E28" s="16">
        <v>30.527630549999994</v>
      </c>
      <c r="F28" s="16">
        <v>36.383649416666678</v>
      </c>
      <c r="G28" s="16">
        <v>37.257058866666668</v>
      </c>
      <c r="H28" s="16">
        <v>7.6028377666666671</v>
      </c>
      <c r="I28" s="17">
        <v>2411960.5164723638</v>
      </c>
      <c r="J28" s="17">
        <v>995.17221725294803</v>
      </c>
      <c r="K28">
        <f t="shared" si="0"/>
        <v>2630.8998713948872</v>
      </c>
      <c r="L28" s="16">
        <v>0.32805038691699739</v>
      </c>
      <c r="M28" s="16">
        <v>277.53296342800189</v>
      </c>
      <c r="N28" s="17">
        <v>4.9837708441076651E-4</v>
      </c>
      <c r="O28" s="16">
        <v>1.8028613266870663</v>
      </c>
      <c r="P28" s="18">
        <v>0.35250170368026751</v>
      </c>
      <c r="Q28" s="16">
        <v>98.711866671067369</v>
      </c>
      <c r="T28">
        <f t="shared" si="1"/>
        <v>0.4983770844107665</v>
      </c>
    </row>
    <row r="29" spans="2:20" ht="15.6" x14ac:dyDescent="0.3">
      <c r="B29" t="s">
        <v>281</v>
      </c>
      <c r="C29" s="16">
        <v>50.905918249999999</v>
      </c>
      <c r="D29" s="16">
        <v>38.374231266666676</v>
      </c>
      <c r="E29" s="16">
        <v>30.235711583333334</v>
      </c>
      <c r="F29" s="16">
        <v>38.420613483333334</v>
      </c>
      <c r="G29" s="16">
        <v>39.484118645833341</v>
      </c>
      <c r="H29" s="16">
        <v>10.311912225000007</v>
      </c>
      <c r="I29" s="17">
        <v>2406530.5398107953</v>
      </c>
      <c r="J29" s="17">
        <v>995.26176732140539</v>
      </c>
      <c r="K29">
        <f t="shared" si="0"/>
        <v>3675.9503710174463</v>
      </c>
      <c r="L29" s="16">
        <v>0.29453003589252641</v>
      </c>
      <c r="M29" s="16">
        <v>425.06532235256566</v>
      </c>
      <c r="N29" s="17">
        <v>7.6502915215458491E-4</v>
      </c>
      <c r="O29" s="16">
        <v>2.7672166641834917</v>
      </c>
      <c r="P29" s="18">
        <v>0.37860463660926097</v>
      </c>
      <c r="Q29" s="16">
        <v>99.134282915119144</v>
      </c>
      <c r="T29">
        <f t="shared" si="1"/>
        <v>0.76502915215458489</v>
      </c>
    </row>
    <row r="30" spans="2:20" ht="15.6" x14ac:dyDescent="0.3">
      <c r="B30" t="s">
        <v>282</v>
      </c>
      <c r="C30" s="16">
        <v>56.560591921052634</v>
      </c>
      <c r="D30" s="16">
        <v>40.708841684210519</v>
      </c>
      <c r="E30" s="16">
        <v>30.01708497368422</v>
      </c>
      <c r="F30" s="16">
        <v>40.82026721052631</v>
      </c>
      <c r="G30" s="16">
        <v>42.026696447368423</v>
      </c>
      <c r="H30" s="16">
        <v>13.216040710526308</v>
      </c>
      <c r="I30" s="17">
        <v>2400331.27284378</v>
      </c>
      <c r="J30" s="17">
        <v>995.32847780420707</v>
      </c>
      <c r="K30">
        <f t="shared" si="0"/>
        <v>4849.8042363633376</v>
      </c>
      <c r="L30" s="16">
        <v>0.27542124160612291</v>
      </c>
      <c r="M30" s="16">
        <v>446.83086675507695</v>
      </c>
      <c r="N30" s="17">
        <v>8.0627959518194845E-4</v>
      </c>
      <c r="O30" s="16">
        <v>2.9162297747759118</v>
      </c>
      <c r="P30" s="18">
        <v>0.31391517307800121</v>
      </c>
      <c r="Q30" s="16">
        <v>99.423932585871455</v>
      </c>
      <c r="T30">
        <f t="shared" si="1"/>
        <v>0.80627959518194847</v>
      </c>
    </row>
    <row r="31" spans="2:20" ht="15.6" x14ac:dyDescent="0.3">
      <c r="B31" t="s">
        <v>283</v>
      </c>
      <c r="C31" s="16">
        <v>61.416179249999992</v>
      </c>
      <c r="D31" s="16">
        <v>42.687659266666678</v>
      </c>
      <c r="E31" s="16">
        <v>30.447305133333348</v>
      </c>
      <c r="F31" s="16">
        <v>42.831071266666669</v>
      </c>
      <c r="G31" s="16">
        <v>44.345553729166674</v>
      </c>
      <c r="H31" s="16">
        <v>15.412731058333328</v>
      </c>
      <c r="I31" s="17">
        <v>2394677.4771803408</v>
      </c>
      <c r="J31" s="17">
        <v>995.19691238902806</v>
      </c>
      <c r="K31">
        <f t="shared" si="0"/>
        <v>5556.7096794484578</v>
      </c>
      <c r="L31" s="16">
        <v>0.2832802314087533</v>
      </c>
      <c r="M31" s="16">
        <v>657.96929526356973</v>
      </c>
      <c r="N31" s="17">
        <v>1.1900693880907446E-3</v>
      </c>
      <c r="O31" s="16">
        <v>4.3049267374052533</v>
      </c>
      <c r="P31" s="18">
        <v>0.38371720343815757</v>
      </c>
      <c r="Q31" s="16">
        <v>99.814476869584041</v>
      </c>
      <c r="T31">
        <f t="shared" si="1"/>
        <v>1.1900693880907447</v>
      </c>
    </row>
    <row r="32" spans="2:20" ht="15.6" x14ac:dyDescent="0.3">
      <c r="B32" t="s">
        <v>284</v>
      </c>
      <c r="C32" s="16">
        <v>66.008662313725466</v>
      </c>
      <c r="D32" s="16">
        <v>44.604631411764714</v>
      </c>
      <c r="E32" s="16">
        <v>30.747600901960777</v>
      </c>
      <c r="F32" s="16">
        <v>44.781092823529406</v>
      </c>
      <c r="G32" s="16">
        <v>46.535496862745092</v>
      </c>
      <c r="H32" s="16">
        <v>17.542299999999997</v>
      </c>
      <c r="I32" s="17">
        <v>2389337.9976491979</v>
      </c>
      <c r="J32" s="17">
        <v>995.1043790876538</v>
      </c>
      <c r="K32">
        <f t="shared" si="0"/>
        <v>6294.1572270565448</v>
      </c>
      <c r="L32" s="16">
        <v>0.28714821864211837</v>
      </c>
      <c r="M32" s="16">
        <v>744.09223310002562</v>
      </c>
      <c r="N32" s="17">
        <v>1.3488475513460496E-3</v>
      </c>
      <c r="O32" s="16">
        <v>4.8797405447032514</v>
      </c>
      <c r="P32" s="18">
        <v>0.3823028400726729</v>
      </c>
      <c r="Q32" s="16">
        <v>99.969628574120094</v>
      </c>
      <c r="T32">
        <f t="shared" si="1"/>
        <v>1.3488475513460496</v>
      </c>
    </row>
    <row r="34" spans="2:20" x14ac:dyDescent="0.3">
      <c r="B34" t="s">
        <v>285</v>
      </c>
    </row>
    <row r="35" spans="2:20" x14ac:dyDescent="0.3">
      <c r="B35" t="s">
        <v>257</v>
      </c>
      <c r="D35" t="s">
        <v>259</v>
      </c>
      <c r="F35" t="s">
        <v>261</v>
      </c>
      <c r="K35" t="s">
        <v>297</v>
      </c>
      <c r="N35" t="s">
        <v>269</v>
      </c>
      <c r="R35" t="s">
        <v>295</v>
      </c>
      <c r="T35" t="s">
        <v>380</v>
      </c>
    </row>
    <row r="36" spans="2:20" x14ac:dyDescent="0.3">
      <c r="B36" t="s">
        <v>273</v>
      </c>
      <c r="D36">
        <v>31.813612481947587</v>
      </c>
      <c r="F36">
        <v>29.167788392189834</v>
      </c>
      <c r="K36">
        <v>4026.8478560865797</v>
      </c>
      <c r="N36">
        <v>6.411197331227602E-4</v>
      </c>
      <c r="R36">
        <v>0.38301551794912675</v>
      </c>
      <c r="T36">
        <f t="shared" ref="T36:T47" si="2">1000*N36</f>
        <v>0.64111973312276016</v>
      </c>
    </row>
    <row r="37" spans="2:20" x14ac:dyDescent="0.3">
      <c r="B37" t="s">
        <v>274</v>
      </c>
      <c r="D37">
        <v>34.656825904152583</v>
      </c>
      <c r="F37">
        <v>31.633015846150272</v>
      </c>
      <c r="K37">
        <v>5033.1883491164317</v>
      </c>
      <c r="N37">
        <v>8.7469093021598423E-4</v>
      </c>
      <c r="R37">
        <v>0.41666982200406466</v>
      </c>
      <c r="T37">
        <f t="shared" si="2"/>
        <v>0.87469093021598421</v>
      </c>
    </row>
    <row r="38" spans="2:20" x14ac:dyDescent="0.3">
      <c r="B38" t="s">
        <v>275</v>
      </c>
      <c r="D38">
        <v>37.631362105629421</v>
      </c>
      <c r="F38">
        <v>34.188389128828419</v>
      </c>
      <c r="K38">
        <v>6304.8037953854737</v>
      </c>
      <c r="N38">
        <v>1.1944277103981429E-3</v>
      </c>
      <c r="R38">
        <v>0.45278046452711079</v>
      </c>
      <c r="T38">
        <f t="shared" si="2"/>
        <v>1.1944277103981429</v>
      </c>
    </row>
    <row r="39" spans="2:20" x14ac:dyDescent="0.3">
      <c r="B39" t="s">
        <v>276</v>
      </c>
      <c r="D39">
        <v>40.183523737292148</v>
      </c>
      <c r="F39">
        <v>36.466383400086386</v>
      </c>
      <c r="K39">
        <v>7411.7891420402157</v>
      </c>
      <c r="N39">
        <v>1.5061857794213369E-3</v>
      </c>
      <c r="R39">
        <v>0.48434376569230614</v>
      </c>
      <c r="T39">
        <f t="shared" si="2"/>
        <v>1.5061857794213369</v>
      </c>
    </row>
    <row r="40" spans="2:20" x14ac:dyDescent="0.3">
      <c r="B40" t="s">
        <v>277</v>
      </c>
      <c r="D40">
        <v>42.77762413934056</v>
      </c>
      <c r="F40">
        <v>38.905583104066693</v>
      </c>
      <c r="K40">
        <v>8451.2695755559525</v>
      </c>
      <c r="N40">
        <v>1.8370501843150559E-3</v>
      </c>
      <c r="R40">
        <v>0.51656152728493498</v>
      </c>
      <c r="T40">
        <f t="shared" si="2"/>
        <v>1.837050184315056</v>
      </c>
    </row>
    <row r="41" spans="2:20" x14ac:dyDescent="0.3">
      <c r="B41" t="s">
        <v>278</v>
      </c>
      <c r="D41">
        <v>45.061326918483871</v>
      </c>
      <c r="F41">
        <v>41.030163581825661</v>
      </c>
      <c r="K41">
        <v>9535.4758134634667</v>
      </c>
      <c r="N41">
        <v>2.1923425884109822E-3</v>
      </c>
      <c r="R41">
        <v>0.54501786455671064</v>
      </c>
      <c r="T41">
        <f t="shared" si="2"/>
        <v>2.1923425884109822</v>
      </c>
    </row>
    <row r="42" spans="2:20" x14ac:dyDescent="0.3">
      <c r="B42" t="s">
        <v>279</v>
      </c>
      <c r="D42">
        <v>36.53353726497528</v>
      </c>
      <c r="F42">
        <v>35.533792079639056</v>
      </c>
      <c r="K42">
        <v>1824.4676736339554</v>
      </c>
      <c r="N42">
        <v>3.3664890048021811E-4</v>
      </c>
      <c r="R42">
        <v>0.43438895321858406</v>
      </c>
      <c r="T42">
        <f t="shared" si="2"/>
        <v>0.33664890048021812</v>
      </c>
    </row>
    <row r="43" spans="2:20" x14ac:dyDescent="0.3">
      <c r="B43" t="s">
        <v>280</v>
      </c>
      <c r="D43">
        <v>38.821354767098512</v>
      </c>
      <c r="F43">
        <v>37.222458582346462</v>
      </c>
      <c r="K43">
        <v>3144.2361425717927</v>
      </c>
      <c r="N43">
        <v>6.1827607775048028E-4</v>
      </c>
      <c r="R43">
        <v>0.46521905789544837</v>
      </c>
      <c r="T43">
        <f t="shared" si="2"/>
        <v>0.61827607775048032</v>
      </c>
    </row>
    <row r="44" spans="2:20" x14ac:dyDescent="0.3">
      <c r="B44" t="s">
        <v>281</v>
      </c>
      <c r="D44">
        <v>41.424651941693696</v>
      </c>
      <c r="F44">
        <v>39.411712448126934</v>
      </c>
      <c r="K44">
        <v>4318.9915242603875</v>
      </c>
      <c r="N44">
        <v>9.0777062677857253E-4</v>
      </c>
      <c r="R44">
        <v>0.49707809224377519</v>
      </c>
      <c r="T44">
        <f t="shared" si="2"/>
        <v>0.90777062677857256</v>
      </c>
    </row>
    <row r="45" spans="2:20" x14ac:dyDescent="0.3">
      <c r="B45" t="s">
        <v>282</v>
      </c>
      <c r="D45">
        <v>44.286368823235136</v>
      </c>
      <c r="F45">
        <v>41.912112455397107</v>
      </c>
      <c r="K45">
        <v>5621.03827586436</v>
      </c>
      <c r="N45">
        <v>1.2654943642121184E-3</v>
      </c>
      <c r="R45">
        <v>0.53161536752530569</v>
      </c>
      <c r="T45">
        <f t="shared" si="2"/>
        <v>1.2654943642121184</v>
      </c>
    </row>
    <row r="46" spans="2:20" x14ac:dyDescent="0.3">
      <c r="B46" t="s">
        <v>283</v>
      </c>
      <c r="D46">
        <v>46.980468759264056</v>
      </c>
      <c r="F46">
        <v>44.433339361471155</v>
      </c>
      <c r="K46">
        <v>6642.3003406517664</v>
      </c>
      <c r="N46">
        <v>1.588848640330264E-3</v>
      </c>
      <c r="R46">
        <v>0.5634838127075803</v>
      </c>
      <c r="T46">
        <f t="shared" si="2"/>
        <v>1.588848640330264</v>
      </c>
    </row>
    <row r="47" spans="2:20" x14ac:dyDescent="0.3">
      <c r="B47" t="s">
        <v>284</v>
      </c>
      <c r="D47">
        <v>49.458206197192055</v>
      </c>
      <c r="F47">
        <v>46.7777969026763</v>
      </c>
      <c r="K47">
        <v>7651.1638748385512</v>
      </c>
      <c r="N47">
        <v>1.9282700556446553E-3</v>
      </c>
      <c r="R47">
        <v>0.59235295431115198</v>
      </c>
      <c r="T47">
        <f t="shared" si="2"/>
        <v>1.9282700556446553</v>
      </c>
    </row>
    <row r="53" spans="4:14" x14ac:dyDescent="0.3">
      <c r="D53">
        <f>MIN(MIN(D36:D47),MIN(D21:D32))</f>
        <v>29.384933333333336</v>
      </c>
      <c r="F53">
        <f>MIN(MIN(F36:F47),MIN(F21:F32))</f>
        <v>29.167788392189834</v>
      </c>
      <c r="N53">
        <f>MIN(MIN(N36:N47),MIN(N21:N32))</f>
        <v>1.9357794566565964E-4</v>
      </c>
    </row>
    <row r="54" spans="4:14" x14ac:dyDescent="0.3">
      <c r="D54">
        <f>MAX(MAX(D36:D47),MAX(D21:D32))</f>
        <v>49.458206197192055</v>
      </c>
      <c r="F54">
        <f>MAX(MAX(F36:F47),MAX(F21:F32))</f>
        <v>46.7777969026763</v>
      </c>
      <c r="N54">
        <f>MAX(MAX(N36:N47),MAX(N21:N32))</f>
        <v>2.1923425884109822E-3</v>
      </c>
    </row>
    <row r="56" spans="4:14" x14ac:dyDescent="0.3">
      <c r="D56">
        <f>D53</f>
        <v>29.384933333333336</v>
      </c>
      <c r="F56">
        <f>F53</f>
        <v>29.167788392189834</v>
      </c>
      <c r="N56">
        <f>N53</f>
        <v>1.9357794566565964E-4</v>
      </c>
    </row>
    <row r="57" spans="4:14" x14ac:dyDescent="0.3">
      <c r="D57">
        <f>D54</f>
        <v>49.458206197192055</v>
      </c>
      <c r="F57">
        <f>F54</f>
        <v>46.7777969026763</v>
      </c>
      <c r="N57">
        <f>N54</f>
        <v>2.1923425884109822E-3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V2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dimension ref="B2:T57"/>
  <sheetViews>
    <sheetView zoomScaleNormal="100" workbookViewId="0">
      <selection activeCell="K21" sqref="K21"/>
    </sheetView>
  </sheetViews>
  <sheetFormatPr defaultRowHeight="14.4" x14ac:dyDescent="0.3"/>
  <cols>
    <col min="2" max="2" width="27.21875" customWidth="1"/>
    <col min="14" max="14" width="11.21875" customWidth="1"/>
  </cols>
  <sheetData>
    <row r="2" spans="2:3" x14ac:dyDescent="0.3">
      <c r="B2" t="s">
        <v>254</v>
      </c>
    </row>
    <row r="4" spans="2:3" x14ac:dyDescent="0.3">
      <c r="B4" t="s">
        <v>294</v>
      </c>
    </row>
    <row r="7" spans="2:3" x14ac:dyDescent="0.3">
      <c r="B7" s="1" t="s">
        <v>370</v>
      </c>
      <c r="C7" s="1"/>
    </row>
    <row r="8" spans="2:3" x14ac:dyDescent="0.3">
      <c r="B8" s="1"/>
      <c r="C8" s="1"/>
    </row>
    <row r="9" spans="2:3" x14ac:dyDescent="0.3">
      <c r="B9" s="1"/>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272</v>
      </c>
      <c r="Q20" t="s">
        <v>272</v>
      </c>
      <c r="T20" t="s">
        <v>380</v>
      </c>
    </row>
    <row r="21" spans="2:20" x14ac:dyDescent="0.3">
      <c r="B21" t="s">
        <v>273</v>
      </c>
      <c r="C21">
        <v>39.67984100000001</v>
      </c>
      <c r="D21">
        <v>35.634898143939409</v>
      </c>
      <c r="E21">
        <v>20.162466068181818</v>
      </c>
      <c r="F21">
        <v>23.866877643939397</v>
      </c>
      <c r="G21">
        <v>29.836020714015159</v>
      </c>
      <c r="H21">
        <v>3.8746772159090916</v>
      </c>
      <c r="I21">
        <v>2430054.3567681923</v>
      </c>
      <c r="J21">
        <v>998.01870159481143</v>
      </c>
      <c r="K21">
        <f t="shared" ref="K21:K32" si="0">(F21-E21)*(SeaWaterSpecificHeat(AVERAGE(E21:F21)+273.15,0.004))*(1.5*0.001/60*SeaWaterDensity(AVERAGE(E21:F21)+273.15,0.004))/0.231</f>
        <v>1671.144821036024</v>
      </c>
      <c r="L21">
        <v>459.24629769925781</v>
      </c>
      <c r="M21" t="e">
        <v>#N/A</v>
      </c>
      <c r="N21">
        <v>1.3460542630405099E-3</v>
      </c>
      <c r="O21">
        <v>4.8554153736822405</v>
      </c>
      <c r="P21">
        <v>93.635527867134869</v>
      </c>
      <c r="Q21">
        <v>97.123724931024114</v>
      </c>
      <c r="T21">
        <f>1000*N21</f>
        <v>1.3460542630405099</v>
      </c>
    </row>
    <row r="22" spans="2:20" x14ac:dyDescent="0.3">
      <c r="B22" t="s">
        <v>274</v>
      </c>
      <c r="C22">
        <v>44.918944602836881</v>
      </c>
      <c r="D22">
        <v>39.093389560283683</v>
      </c>
      <c r="E22">
        <v>20.284834617021279</v>
      </c>
      <c r="F22">
        <v>25.116457007092205</v>
      </c>
      <c r="G22">
        <v>32.601889609929081</v>
      </c>
      <c r="H22">
        <v>24.634109985815602</v>
      </c>
      <c r="I22">
        <v>2423310.6655147001</v>
      </c>
      <c r="J22">
        <v>997.98909622765177</v>
      </c>
      <c r="K22">
        <f t="shared" si="0"/>
        <v>2179.150212363415</v>
      </c>
      <c r="L22">
        <v>524.3119829130726</v>
      </c>
      <c r="M22" t="e">
        <v>#N/A</v>
      </c>
      <c r="N22">
        <v>1.5410388300011954E-3</v>
      </c>
      <c r="O22">
        <v>5.5589182376585873</v>
      </c>
      <c r="P22">
        <v>97.967800932350812</v>
      </c>
      <c r="Q22">
        <v>98.001701338747139</v>
      </c>
      <c r="T22">
        <f t="shared" ref="T22:T32" si="1">1000*N22</f>
        <v>1.5410388300011955</v>
      </c>
    </row>
    <row r="23" spans="2:20" x14ac:dyDescent="0.3">
      <c r="B23" t="s">
        <v>275</v>
      </c>
      <c r="C23">
        <v>50.915601493333334</v>
      </c>
      <c r="D23">
        <v>43.336259986666661</v>
      </c>
      <c r="E23">
        <v>20.193331199999999</v>
      </c>
      <c r="F23">
        <v>26.798818986666664</v>
      </c>
      <c r="G23">
        <v>35.554466346666665</v>
      </c>
      <c r="H23">
        <v>30.722270293333334</v>
      </c>
      <c r="I23">
        <v>2416111.7465984002</v>
      </c>
      <c r="J23">
        <v>998.01124321784948</v>
      </c>
      <c r="K23">
        <f t="shared" si="0"/>
        <v>2978.3871757323072</v>
      </c>
      <c r="L23">
        <v>598.27595702026929</v>
      </c>
      <c r="M23" t="e">
        <v>#N/A</v>
      </c>
      <c r="N23">
        <v>1.763670397737577E-3</v>
      </c>
      <c r="O23">
        <v>6.3618656352845795</v>
      </c>
      <c r="P23">
        <v>98.962349250375397</v>
      </c>
      <c r="Q23">
        <v>98.864183261528282</v>
      </c>
      <c r="T23">
        <f t="shared" si="1"/>
        <v>1.7636703977375769</v>
      </c>
    </row>
    <row r="24" spans="2:20" x14ac:dyDescent="0.3">
      <c r="B24" t="s">
        <v>276</v>
      </c>
      <c r="C24">
        <v>56.034625478260871</v>
      </c>
      <c r="D24">
        <v>46.647056663043465</v>
      </c>
      <c r="E24">
        <v>20.447482782608695</v>
      </c>
      <c r="F24">
        <v>28.567064402173902</v>
      </c>
      <c r="G24">
        <v>38.241054130434783</v>
      </c>
      <c r="H24">
        <v>35.587142695652176</v>
      </c>
      <c r="I24">
        <v>2409561.357111067</v>
      </c>
      <c r="J24">
        <v>997.94959784381842</v>
      </c>
      <c r="K24">
        <f t="shared" si="0"/>
        <v>3659.8071084948333</v>
      </c>
      <c r="L24">
        <v>735.00270968343955</v>
      </c>
      <c r="M24" t="e">
        <v>#N/A</v>
      </c>
      <c r="N24">
        <v>2.172620348235866E-3</v>
      </c>
      <c r="O24">
        <v>7.8375032872884551</v>
      </c>
      <c r="P24">
        <v>98.842881439425682</v>
      </c>
      <c r="Q24">
        <v>99.462893728942376</v>
      </c>
      <c r="T24">
        <f t="shared" si="1"/>
        <v>2.1726203482358661</v>
      </c>
    </row>
    <row r="25" spans="2:20" x14ac:dyDescent="0.3">
      <c r="B25" t="s">
        <v>277</v>
      </c>
      <c r="C25">
        <v>60.963695142857127</v>
      </c>
      <c r="D25">
        <v>49.602583750000001</v>
      </c>
      <c r="E25">
        <v>20.383564357142856</v>
      </c>
      <c r="F25">
        <v>30.426323964285711</v>
      </c>
      <c r="G25">
        <v>40.673629749999989</v>
      </c>
      <c r="H25">
        <v>40.580130785714275</v>
      </c>
      <c r="I25">
        <v>2403630.295464091</v>
      </c>
      <c r="J25">
        <v>997.96514028617753</v>
      </c>
      <c r="K25">
        <f t="shared" si="0"/>
        <v>4525.2364583944936</v>
      </c>
      <c r="L25">
        <v>814.09193733212692</v>
      </c>
      <c r="M25" t="e">
        <v>#N/A</v>
      </c>
      <c r="N25">
        <v>2.412340879945578E-3</v>
      </c>
      <c r="O25">
        <v>8.7021347913151814</v>
      </c>
      <c r="P25">
        <v>94.178479921731579</v>
      </c>
      <c r="Q25">
        <v>99.877507140298903</v>
      </c>
      <c r="T25">
        <f t="shared" si="1"/>
        <v>2.4123408799455781</v>
      </c>
    </row>
    <row r="26" spans="2:20" x14ac:dyDescent="0.3">
      <c r="B26" t="s">
        <v>278</v>
      </c>
      <c r="C26">
        <v>65.460400000000007</v>
      </c>
      <c r="D26">
        <v>52.117169799999999</v>
      </c>
      <c r="E26">
        <v>21.825640581818185</v>
      </c>
      <c r="F26">
        <v>32.961225290909084</v>
      </c>
      <c r="G26">
        <v>43.091108709090911</v>
      </c>
      <c r="H26">
        <v>12.23940703636363</v>
      </c>
      <c r="I26">
        <v>2397736.0422201985</v>
      </c>
      <c r="J26">
        <v>997.60814246251346</v>
      </c>
      <c r="K26">
        <f t="shared" si="0"/>
        <v>5014.1102981418489</v>
      </c>
      <c r="L26">
        <v>1026.4552828269618</v>
      </c>
      <c r="M26" t="e">
        <v>#N/A</v>
      </c>
      <c r="N26">
        <v>3.0490992061413444E-3</v>
      </c>
      <c r="O26">
        <v>11.003074929815249</v>
      </c>
      <c r="P26">
        <v>82.489610678603839</v>
      </c>
      <c r="Q26">
        <v>100.17402803321224</v>
      </c>
      <c r="T26">
        <f t="shared" si="1"/>
        <v>3.0490992061413444</v>
      </c>
    </row>
    <row r="27" spans="2:20" x14ac:dyDescent="0.3">
      <c r="B27" t="s">
        <v>279</v>
      </c>
      <c r="C27">
        <v>40.659306999999998</v>
      </c>
      <c r="D27">
        <v>37.779171833333343</v>
      </c>
      <c r="E27">
        <v>30.635391348484848</v>
      </c>
      <c r="F27">
        <v>32.385454939393938</v>
      </c>
      <c r="G27">
        <v>35.647349174242422</v>
      </c>
      <c r="H27">
        <v>10.02391565151515</v>
      </c>
      <c r="I27">
        <v>2415885.2813769835</v>
      </c>
      <c r="J27">
        <v>995.13902274556779</v>
      </c>
      <c r="K27">
        <f t="shared" si="0"/>
        <v>786.82169733633793</v>
      </c>
      <c r="L27">
        <v>270.36124254532507</v>
      </c>
      <c r="M27" t="e">
        <v>#N/A</v>
      </c>
      <c r="N27">
        <v>7.9707835902762295E-4</v>
      </c>
      <c r="O27">
        <v>1.7534789478013197</v>
      </c>
      <c r="P27">
        <v>69.263193524650461</v>
      </c>
      <c r="Q27">
        <v>96.396118589483365</v>
      </c>
      <c r="T27">
        <f t="shared" si="1"/>
        <v>0.79707835902762292</v>
      </c>
    </row>
    <row r="28" spans="2:20" x14ac:dyDescent="0.3">
      <c r="B28" t="s">
        <v>280</v>
      </c>
      <c r="C28">
        <v>45.823787752577324</v>
      </c>
      <c r="D28">
        <v>41.443174917525766</v>
      </c>
      <c r="E28">
        <v>30.489276618556691</v>
      </c>
      <c r="F28">
        <v>33.599603360824744</v>
      </c>
      <c r="G28">
        <v>38.156532185567009</v>
      </c>
      <c r="H28">
        <v>15.334511134020634</v>
      </c>
      <c r="I28">
        <v>2409767.436980281</v>
      </c>
      <c r="J28">
        <v>995.18401386979019</v>
      </c>
      <c r="K28">
        <f t="shared" si="0"/>
        <v>1398.1091284580045</v>
      </c>
      <c r="L28">
        <v>327.97519928227541</v>
      </c>
      <c r="M28" t="e">
        <v>#N/A</v>
      </c>
      <c r="N28">
        <v>5.8949423111778147E-4</v>
      </c>
      <c r="O28">
        <v>2.1324490772032028</v>
      </c>
      <c r="P28">
        <v>85.318383014441523</v>
      </c>
      <c r="Q28">
        <v>98.017087632895667</v>
      </c>
      <c r="T28">
        <f t="shared" si="1"/>
        <v>0.58949423111778143</v>
      </c>
    </row>
    <row r="29" spans="2:20" x14ac:dyDescent="0.3">
      <c r="B29" t="s">
        <v>281</v>
      </c>
      <c r="C29">
        <v>50.897380803921564</v>
      </c>
      <c r="D29">
        <v>44.858187480392132</v>
      </c>
      <c r="E29">
        <v>30.692913578431369</v>
      </c>
      <c r="F29">
        <v>35.187636147058832</v>
      </c>
      <c r="G29">
        <v>40.795147191176468</v>
      </c>
      <c r="H29">
        <v>20.204467225490195</v>
      </c>
      <c r="I29">
        <v>2403334.0138484226</v>
      </c>
      <c r="J29">
        <v>995.12127332896421</v>
      </c>
      <c r="K29">
        <f t="shared" si="0"/>
        <v>2019.715795759073</v>
      </c>
      <c r="L29">
        <v>442.34096604783525</v>
      </c>
      <c r="M29" t="e">
        <v>#N/A</v>
      </c>
      <c r="N29">
        <v>7.9718058915082869E-4</v>
      </c>
      <c r="O29">
        <v>2.8839199782580445</v>
      </c>
      <c r="P29">
        <v>59.630412114158815</v>
      </c>
      <c r="Q29">
        <v>99.166490843889292</v>
      </c>
      <c r="T29">
        <f t="shared" si="1"/>
        <v>0.79718058915082868</v>
      </c>
    </row>
    <row r="30" spans="2:20" x14ac:dyDescent="0.3">
      <c r="B30" t="s">
        <v>282</v>
      </c>
      <c r="C30">
        <v>55.928203162162141</v>
      </c>
      <c r="D30">
        <v>48.079898472972971</v>
      </c>
      <c r="E30">
        <v>30.616718702702698</v>
      </c>
      <c r="F30">
        <v>36.856157648648669</v>
      </c>
      <c r="G30">
        <v>43.272460932432423</v>
      </c>
      <c r="H30">
        <v>25.311484459459443</v>
      </c>
      <c r="I30">
        <v>2397293.8725265604</v>
      </c>
      <c r="J30">
        <v>995.14477995319749</v>
      </c>
      <c r="K30">
        <f t="shared" si="0"/>
        <v>2802.8549825775553</v>
      </c>
      <c r="L30">
        <v>558.11573415530063</v>
      </c>
      <c r="M30" t="e">
        <v>#N/A</v>
      </c>
      <c r="N30">
        <v>1.0083624784614528E-3</v>
      </c>
      <c r="O30">
        <v>3.6478158712061552</v>
      </c>
      <c r="P30">
        <v>62.271312991053776</v>
      </c>
      <c r="Q30">
        <v>99.898401647207308</v>
      </c>
      <c r="T30">
        <f t="shared" si="1"/>
        <v>1.0083624784614529</v>
      </c>
    </row>
    <row r="31" spans="2:20" x14ac:dyDescent="0.3">
      <c r="B31" t="s">
        <v>283</v>
      </c>
      <c r="C31">
        <v>61.010645582089545</v>
      </c>
      <c r="D31">
        <v>50.928769074626892</v>
      </c>
      <c r="E31">
        <v>30.563250388059707</v>
      </c>
      <c r="F31">
        <v>38.69312649253731</v>
      </c>
      <c r="G31">
        <v>45.786947985074626</v>
      </c>
      <c r="H31">
        <v>30.447395194029838</v>
      </c>
      <c r="I31">
        <v>2391163.0959127545</v>
      </c>
      <c r="J31">
        <v>995.1612531602766</v>
      </c>
      <c r="K31">
        <f t="shared" si="0"/>
        <v>3650.8142033546883</v>
      </c>
      <c r="L31">
        <v>680.04931196708583</v>
      </c>
      <c r="M31" t="e">
        <v>#N/A</v>
      </c>
      <c r="N31">
        <v>1.2318133099990928E-3</v>
      </c>
      <c r="O31">
        <v>4.4560898064652923</v>
      </c>
      <c r="P31">
        <v>39.289018572427921</v>
      </c>
      <c r="Q31">
        <v>100.26630589866693</v>
      </c>
      <c r="T31">
        <f t="shared" si="1"/>
        <v>1.2318133099990929</v>
      </c>
    </row>
    <row r="32" spans="2:20" x14ac:dyDescent="0.3">
      <c r="B32" t="s">
        <v>284</v>
      </c>
      <c r="C32">
        <v>66.016400000000004</v>
      </c>
      <c r="D32">
        <v>53.542738507462694</v>
      </c>
      <c r="E32">
        <v>30.4392</v>
      </c>
      <c r="F32">
        <v>40.947297014925375</v>
      </c>
      <c r="G32">
        <v>47.736412003731346</v>
      </c>
      <c r="H32">
        <v>11.490864768656706</v>
      </c>
      <c r="I32">
        <v>2386409.948187266</v>
      </c>
      <c r="J32">
        <v>995.19939556580528</v>
      </c>
      <c r="K32">
        <f t="shared" si="0"/>
        <v>4716.8283437373339</v>
      </c>
      <c r="L32">
        <v>891.69577451368536</v>
      </c>
      <c r="M32" t="e">
        <v>#N/A</v>
      </c>
      <c r="N32">
        <v>1.6183980411485087E-3</v>
      </c>
      <c r="O32">
        <v>9.6271324583673881</v>
      </c>
      <c r="P32">
        <v>54.845998377231012</v>
      </c>
      <c r="Q32">
        <v>100.35476933248</v>
      </c>
      <c r="T32">
        <f t="shared" si="1"/>
        <v>1.6183980411485086</v>
      </c>
    </row>
    <row r="34" spans="2:20" x14ac:dyDescent="0.3">
      <c r="B34" t="s">
        <v>285</v>
      </c>
    </row>
    <row r="35" spans="2:20" x14ac:dyDescent="0.3">
      <c r="B35" t="s">
        <v>257</v>
      </c>
      <c r="D35" t="s">
        <v>259</v>
      </c>
      <c r="F35" t="s">
        <v>261</v>
      </c>
      <c r="K35" t="s">
        <v>297</v>
      </c>
      <c r="N35" t="s">
        <v>269</v>
      </c>
      <c r="R35" t="s">
        <v>295</v>
      </c>
      <c r="T35" t="s">
        <v>380</v>
      </c>
    </row>
    <row r="36" spans="2:20" x14ac:dyDescent="0.3">
      <c r="B36" t="s">
        <v>273</v>
      </c>
      <c r="D36">
        <v>37.546895286246411</v>
      </c>
      <c r="F36">
        <v>22.320521930829614</v>
      </c>
      <c r="K36">
        <v>1599.8122475706139</v>
      </c>
      <c r="N36">
        <v>5.3282480864980943E-4</v>
      </c>
      <c r="R36">
        <v>0.78240925421382634</v>
      </c>
      <c r="T36">
        <f t="shared" ref="T36:T47" si="2">1000*N36</f>
        <v>0.53282480864980941</v>
      </c>
    </row>
    <row r="37" spans="2:20" x14ac:dyDescent="0.3">
      <c r="B37" t="s">
        <v>274</v>
      </c>
      <c r="D37">
        <v>41.92948567925589</v>
      </c>
      <c r="F37">
        <v>23.332220609133913</v>
      </c>
      <c r="K37">
        <v>2260.5350605372273</v>
      </c>
      <c r="N37">
        <v>7.7184597758038519E-4</v>
      </c>
      <c r="R37">
        <v>0.80120362622357022</v>
      </c>
      <c r="T37">
        <f t="shared" si="2"/>
        <v>0.7718459775803852</v>
      </c>
    </row>
    <row r="38" spans="2:20" x14ac:dyDescent="0.3">
      <c r="B38" t="s">
        <v>275</v>
      </c>
      <c r="D38">
        <v>46.736101464274896</v>
      </c>
      <c r="F38">
        <v>24.495979602808291</v>
      </c>
      <c r="K38">
        <v>3192.7955556235202</v>
      </c>
      <c r="N38">
        <v>1.116381460853058E-3</v>
      </c>
      <c r="R38">
        <v>0.8200924784387047</v>
      </c>
      <c r="T38">
        <f t="shared" si="2"/>
        <v>1.116381460853058</v>
      </c>
    </row>
    <row r="39" spans="2:20" x14ac:dyDescent="0.3">
      <c r="B39" t="s">
        <v>276</v>
      </c>
      <c r="D39">
        <v>50.683744764771404</v>
      </c>
      <c r="F39">
        <v>26.003330357328252</v>
      </c>
      <c r="K39">
        <v>4123.9381047152847</v>
      </c>
      <c r="N39">
        <v>1.4695451993103088E-3</v>
      </c>
      <c r="R39">
        <v>0.83522805278417123</v>
      </c>
      <c r="T39">
        <f t="shared" si="2"/>
        <v>1.4695451993103088</v>
      </c>
    </row>
    <row r="40" spans="2:20" x14ac:dyDescent="0.3">
      <c r="B40" t="s">
        <v>277</v>
      </c>
      <c r="D40">
        <v>54.290219622410348</v>
      </c>
      <c r="F40">
        <v>27.370979351863241</v>
      </c>
      <c r="K40">
        <v>5187.1865416981573</v>
      </c>
      <c r="N40">
        <v>1.8765729655422388E-3</v>
      </c>
      <c r="R40">
        <v>0.84759440336226788</v>
      </c>
      <c r="T40">
        <f t="shared" si="2"/>
        <v>1.8765729655422387</v>
      </c>
    </row>
    <row r="41" spans="2:20" x14ac:dyDescent="0.3">
      <c r="B41" t="s">
        <v>278</v>
      </c>
      <c r="D41">
        <v>57.545368961177189</v>
      </c>
      <c r="F41">
        <v>30.175920313896825</v>
      </c>
      <c r="K41">
        <v>6200.4790853383029</v>
      </c>
      <c r="N41">
        <v>2.2814113795995754E-3</v>
      </c>
      <c r="R41">
        <v>0.8606479919962492</v>
      </c>
      <c r="T41">
        <f t="shared" si="2"/>
        <v>2.2814113795995756</v>
      </c>
    </row>
    <row r="42" spans="2:20" x14ac:dyDescent="0.3">
      <c r="B42" t="s">
        <v>279</v>
      </c>
      <c r="D42">
        <v>39.309673753442496</v>
      </c>
      <c r="F42">
        <v>31.938200719058557</v>
      </c>
      <c r="K42">
        <v>991.03414301860005</v>
      </c>
      <c r="N42">
        <v>3.4915348532779249E-4</v>
      </c>
      <c r="R42">
        <v>0.80250555788577305</v>
      </c>
      <c r="T42">
        <f t="shared" si="2"/>
        <v>0.3491534853277925</v>
      </c>
    </row>
    <row r="43" spans="2:20" x14ac:dyDescent="0.3">
      <c r="B43" t="s">
        <v>280</v>
      </c>
      <c r="D43">
        <v>43.586059016534477</v>
      </c>
      <c r="F43">
        <v>32.717270014835719</v>
      </c>
      <c r="K43">
        <v>1676.3166871555491</v>
      </c>
      <c r="N43">
        <v>6.0072535323842417E-4</v>
      </c>
      <c r="R43">
        <v>0.82479872726983017</v>
      </c>
      <c r="T43">
        <f t="shared" si="2"/>
        <v>0.60072535323842413</v>
      </c>
    </row>
    <row r="44" spans="2:20" x14ac:dyDescent="0.3">
      <c r="B44" t="s">
        <v>281</v>
      </c>
      <c r="D44">
        <v>47.675553491179926</v>
      </c>
      <c r="F44">
        <v>33.959917191768739</v>
      </c>
      <c r="K44">
        <v>2447.0054942492166</v>
      </c>
      <c r="N44">
        <v>8.9123938597466493E-4</v>
      </c>
      <c r="R44">
        <v>0.84176615217247275</v>
      </c>
      <c r="T44">
        <f t="shared" si="2"/>
        <v>0.8912393859746649</v>
      </c>
    </row>
    <row r="45" spans="2:20" x14ac:dyDescent="0.3">
      <c r="B45" t="s">
        <v>282</v>
      </c>
      <c r="D45">
        <v>51.540511058152731</v>
      </c>
      <c r="F45">
        <v>35.132822260092496</v>
      </c>
      <c r="K45">
        <v>3372.6990169687083</v>
      </c>
      <c r="N45">
        <v>1.2449466596261315E-3</v>
      </c>
      <c r="R45">
        <v>0.85540732930774821</v>
      </c>
      <c r="T45">
        <f t="shared" si="2"/>
        <v>1.2449466596261316</v>
      </c>
    </row>
    <row r="46" spans="2:20" x14ac:dyDescent="0.3">
      <c r="B46" t="s">
        <v>283</v>
      </c>
      <c r="D46">
        <v>55.272211518836343</v>
      </c>
      <c r="F46">
        <v>36.544842031074211</v>
      </c>
      <c r="K46">
        <v>4458.9378041511436</v>
      </c>
      <c r="N46">
        <v>1.6662166094153104E-3</v>
      </c>
      <c r="R46">
        <v>0.86720043694279381</v>
      </c>
      <c r="T46">
        <f t="shared" si="2"/>
        <v>1.6662166094153104</v>
      </c>
    </row>
    <row r="47" spans="2:20" x14ac:dyDescent="0.3">
      <c r="B47" t="s">
        <v>284</v>
      </c>
      <c r="D47">
        <v>58.755962983372001</v>
      </c>
      <c r="F47">
        <v>38.091191546347432</v>
      </c>
      <c r="K47">
        <v>5697.1102594584081</v>
      </c>
      <c r="N47">
        <v>2.1519419128209565E-3</v>
      </c>
      <c r="R47">
        <v>0.87718447829369994</v>
      </c>
      <c r="T47">
        <f t="shared" si="2"/>
        <v>2.1519419128209565</v>
      </c>
    </row>
    <row r="53" spans="4:14" x14ac:dyDescent="0.3">
      <c r="D53">
        <f>MIN(MIN(D36:D47),MIN(D21:D32))</f>
        <v>35.634898143939409</v>
      </c>
      <c r="F53">
        <f>MIN(MIN(F36:F47),MIN(F21:F32))</f>
        <v>22.320521930829614</v>
      </c>
      <c r="N53">
        <f>MIN(MIN(N36:N47),MIN(N21:N32))</f>
        <v>3.4915348532779249E-4</v>
      </c>
    </row>
    <row r="54" spans="4:14" x14ac:dyDescent="0.3">
      <c r="D54">
        <f>MAX(MAX(D36:D47),MAX(D21:D32))</f>
        <v>58.755962983372001</v>
      </c>
      <c r="F54">
        <f>MAX(MAX(F36:F47),MAX(F21:F32))</f>
        <v>40.947297014925375</v>
      </c>
      <c r="N54">
        <f>MAX(MAX(N36:N47),MAX(N21:N32))</f>
        <v>3.0490992061413444E-3</v>
      </c>
    </row>
    <row r="56" spans="4:14" x14ac:dyDescent="0.3">
      <c r="D56">
        <f>D53</f>
        <v>35.634898143939409</v>
      </c>
      <c r="F56">
        <f>F53</f>
        <v>22.320521930829614</v>
      </c>
      <c r="N56">
        <f>N53</f>
        <v>3.4915348532779249E-4</v>
      </c>
    </row>
    <row r="57" spans="4:14" x14ac:dyDescent="0.3">
      <c r="D57">
        <f>D54</f>
        <v>58.755962983372001</v>
      </c>
      <c r="F57">
        <f>F54</f>
        <v>40.947297014925375</v>
      </c>
      <c r="N57">
        <f>N54</f>
        <v>3.0490992061413444E-3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V3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T58"/>
  <sheetViews>
    <sheetView zoomScale="115" zoomScaleNormal="115" workbookViewId="0">
      <selection activeCell="H19" sqref="H19"/>
    </sheetView>
  </sheetViews>
  <sheetFormatPr defaultRowHeight="14.4" x14ac:dyDescent="0.3"/>
  <cols>
    <col min="2" max="2" width="27.21875" customWidth="1"/>
    <col min="14" max="14" width="11.21875" customWidth="1"/>
  </cols>
  <sheetData>
    <row r="2" spans="2:3" x14ac:dyDescent="0.3">
      <c r="B2" t="s">
        <v>254</v>
      </c>
    </row>
    <row r="4" spans="2:3" x14ac:dyDescent="0.3">
      <c r="B4" t="s">
        <v>294</v>
      </c>
    </row>
    <row r="7" spans="2:3" x14ac:dyDescent="0.3">
      <c r="B7" s="1"/>
      <c r="C7" s="1"/>
    </row>
    <row r="8" spans="2:3" x14ac:dyDescent="0.3">
      <c r="B8" s="1"/>
      <c r="C8" s="1"/>
    </row>
    <row r="9" spans="2:3" x14ac:dyDescent="0.3">
      <c r="B9" s="1"/>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271</v>
      </c>
      <c r="Q20" t="s">
        <v>272</v>
      </c>
      <c r="R20" t="s">
        <v>356</v>
      </c>
      <c r="T20" t="s">
        <v>380</v>
      </c>
    </row>
    <row r="21" spans="2:20" ht="15.6" x14ac:dyDescent="0.3">
      <c r="B21" t="s">
        <v>273</v>
      </c>
      <c r="C21" s="16">
        <v>40.208304729729726</v>
      </c>
      <c r="D21" s="16">
        <v>27.680174270270275</v>
      </c>
      <c r="E21" s="16">
        <v>20.450640297297298</v>
      </c>
      <c r="F21" s="16">
        <v>33.036617959459456</v>
      </c>
      <c r="G21" s="16">
        <v>30.343934314189191</v>
      </c>
      <c r="H21" s="16">
        <v>7.2006103716216252</v>
      </c>
      <c r="I21" s="17">
        <v>2428815.9710630407</v>
      </c>
      <c r="J21" s="17">
        <v>997.94882938484784</v>
      </c>
      <c r="K21">
        <f t="shared" ref="K21:K33" si="0">(F21-E21)*(SeaWaterSpecificHeat(AVERAGE(E21:F21)+273.15,0.004))*(13.5*0.001/60*SeaWaterDensity(AVERAGE(E21:F21)+273.15,0.004))/3.6</f>
        <v>3273.565500134142</v>
      </c>
      <c r="L21" s="16">
        <v>-1.5061908881256454E-2</v>
      </c>
      <c r="M21" s="16">
        <v>4827.7380219663464</v>
      </c>
      <c r="N21" s="17">
        <v>5.5213666058369696E-4</v>
      </c>
      <c r="O21" s="16">
        <v>1.9917774534858217</v>
      </c>
      <c r="P21" s="18">
        <v>1.2362144147566367</v>
      </c>
      <c r="Q21" s="16">
        <v>96.565229185045709</v>
      </c>
      <c r="R21">
        <v>5.5213666058369696E-4</v>
      </c>
      <c r="T21">
        <f>1000*N21</f>
        <v>0.55213666058369693</v>
      </c>
    </row>
    <row r="22" spans="2:20" ht="15.6" x14ac:dyDescent="0.3">
      <c r="B22" t="s">
        <v>274</v>
      </c>
      <c r="C22" s="16">
        <v>45.129637629629627</v>
      </c>
      <c r="D22" s="16">
        <v>29.059206777777778</v>
      </c>
      <c r="E22" s="16">
        <v>20.221229333333344</v>
      </c>
      <c r="F22" s="16">
        <v>36.430556907407414</v>
      </c>
      <c r="G22" s="16">
        <v>32.710157662037041</v>
      </c>
      <c r="H22" s="16">
        <v>8.7685290833333198</v>
      </c>
      <c r="I22" s="17">
        <v>2423046.6883185608</v>
      </c>
      <c r="J22" s="17">
        <v>998.00449656737419</v>
      </c>
      <c r="K22">
        <f t="shared" si="0"/>
        <v>4213.5801902621324</v>
      </c>
      <c r="L22" s="16">
        <v>-2.2024126503991229E-2</v>
      </c>
      <c r="M22" s="16">
        <v>7471.9947964348094</v>
      </c>
      <c r="N22" s="17">
        <v>8.5658857508894384E-4</v>
      </c>
      <c r="O22" s="16">
        <v>3.0898847459371339</v>
      </c>
      <c r="P22" s="18">
        <v>1.3009554101926766</v>
      </c>
      <c r="Q22" s="16">
        <v>97.266942812209464</v>
      </c>
      <c r="R22">
        <v>3.0837188703201979E-3</v>
      </c>
      <c r="T22">
        <f t="shared" ref="T22:T33" si="1">1000*N22</f>
        <v>0.85658857508894382</v>
      </c>
    </row>
    <row r="23" spans="2:20" ht="15.6" x14ac:dyDescent="0.3">
      <c r="B23" t="s">
        <v>275</v>
      </c>
      <c r="C23" s="16">
        <v>50.080447518518518</v>
      </c>
      <c r="D23" s="16">
        <v>30.422169111111106</v>
      </c>
      <c r="E23" s="16">
        <v>20.112607345679017</v>
      </c>
      <c r="F23" s="16">
        <v>39.995407086419732</v>
      </c>
      <c r="G23" s="16">
        <v>35.152657765432096</v>
      </c>
      <c r="H23" s="16">
        <v>10.19730109876544</v>
      </c>
      <c r="I23" s="17">
        <v>2417091.4289755556</v>
      </c>
      <c r="J23" s="17">
        <v>998.03073681799992</v>
      </c>
      <c r="K23">
        <f t="shared" si="0"/>
        <v>5165.2122752007517</v>
      </c>
      <c r="L23" s="16">
        <v>-2.8735242569279094E-2</v>
      </c>
      <c r="M23" s="16">
        <v>9405.7557600854761</v>
      </c>
      <c r="N23" s="17">
        <v>1.0809313632229587E-3</v>
      </c>
      <c r="O23" s="16">
        <v>3.8990311260446435</v>
      </c>
      <c r="P23" s="18">
        <v>1.2977922187278976</v>
      </c>
      <c r="Q23" s="16">
        <v>97.996497018933994</v>
      </c>
      <c r="R23">
        <v>3.8913529076026513E-3</v>
      </c>
      <c r="T23">
        <f t="shared" si="1"/>
        <v>1.0809313632229587</v>
      </c>
    </row>
    <row r="24" spans="2:20" ht="15.6" x14ac:dyDescent="0.3">
      <c r="B24" t="s">
        <v>276</v>
      </c>
      <c r="C24" s="16">
        <v>55.120983628571437</v>
      </c>
      <c r="D24" s="16">
        <v>31.808774371428569</v>
      </c>
      <c r="E24" s="16">
        <v>20.174379314285719</v>
      </c>
      <c r="F24" s="16">
        <v>43.706743714285714</v>
      </c>
      <c r="G24" s="16">
        <v>37.702720257142857</v>
      </c>
      <c r="H24" s="16">
        <v>11.524317485714285</v>
      </c>
      <c r="I24" s="17">
        <v>2410873.9129730389</v>
      </c>
      <c r="J24" s="17">
        <v>998.01582354963966</v>
      </c>
      <c r="K24">
        <f t="shared" si="0"/>
        <v>6108.9933837344452</v>
      </c>
      <c r="L24" s="16">
        <v>-3.4307052239635108E-2</v>
      </c>
      <c r="M24" s="16">
        <v>11260.90817344365</v>
      </c>
      <c r="N24" s="17">
        <v>1.2974672923982869E-3</v>
      </c>
      <c r="O24" s="16">
        <v>4.6801685328203719</v>
      </c>
      <c r="P24" s="18">
        <v>1.2883203155004974</v>
      </c>
      <c r="Q24" s="16">
        <v>98.758407780049666</v>
      </c>
      <c r="R24">
        <v>4.6708822526338326E-3</v>
      </c>
      <c r="T24">
        <f t="shared" si="1"/>
        <v>1.2974672923982868</v>
      </c>
    </row>
    <row r="25" spans="2:20" ht="15.6" x14ac:dyDescent="0.3">
      <c r="B25" t="s">
        <v>277</v>
      </c>
      <c r="C25" s="16">
        <v>60.058889450000002</v>
      </c>
      <c r="D25" s="16">
        <v>33.075683475000005</v>
      </c>
      <c r="E25" s="16">
        <v>20.222270899999998</v>
      </c>
      <c r="F25" s="16">
        <v>47.269503925000002</v>
      </c>
      <c r="G25" s="16">
        <v>40.156586937500002</v>
      </c>
      <c r="H25" s="16">
        <v>12.821399050000011</v>
      </c>
      <c r="I25" s="17">
        <v>2404890.9398487499</v>
      </c>
      <c r="J25" s="17">
        <v>998.00424458744772</v>
      </c>
      <c r="K25">
        <f t="shared" si="0"/>
        <v>7016.626259182025</v>
      </c>
      <c r="L25" s="16">
        <v>-3.9270037747837973E-2</v>
      </c>
      <c r="M25" s="16">
        <v>14917.548253467636</v>
      </c>
      <c r="N25" s="17">
        <v>1.7230566821469344E-3</v>
      </c>
      <c r="O25" s="16">
        <v>6.2154084908658316</v>
      </c>
      <c r="P25" s="18">
        <v>1.3263480110075672</v>
      </c>
      <c r="Q25" s="16">
        <v>99.36178126931263</v>
      </c>
      <c r="R25">
        <v>6.2030040557289638E-3</v>
      </c>
      <c r="T25">
        <f t="shared" si="1"/>
        <v>1.7230566821469344</v>
      </c>
    </row>
    <row r="26" spans="2:20" ht="15.6" x14ac:dyDescent="0.3">
      <c r="B26" t="s">
        <v>278</v>
      </c>
      <c r="C26" s="16">
        <v>65.105223461538472</v>
      </c>
      <c r="D26" s="16">
        <v>34.252619358974364</v>
      </c>
      <c r="E26" s="16">
        <v>20.124581256410252</v>
      </c>
      <c r="F26" s="16">
        <v>51.145007717948722</v>
      </c>
      <c r="G26" s="16">
        <v>42.656857948717956</v>
      </c>
      <c r="H26" s="16">
        <v>14.044126923076931</v>
      </c>
      <c r="I26" s="17">
        <v>2398794.8245286713</v>
      </c>
      <c r="J26" s="17">
        <v>998.02784792494276</v>
      </c>
      <c r="K26">
        <f t="shared" si="0"/>
        <v>8041.4739730293431</v>
      </c>
      <c r="L26" s="16">
        <v>-4.6966294663043598E-2</v>
      </c>
      <c r="M26" s="16">
        <v>16040.413050008521</v>
      </c>
      <c r="N26" s="17">
        <v>1.8574620247250654E-3</v>
      </c>
      <c r="O26" s="16">
        <v>6.700076859491725</v>
      </c>
      <c r="P26" s="18">
        <v>1.2889132395589007</v>
      </c>
      <c r="Q26" s="16">
        <v>99.793271984297633</v>
      </c>
      <c r="R26">
        <v>6.6868632890102354E-3</v>
      </c>
      <c r="T26">
        <f t="shared" si="1"/>
        <v>1.8574620247250653</v>
      </c>
    </row>
    <row r="27" spans="2:20" ht="15.6" x14ac:dyDescent="0.3">
      <c r="B27" t="s">
        <v>282</v>
      </c>
      <c r="C27" s="16">
        <v>54.894490127272732</v>
      </c>
      <c r="D27" s="16">
        <v>37.647532218181816</v>
      </c>
      <c r="E27" s="16">
        <v>29.84805967272726</v>
      </c>
      <c r="F27" s="16">
        <v>47.421439854545433</v>
      </c>
      <c r="G27" s="16">
        <v>42.45288046818181</v>
      </c>
      <c r="H27" s="16">
        <v>7.6362614090909204</v>
      </c>
      <c r="I27" s="17">
        <v>2399292.158713033</v>
      </c>
      <c r="J27" s="17">
        <v>995.37984414498635</v>
      </c>
      <c r="K27">
        <f t="shared" si="0"/>
        <v>4550.1801089464816</v>
      </c>
      <c r="L27" s="16">
        <v>-3.1218119535790397E-2</v>
      </c>
      <c r="M27" s="16">
        <v>8589.920913394486</v>
      </c>
      <c r="N27" s="17">
        <v>9.9449712030462542E-4</v>
      </c>
      <c r="O27" s="16">
        <v>3.5968074440687223</v>
      </c>
      <c r="P27" s="18">
        <v>1.28077444870124</v>
      </c>
      <c r="Q27" s="16">
        <v>98.294811634102899</v>
      </c>
      <c r="R27">
        <v>3.5801896330966516E-3</v>
      </c>
      <c r="T27">
        <f t="shared" si="1"/>
        <v>0.99449712030462545</v>
      </c>
    </row>
    <row r="28" spans="2:20" ht="15.6" x14ac:dyDescent="0.3">
      <c r="B28" t="s">
        <v>283</v>
      </c>
      <c r="C28" s="16">
        <v>59.903947421052614</v>
      </c>
      <c r="D28" s="16">
        <v>39.048869500000002</v>
      </c>
      <c r="E28" s="16">
        <v>29.71319992105262</v>
      </c>
      <c r="F28" s="16">
        <v>51.186942999999992</v>
      </c>
      <c r="G28" s="16">
        <v>44.963239960526309</v>
      </c>
      <c r="H28" s="16">
        <v>9.0263370000000052</v>
      </c>
      <c r="I28" s="17">
        <v>2393171.4458416984</v>
      </c>
      <c r="J28" s="17">
        <v>995.42069689507093</v>
      </c>
      <c r="K28">
        <f t="shared" si="0"/>
        <v>5556.0222672083682</v>
      </c>
      <c r="L28" s="16">
        <v>-4.0591720272848728E-2</v>
      </c>
      <c r="M28" s="16">
        <v>11514.81214113498</v>
      </c>
      <c r="N28" s="17">
        <v>1.3365356392041066E-3</v>
      </c>
      <c r="O28" s="16">
        <v>4.8336631096208507</v>
      </c>
      <c r="P28" s="18">
        <v>1.2995629213775863</v>
      </c>
      <c r="Q28" s="16">
        <v>99.292599988804326</v>
      </c>
      <c r="R28">
        <v>4.8115283011347836E-3</v>
      </c>
      <c r="T28">
        <f t="shared" si="1"/>
        <v>1.3365356392041066</v>
      </c>
    </row>
    <row r="29" spans="2:20" ht="15.6" x14ac:dyDescent="0.3">
      <c r="B29" t="s">
        <v>284</v>
      </c>
      <c r="C29" s="16">
        <v>65.107990124999986</v>
      </c>
      <c r="D29" s="16">
        <v>40.965469166666672</v>
      </c>
      <c r="E29" s="16">
        <v>30.535663854166675</v>
      </c>
      <c r="F29" s="16">
        <v>55.087708583333331</v>
      </c>
      <c r="G29" s="16">
        <v>47.924207932291665</v>
      </c>
      <c r="H29" s="16">
        <v>10.225043427083328</v>
      </c>
      <c r="I29" s="17">
        <v>2385952.0675687217</v>
      </c>
      <c r="J29" s="17">
        <v>995.16974523994566</v>
      </c>
      <c r="K29">
        <f t="shared" si="0"/>
        <v>6346.3720306475225</v>
      </c>
      <c r="L29" s="16">
        <v>-4.2846635010543768E-2</v>
      </c>
      <c r="M29" s="16">
        <v>14514.968056589329</v>
      </c>
      <c r="N29" s="17">
        <v>1.6898644470185623E-3</v>
      </c>
      <c r="O29" s="16">
        <v>6.1130395476402146</v>
      </c>
      <c r="P29" s="18">
        <v>1.3165711946733361</v>
      </c>
      <c r="Q29" s="16">
        <v>100.00404357213809</v>
      </c>
      <c r="R29">
        <v>6.0835120092668244E-3</v>
      </c>
      <c r="T29">
        <f t="shared" si="1"/>
        <v>1.6898644470185622</v>
      </c>
    </row>
    <row r="30" spans="2:20" ht="15.6" x14ac:dyDescent="0.3">
      <c r="B30" t="s">
        <v>352</v>
      </c>
      <c r="C30" s="16">
        <v>40.103587766423352</v>
      </c>
      <c r="D30" s="16">
        <v>33.372258518248159</v>
      </c>
      <c r="E30" s="16">
        <v>29.869404881386853</v>
      </c>
      <c r="F30" s="16">
        <v>36.622927191605825</v>
      </c>
      <c r="G30" s="16">
        <v>34.992044589416054</v>
      </c>
      <c r="H30" s="16">
        <v>3.4917571058394188</v>
      </c>
      <c r="I30" s="17">
        <v>2417483.0331010781</v>
      </c>
      <c r="J30" s="17">
        <v>995.37336745136793</v>
      </c>
      <c r="K30">
        <f t="shared" si="0"/>
        <v>1752.342476135135</v>
      </c>
      <c r="L30" s="16">
        <v>-1.0073490991397325E-2</v>
      </c>
      <c r="M30" s="16">
        <v>5576.4030566265001</v>
      </c>
      <c r="N30" s="17">
        <v>6.4074941906661607E-4</v>
      </c>
      <c r="O30" s="16">
        <v>2.3174197583225156</v>
      </c>
      <c r="P30" s="18">
        <v>1.5028284067228663</v>
      </c>
      <c r="Q30" s="16">
        <v>74.239501940220535</v>
      </c>
      <c r="R30">
        <v>2.3066979086398178E-3</v>
      </c>
      <c r="T30">
        <f t="shared" si="1"/>
        <v>0.64074941906661609</v>
      </c>
    </row>
    <row r="31" spans="2:20" ht="15.6" x14ac:dyDescent="0.3">
      <c r="B31" t="s">
        <v>353</v>
      </c>
      <c r="C31" s="16">
        <v>45.197702138686196</v>
      </c>
      <c r="D31" s="16">
        <v>34.975316479926981</v>
      </c>
      <c r="E31" s="16">
        <v>29.953725801094901</v>
      </c>
      <c r="F31" s="16">
        <v>40.296989649635059</v>
      </c>
      <c r="G31" s="16">
        <v>37.605933517335785</v>
      </c>
      <c r="H31" s="16">
        <v>4.9611515839416143</v>
      </c>
      <c r="I31" s="17">
        <v>2411109.8966422775</v>
      </c>
      <c r="J31" s="17">
        <v>995.34775385187095</v>
      </c>
      <c r="K31">
        <f t="shared" si="0"/>
        <v>2681.8325904445364</v>
      </c>
      <c r="L31" s="16">
        <v>-1.7751404517457353E-2</v>
      </c>
      <c r="M31" s="16">
        <v>9189.344127291306</v>
      </c>
      <c r="N31" s="17">
        <v>1.0586807322507396E-3</v>
      </c>
      <c r="O31" s="16">
        <v>3.8290643861440392</v>
      </c>
      <c r="P31" s="18">
        <v>1.5054397024901935</v>
      </c>
      <c r="Q31" s="16">
        <v>58.930816520443557</v>
      </c>
      <c r="R31">
        <v>3.8112506361026631E-3</v>
      </c>
      <c r="T31">
        <f t="shared" si="1"/>
        <v>1.0586807322507397</v>
      </c>
    </row>
    <row r="32" spans="2:20" ht="15.6" x14ac:dyDescent="0.3">
      <c r="B32" t="s">
        <v>354</v>
      </c>
      <c r="C32" s="16">
        <v>50.126101053691265</v>
      </c>
      <c r="D32" s="16">
        <v>36.513360590604023</v>
      </c>
      <c r="E32" s="16">
        <v>30.105014275167793</v>
      </c>
      <c r="F32" s="16">
        <v>43.90821238255031</v>
      </c>
      <c r="G32" s="16">
        <v>40.163172075503347</v>
      </c>
      <c r="H32" s="16">
        <v>6.3131174932885941</v>
      </c>
      <c r="I32" s="17">
        <v>2404874.884085</v>
      </c>
      <c r="J32" s="17">
        <v>995.30168422694533</v>
      </c>
      <c r="K32">
        <f t="shared" si="0"/>
        <v>3576.2987849245496</v>
      </c>
      <c r="L32" s="16">
        <v>-2.4174807152656349E-2</v>
      </c>
      <c r="M32" s="16">
        <v>12484.85198669397</v>
      </c>
      <c r="N32" s="17">
        <v>1.442076867989673E-3</v>
      </c>
      <c r="O32" s="16">
        <v>5.2159830602467663</v>
      </c>
      <c r="P32" s="18">
        <v>1.4921869255558715</v>
      </c>
      <c r="Q32" s="16">
        <v>41.225925972595533</v>
      </c>
      <c r="R32">
        <v>5.1914767247628231E-3</v>
      </c>
      <c r="T32">
        <f t="shared" si="1"/>
        <v>1.4420768679896729</v>
      </c>
    </row>
    <row r="33" spans="2:20" ht="18" customHeight="1" x14ac:dyDescent="0.3">
      <c r="B33" t="s">
        <v>355</v>
      </c>
      <c r="C33">
        <v>65.436285700000042</v>
      </c>
      <c r="D33">
        <v>41.316205889473714</v>
      </c>
      <c r="E33">
        <v>30.580162268421038</v>
      </c>
      <c r="F33">
        <v>54.932865052631556</v>
      </c>
      <c r="G33">
        <v>48.066379727631585</v>
      </c>
      <c r="H33">
        <v>10.619732134210579</v>
      </c>
      <c r="I33">
        <v>2385605.4268822656</v>
      </c>
      <c r="J33">
        <v>995.15604470310313</v>
      </c>
      <c r="K33">
        <f t="shared" si="0"/>
        <v>6294.9875487109639</v>
      </c>
      <c r="L33">
        <v>-3.9841187096466182E-2</v>
      </c>
      <c r="M33">
        <v>14926.549159822946</v>
      </c>
      <c r="N33">
        <v>1.7380341312037938E-3</v>
      </c>
      <c r="O33">
        <v>6.2873786534657077</v>
      </c>
      <c r="P33">
        <v>1.3284252862477823</v>
      </c>
      <c r="Q33">
        <v>52.42113920771758</v>
      </c>
      <c r="R33">
        <v>6.2569228723336574E-3</v>
      </c>
      <c r="T33">
        <f t="shared" si="1"/>
        <v>1.7380341312037937</v>
      </c>
    </row>
    <row r="34" spans="2:20" ht="18" customHeight="1" x14ac:dyDescent="0.3"/>
    <row r="35" spans="2:20" x14ac:dyDescent="0.3">
      <c r="B35" t="s">
        <v>285</v>
      </c>
      <c r="T35" t="s">
        <v>380</v>
      </c>
    </row>
    <row r="36" spans="2:20" x14ac:dyDescent="0.3">
      <c r="B36" t="s">
        <v>257</v>
      </c>
      <c r="D36" t="s">
        <v>259</v>
      </c>
      <c r="F36" t="s">
        <v>261</v>
      </c>
      <c r="K36" t="s">
        <v>297</v>
      </c>
      <c r="N36" t="s">
        <v>269</v>
      </c>
      <c r="R36" t="s">
        <v>295</v>
      </c>
      <c r="T36" t="s">
        <v>380</v>
      </c>
    </row>
    <row r="37" spans="2:20" x14ac:dyDescent="0.3">
      <c r="B37" t="s">
        <v>273</v>
      </c>
      <c r="D37">
        <v>29.488598285833802</v>
      </c>
      <c r="F37">
        <v>31.076729792386004</v>
      </c>
      <c r="K37">
        <v>2883.1848559547707</v>
      </c>
      <c r="N37">
        <v>5.9818366583877318E-4</v>
      </c>
      <c r="R37">
        <v>0.50346808792049891</v>
      </c>
      <c r="T37">
        <f t="shared" ref="T37:T49" si="2">1000*N37</f>
        <v>0.59818366583877314</v>
      </c>
    </row>
    <row r="38" spans="2:20" x14ac:dyDescent="0.3">
      <c r="B38" t="s">
        <v>274</v>
      </c>
      <c r="D38">
        <v>31.388394199290246</v>
      </c>
      <c r="F38">
        <v>33.809168803346608</v>
      </c>
      <c r="K38">
        <v>3703.6921567849236</v>
      </c>
      <c r="N38">
        <v>8.1605022073390275E-4</v>
      </c>
      <c r="R38">
        <v>0.53333586336638494</v>
      </c>
      <c r="T38">
        <f t="shared" si="2"/>
        <v>0.81605022073390276</v>
      </c>
    </row>
    <row r="39" spans="2:20" x14ac:dyDescent="0.3">
      <c r="B39" t="s">
        <v>275</v>
      </c>
      <c r="D39">
        <v>33.271172748984327</v>
      </c>
      <c r="F39">
        <v>36.68920197106803</v>
      </c>
      <c r="K39">
        <v>4541.2230862824908</v>
      </c>
      <c r="N39">
        <v>1.0591221886530966E-3</v>
      </c>
      <c r="R39">
        <v>0.56306247418462696</v>
      </c>
      <c r="T39">
        <f t="shared" si="2"/>
        <v>1.0591221886530966</v>
      </c>
    </row>
    <row r="40" spans="2:20" x14ac:dyDescent="0.3">
      <c r="B40" t="s">
        <v>276</v>
      </c>
      <c r="D40">
        <v>35.185607135057637</v>
      </c>
      <c r="F40">
        <v>39.774045281942051</v>
      </c>
      <c r="K40">
        <v>5399.9758633301308</v>
      </c>
      <c r="N40">
        <v>1.3300934323393087E-3</v>
      </c>
      <c r="R40">
        <v>0.59302402306626123</v>
      </c>
      <c r="T40">
        <f t="shared" si="2"/>
        <v>1.3300934323393088</v>
      </c>
    </row>
    <row r="41" spans="2:20" x14ac:dyDescent="0.3">
      <c r="B41" t="s">
        <v>277</v>
      </c>
      <c r="D41">
        <v>36.969977012584366</v>
      </c>
      <c r="F41">
        <v>42.84737139270004</v>
      </c>
      <c r="K41">
        <v>6270.7115843121483</v>
      </c>
      <c r="N41">
        <v>1.6216144294742931E-3</v>
      </c>
      <c r="R41">
        <v>0.62091092749830012</v>
      </c>
      <c r="T41">
        <f t="shared" si="2"/>
        <v>1.6216144294742931</v>
      </c>
    </row>
    <row r="42" spans="2:20" x14ac:dyDescent="0.3">
      <c r="B42" t="s">
        <v>278</v>
      </c>
      <c r="D42">
        <v>38.635359582458648</v>
      </c>
      <c r="F42">
        <v>45.96569871038389</v>
      </c>
      <c r="K42">
        <v>7207.5532045146274</v>
      </c>
      <c r="N42">
        <v>1.948022534348318E-3</v>
      </c>
      <c r="R42">
        <v>0.64716371298654229</v>
      </c>
      <c r="T42">
        <f t="shared" si="2"/>
        <v>1.948022534348318</v>
      </c>
    </row>
    <row r="43" spans="2:20" x14ac:dyDescent="0.3">
      <c r="B43" t="s">
        <v>282</v>
      </c>
      <c r="D43">
        <v>40.212175763386142</v>
      </c>
      <c r="F43">
        <v>44.325675652759969</v>
      </c>
      <c r="K43">
        <v>4017.340940770775</v>
      </c>
      <c r="N43">
        <v>1.0759128029131694E-3</v>
      </c>
      <c r="R43">
        <v>0.64189786873458721</v>
      </c>
      <c r="T43">
        <f t="shared" si="2"/>
        <v>1.0759128029131695</v>
      </c>
    </row>
    <row r="44" spans="2:20" x14ac:dyDescent="0.3">
      <c r="B44" t="s">
        <v>283</v>
      </c>
      <c r="D44">
        <v>41.943349893899153</v>
      </c>
      <c r="F44">
        <v>47.360677737127958</v>
      </c>
      <c r="K44">
        <v>4928.6823106947759</v>
      </c>
      <c r="N44">
        <v>1.3757292864370729E-3</v>
      </c>
      <c r="R44">
        <v>0.6672931543150612</v>
      </c>
      <c r="T44">
        <f t="shared" si="2"/>
        <v>1.3757292864370729</v>
      </c>
    </row>
    <row r="45" spans="2:20" x14ac:dyDescent="0.3">
      <c r="B45" t="s">
        <v>284</v>
      </c>
      <c r="D45">
        <v>44.186166787460081</v>
      </c>
      <c r="F45">
        <v>51.016167499440485</v>
      </c>
      <c r="K45">
        <v>5765.4561117778667</v>
      </c>
      <c r="N45">
        <v>1.6848732667355468E-3</v>
      </c>
      <c r="R45">
        <v>0.69641801050949226</v>
      </c>
      <c r="T45">
        <f t="shared" si="2"/>
        <v>1.6848732667355468</v>
      </c>
    </row>
    <row r="46" spans="2:20" x14ac:dyDescent="0.3">
      <c r="B46" t="s">
        <v>352</v>
      </c>
      <c r="D46">
        <v>34.388124521978284</v>
      </c>
      <c r="F46">
        <v>35.552737565970233</v>
      </c>
      <c r="K46">
        <v>1550.066230287973</v>
      </c>
      <c r="N46">
        <v>3.5633510649996108E-4</v>
      </c>
      <c r="R46">
        <v>0.55500154881740693</v>
      </c>
      <c r="T46">
        <f t="shared" si="2"/>
        <v>0.35633510649996109</v>
      </c>
    </row>
    <row r="47" spans="2:20" x14ac:dyDescent="0.3">
      <c r="B47" t="s">
        <v>353</v>
      </c>
      <c r="D47">
        <v>36.532284470253842</v>
      </c>
      <c r="F47">
        <v>38.548571140635886</v>
      </c>
      <c r="K47">
        <v>2357.3982789164429</v>
      </c>
      <c r="N47">
        <v>5.7490179910985723E-4</v>
      </c>
      <c r="R47">
        <v>0.58734308813331837</v>
      </c>
      <c r="T47">
        <f t="shared" si="2"/>
        <v>0.57490179910985728</v>
      </c>
    </row>
    <row r="48" spans="2:20" x14ac:dyDescent="0.3">
      <c r="B48" t="s">
        <v>354</v>
      </c>
      <c r="D48">
        <v>38.555589728059886</v>
      </c>
      <c r="F48">
        <v>41.549763350653109</v>
      </c>
      <c r="K48">
        <v>3157.6012735312593</v>
      </c>
      <c r="N48">
        <v>8.1087476254333712E-4</v>
      </c>
      <c r="R48">
        <v>0.6169206237912338</v>
      </c>
      <c r="T48">
        <f t="shared" si="2"/>
        <v>0.81087476254333712</v>
      </c>
    </row>
    <row r="49" spans="2:20" x14ac:dyDescent="0.3">
      <c r="B49" t="s">
        <v>355</v>
      </c>
      <c r="D49">
        <v>44.320941748861856</v>
      </c>
      <c r="F49">
        <v>51.244925152288602</v>
      </c>
      <c r="K49">
        <v>5820.2879696652581</v>
      </c>
      <c r="N49">
        <v>1.7054642293850286E-3</v>
      </c>
      <c r="R49">
        <v>0.69815007485537761</v>
      </c>
      <c r="T49">
        <f t="shared" si="2"/>
        <v>1.7054642293850286</v>
      </c>
    </row>
    <row r="54" spans="2:20" x14ac:dyDescent="0.3">
      <c r="D54">
        <f>MIN(MIN(D37:D48),MIN(D21:D32))</f>
        <v>27.680174270270275</v>
      </c>
      <c r="F54">
        <f>MIN(MIN(F37:F48),MIN(F21:F32))</f>
        <v>31.076729792386004</v>
      </c>
      <c r="N54">
        <f>MIN(MIN(N37:N48),MIN(N21:N32))</f>
        <v>3.5633510649996108E-4</v>
      </c>
    </row>
    <row r="55" spans="2:20" x14ac:dyDescent="0.3">
      <c r="D55">
        <f>MAX(MAX(D37:D48),MAX(D21:D32))</f>
        <v>44.186166787460081</v>
      </c>
      <c r="F55">
        <f>MAX(MAX(F37:F48),MAX(F21:F32))</f>
        <v>55.087708583333331</v>
      </c>
      <c r="N55">
        <f>MAX(MAX(N37:N48),MAX(N21:N32))</f>
        <v>1.948022534348318E-3</v>
      </c>
    </row>
    <row r="57" spans="2:20" x14ac:dyDescent="0.3">
      <c r="D57">
        <f>D54</f>
        <v>27.680174270270275</v>
      </c>
      <c r="F57">
        <f>F54</f>
        <v>31.076729792386004</v>
      </c>
      <c r="N57">
        <f>N54</f>
        <v>3.5633510649996108E-4</v>
      </c>
    </row>
    <row r="58" spans="2:20" x14ac:dyDescent="0.3">
      <c r="D58">
        <f>D55</f>
        <v>44.186166787460081</v>
      </c>
      <c r="F58">
        <f>F55</f>
        <v>55.087708583333331</v>
      </c>
      <c r="N58">
        <f>N55</f>
        <v>1.948022534348318E-3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V4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T57"/>
  <sheetViews>
    <sheetView zoomScale="115" zoomScaleNormal="115" workbookViewId="0">
      <selection activeCell="K21" sqref="K21"/>
    </sheetView>
  </sheetViews>
  <sheetFormatPr defaultRowHeight="14.4" x14ac:dyDescent="0.3"/>
  <cols>
    <col min="2" max="2" width="27.21875" customWidth="1"/>
    <col min="14" max="14" width="11.21875" customWidth="1"/>
  </cols>
  <sheetData>
    <row r="2" spans="2:3" x14ac:dyDescent="0.3">
      <c r="B2" t="s">
        <v>254</v>
      </c>
    </row>
    <row r="4" spans="2:3" x14ac:dyDescent="0.3">
      <c r="B4" t="s">
        <v>294</v>
      </c>
    </row>
    <row r="7" spans="2:3" x14ac:dyDescent="0.3">
      <c r="B7" s="1"/>
      <c r="C7" s="1"/>
    </row>
    <row r="8" spans="2:3" x14ac:dyDescent="0.3">
      <c r="B8" s="1"/>
      <c r="C8" s="1"/>
    </row>
    <row r="9" spans="2:3" x14ac:dyDescent="0.3">
      <c r="B9" s="1"/>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271</v>
      </c>
      <c r="Q20" t="s">
        <v>272</v>
      </c>
      <c r="R20" t="s">
        <v>295</v>
      </c>
      <c r="T20" t="s">
        <v>380</v>
      </c>
    </row>
    <row r="21" spans="2:20" ht="15.6" x14ac:dyDescent="0.3">
      <c r="B21" t="s">
        <v>273</v>
      </c>
      <c r="C21" s="16">
        <v>40.145678547945217</v>
      </c>
      <c r="D21" s="16">
        <v>28.703452684931506</v>
      </c>
      <c r="E21" s="16">
        <v>20.365004589041096</v>
      </c>
      <c r="F21" s="16">
        <v>30.478213506849311</v>
      </c>
      <c r="G21" s="16">
        <v>29.923087332191781</v>
      </c>
      <c r="H21" s="16">
        <v>9.0029565684931541</v>
      </c>
      <c r="I21" s="17">
        <v>2429842.0725227832</v>
      </c>
      <c r="J21" s="17">
        <v>997.96964840580756</v>
      </c>
      <c r="K21">
        <f t="shared" ref="K21:K32" si="0">(F21-E21)*(SeaWaterSpecificHeat(AVERAGE(E21:F21)+273.15,0.004))*(2*0.001/60*SeaWaterDensity(AVERAGE(E21:F21)+273.15,0.004))/0.692</f>
        <v>2028.2396377688185</v>
      </c>
      <c r="L21">
        <v>8.3467636736049428E-2</v>
      </c>
      <c r="M21">
        <v>538.02460901410268</v>
      </c>
      <c r="N21">
        <v>3.1968077877235517E-4</v>
      </c>
      <c r="O21">
        <v>1.1531921891801908</v>
      </c>
      <c r="P21">
        <v>0.52989240731623799</v>
      </c>
      <c r="Q21">
        <v>98.436763852526681</v>
      </c>
      <c r="T21">
        <f>1000*N21</f>
        <v>0.31968077877235518</v>
      </c>
    </row>
    <row r="22" spans="2:20" ht="15.6" x14ac:dyDescent="0.3">
      <c r="B22" t="s">
        <v>274</v>
      </c>
      <c r="C22" s="16">
        <v>45.050729189655208</v>
      </c>
      <c r="D22" s="16">
        <v>30.588734853448294</v>
      </c>
      <c r="E22" s="16">
        <v>20.025779887931023</v>
      </c>
      <c r="F22" s="16">
        <v>33.047138025862075</v>
      </c>
      <c r="G22" s="16">
        <v>32.178095489224148</v>
      </c>
      <c r="H22" s="16">
        <v>11.283273064655202</v>
      </c>
      <c r="I22" s="17">
        <v>2424343.9526344552</v>
      </c>
      <c r="J22" s="17">
        <v>998.05165792480034</v>
      </c>
      <c r="K22">
        <f t="shared" si="0"/>
        <v>2610.4483823448136</v>
      </c>
      <c r="L22">
        <v>7.4097582286467997E-2</v>
      </c>
      <c r="M22">
        <v>792.47910421357085</v>
      </c>
      <c r="N22">
        <v>4.7193916094615663E-4</v>
      </c>
      <c r="O22">
        <v>1.7022976375178527</v>
      </c>
      <c r="P22">
        <v>0.43112919739931904</v>
      </c>
      <c r="Q22">
        <v>98.718305187441416</v>
      </c>
      <c r="T22">
        <f t="shared" ref="T22:T32" si="1">1000*N22</f>
        <v>0.47193916094615662</v>
      </c>
    </row>
    <row r="23" spans="2:20" ht="15.6" x14ac:dyDescent="0.3">
      <c r="B23" t="s">
        <v>275</v>
      </c>
      <c r="C23" s="16">
        <v>50.14064625000001</v>
      </c>
      <c r="D23" s="16">
        <v>32.599428050000007</v>
      </c>
      <c r="E23" s="16">
        <v>19.8785171</v>
      </c>
      <c r="F23" s="16">
        <v>35.539171674999999</v>
      </c>
      <c r="G23" s="16">
        <v>34.539440768750005</v>
      </c>
      <c r="H23" s="16">
        <v>13.661192762500008</v>
      </c>
      <c r="I23" s="17">
        <v>2418586.5635074661</v>
      </c>
      <c r="J23" s="17">
        <v>998.08703094514169</v>
      </c>
      <c r="K23">
        <f t="shared" si="0"/>
        <v>3138.2387404592992</v>
      </c>
      <c r="L23">
        <v>7.7479279760848382E-2</v>
      </c>
      <c r="M23">
        <v>1021.6316299767467</v>
      </c>
      <c r="N23">
        <v>6.098529459379904E-4</v>
      </c>
      <c r="O23">
        <v>2.199678522320601</v>
      </c>
      <c r="P23">
        <v>0.45338325295686155</v>
      </c>
      <c r="Q23">
        <v>98.947755380756661</v>
      </c>
      <c r="T23">
        <f t="shared" si="1"/>
        <v>0.60985294593799044</v>
      </c>
    </row>
    <row r="24" spans="2:20" ht="15.6" x14ac:dyDescent="0.3">
      <c r="B24" t="s">
        <v>276</v>
      </c>
      <c r="C24" s="16">
        <v>55.202181523809529</v>
      </c>
      <c r="D24" s="16">
        <v>34.890846619047615</v>
      </c>
      <c r="E24" s="16">
        <v>19.818511690476196</v>
      </c>
      <c r="F24" s="16">
        <v>38.208628261904757</v>
      </c>
      <c r="G24" s="16">
        <v>37.030042023809528</v>
      </c>
      <c r="H24" s="16">
        <v>16.032944095238101</v>
      </c>
      <c r="I24" s="17">
        <v>2412514.0248110387</v>
      </c>
      <c r="J24" s="17">
        <v>998.10140476124775</v>
      </c>
      <c r="K24">
        <f t="shared" si="0"/>
        <v>3683.4459959030855</v>
      </c>
      <c r="L24">
        <v>6.4330725913494105E-2</v>
      </c>
      <c r="M24">
        <v>1302.9330505479622</v>
      </c>
      <c r="N24">
        <v>7.7973079264790268E-4</v>
      </c>
      <c r="O24">
        <v>2.8123704065960209</v>
      </c>
      <c r="P24">
        <v>0.48080525782296613</v>
      </c>
      <c r="Q24">
        <v>99.087523619698771</v>
      </c>
      <c r="T24">
        <f t="shared" si="1"/>
        <v>0.77973079264790268</v>
      </c>
    </row>
    <row r="25" spans="2:20" ht="15.6" x14ac:dyDescent="0.3">
      <c r="B25" t="s">
        <v>277</v>
      </c>
      <c r="C25" s="16">
        <v>60.093964121951224</v>
      </c>
      <c r="D25" s="16">
        <v>36.833534756097563</v>
      </c>
      <c r="E25" s="16">
        <v>20.231895853658532</v>
      </c>
      <c r="F25" s="16">
        <v>40.869812243902444</v>
      </c>
      <c r="G25" s="16">
        <v>39.507301743902445</v>
      </c>
      <c r="H25" s="16">
        <v>17.912895390243911</v>
      </c>
      <c r="I25" s="17">
        <v>2406474.015202594</v>
      </c>
      <c r="J25" s="17">
        <v>998.00191575300312</v>
      </c>
      <c r="K25">
        <f t="shared" si="0"/>
        <v>4131.3210464953654</v>
      </c>
      <c r="L25">
        <v>7.4973228012425452E-2</v>
      </c>
      <c r="M25">
        <v>1586.5649412113819</v>
      </c>
      <c r="N25">
        <v>9.5185130194996826E-4</v>
      </c>
      <c r="O25">
        <v>3.4335251595528562</v>
      </c>
      <c r="P25">
        <v>0.50871931220499356</v>
      </c>
      <c r="Q25">
        <v>98.798037725621924</v>
      </c>
      <c r="T25">
        <f t="shared" si="1"/>
        <v>0.95185130194996825</v>
      </c>
    </row>
    <row r="26" spans="2:20" ht="15.6" x14ac:dyDescent="0.3">
      <c r="B26" t="s">
        <v>278</v>
      </c>
      <c r="C26" s="16">
        <v>65.713644666666681</v>
      </c>
      <c r="D26" s="16">
        <v>36.773604499999998</v>
      </c>
      <c r="E26" s="16">
        <v>20.290087791666664</v>
      </c>
      <c r="F26" s="16">
        <v>45.085683375000009</v>
      </c>
      <c r="G26" s="16">
        <v>41.965755083333342</v>
      </c>
      <c r="H26" s="16">
        <v>18.555739000000003</v>
      </c>
      <c r="I26" s="17">
        <v>2400479.8589695455</v>
      </c>
      <c r="J26" s="17">
        <v>997.98782315589392</v>
      </c>
      <c r="K26">
        <f t="shared" si="0"/>
        <v>4959.6185024826646</v>
      </c>
      <c r="L26">
        <v>9.2584289758014915E-2</v>
      </c>
      <c r="M26">
        <v>1960.9018417493783</v>
      </c>
      <c r="N26">
        <v>1.1793703890087281E-3</v>
      </c>
      <c r="O26">
        <v>4.2542937918874824</v>
      </c>
      <c r="P26">
        <v>0.51650067534264699</v>
      </c>
      <c r="Q26">
        <v>98.600630944743642</v>
      </c>
      <c r="T26">
        <f t="shared" si="1"/>
        <v>1.1793703890087281</v>
      </c>
    </row>
    <row r="27" spans="2:20" ht="15.6" x14ac:dyDescent="0.3">
      <c r="B27" t="s">
        <v>279</v>
      </c>
      <c r="C27" s="16">
        <v>39.921185394557803</v>
      </c>
      <c r="D27" s="16">
        <v>33.548228272108844</v>
      </c>
      <c r="E27" s="16">
        <v>29.910099605442163</v>
      </c>
      <c r="F27" s="16">
        <v>35.302822734693898</v>
      </c>
      <c r="G27" s="16">
        <v>34.670584001700675</v>
      </c>
      <c r="H27" s="16">
        <v>4.1282456632652895</v>
      </c>
      <c r="I27" s="17">
        <v>2418266.8124613082</v>
      </c>
      <c r="J27" s="17">
        <v>995.36101155340236</v>
      </c>
      <c r="K27">
        <f t="shared" si="0"/>
        <v>1078.6866246821205</v>
      </c>
      <c r="L27">
        <v>0.11965764319405318</v>
      </c>
      <c r="M27">
        <v>339.96685556759934</v>
      </c>
      <c r="N27">
        <v>2.0296670161626892E-4</v>
      </c>
      <c r="O27">
        <v>0.7340855401581764</v>
      </c>
      <c r="P27">
        <v>0.44214603200893304</v>
      </c>
      <c r="Q27">
        <v>100.9167369298882</v>
      </c>
      <c r="T27">
        <f t="shared" si="1"/>
        <v>0.20296670161626892</v>
      </c>
    </row>
    <row r="28" spans="2:20" ht="15.6" x14ac:dyDescent="0.3">
      <c r="B28" t="s">
        <v>280</v>
      </c>
      <c r="C28" s="16">
        <v>44.855241156249988</v>
      </c>
      <c r="D28" s="16">
        <v>35.345994890624979</v>
      </c>
      <c r="E28" s="16">
        <v>29.943876687500001</v>
      </c>
      <c r="F28" s="16">
        <v>38.171521984375005</v>
      </c>
      <c r="G28" s="16">
        <v>37.079158679687495</v>
      </c>
      <c r="H28" s="16">
        <v>6.0429186874999843</v>
      </c>
      <c r="I28" s="17">
        <v>2412394.2694737073</v>
      </c>
      <c r="J28" s="17">
        <v>995.35074799146116</v>
      </c>
      <c r="K28">
        <f t="shared" si="0"/>
        <v>1644.8322977717417</v>
      </c>
      <c r="L28">
        <v>9.9266138078997354E-2</v>
      </c>
      <c r="M28">
        <v>583.97617298806631</v>
      </c>
      <c r="N28">
        <v>3.4949363523894438E-4</v>
      </c>
      <c r="O28">
        <v>1.2640539924233758</v>
      </c>
      <c r="P28">
        <v>0.48183187590759835</v>
      </c>
      <c r="Q28">
        <v>101.23086573139119</v>
      </c>
      <c r="T28">
        <f t="shared" si="1"/>
        <v>0.34949363523894439</v>
      </c>
    </row>
    <row r="29" spans="2:20" ht="15.6" x14ac:dyDescent="0.3">
      <c r="B29" t="s">
        <v>281</v>
      </c>
      <c r="C29" s="16">
        <v>49.893766412499978</v>
      </c>
      <c r="D29" s="16">
        <v>37.08781505000001</v>
      </c>
      <c r="E29" s="16">
        <v>29.870291749999996</v>
      </c>
      <c r="F29" s="16">
        <v>41.056478812500025</v>
      </c>
      <c r="G29" s="16">
        <v>39.47708800625</v>
      </c>
      <c r="H29" s="16">
        <v>8.0274054499999821</v>
      </c>
      <c r="I29" s="17">
        <v>2406547.681788398</v>
      </c>
      <c r="J29" s="17">
        <v>995.37309828935952</v>
      </c>
      <c r="K29">
        <f t="shared" si="0"/>
        <v>2235.0726290938028</v>
      </c>
      <c r="L29">
        <v>8.8780494156710757E-2</v>
      </c>
      <c r="M29">
        <v>852.10867626518007</v>
      </c>
      <c r="N29">
        <v>5.1120247518916882E-4</v>
      </c>
      <c r="O29">
        <v>1.848883512969943</v>
      </c>
      <c r="P29">
        <v>0.50562751358108649</v>
      </c>
      <c r="Q29">
        <v>100.79409939269722</v>
      </c>
      <c r="T29">
        <f t="shared" si="1"/>
        <v>0.51120247518916884</v>
      </c>
    </row>
    <row r="30" spans="2:20" ht="15.6" x14ac:dyDescent="0.3">
      <c r="B30" t="s">
        <v>282</v>
      </c>
      <c r="C30" s="16">
        <v>54.959769027027029</v>
      </c>
      <c r="D30" s="16">
        <v>38.821591810810816</v>
      </c>
      <c r="E30" s="16">
        <v>29.99277910810811</v>
      </c>
      <c r="F30" s="16">
        <v>43.8706248918919</v>
      </c>
      <c r="G30" s="16">
        <v>41.91119120945946</v>
      </c>
      <c r="H30" s="16">
        <v>9.9589784189189174</v>
      </c>
      <c r="I30" s="17">
        <v>2400612.8956147544</v>
      </c>
      <c r="J30" s="17">
        <v>995.33587551655455</v>
      </c>
      <c r="K30">
        <f t="shared" si="0"/>
        <v>2771.2876057657359</v>
      </c>
      <c r="L30">
        <v>9.6163777542229198E-2</v>
      </c>
      <c r="M30">
        <v>1099.7795308375746</v>
      </c>
      <c r="N30">
        <v>6.6141787722440116E-4</v>
      </c>
      <c r="O30">
        <v>2.3922621665496688</v>
      </c>
      <c r="P30">
        <v>0.51832632190936812</v>
      </c>
      <c r="Q30">
        <v>99.815900671434846</v>
      </c>
      <c r="T30">
        <f t="shared" si="1"/>
        <v>0.66141787722440115</v>
      </c>
    </row>
    <row r="31" spans="2:20" ht="15.6" x14ac:dyDescent="0.3">
      <c r="B31" t="s">
        <v>283</v>
      </c>
      <c r="C31" s="16">
        <v>59.783313741935487</v>
      </c>
      <c r="D31" s="16">
        <v>40.592512354838703</v>
      </c>
      <c r="E31" s="16">
        <v>30.030101806451615</v>
      </c>
      <c r="F31" s="16">
        <v>46.73510090322582</v>
      </c>
      <c r="G31" s="16">
        <v>44.285257201612907</v>
      </c>
      <c r="H31" s="16">
        <v>11.805311693548376</v>
      </c>
      <c r="I31" s="17">
        <v>2394824.4910775218</v>
      </c>
      <c r="J31" s="17">
        <v>995.32451446194295</v>
      </c>
      <c r="K31">
        <f t="shared" si="0"/>
        <v>3333.9269908047368</v>
      </c>
      <c r="L31">
        <v>8.3780197491187244E-2</v>
      </c>
      <c r="M31">
        <v>1414.5757653605488</v>
      </c>
      <c r="N31">
        <v>8.5279560616827903E-4</v>
      </c>
      <c r="O31">
        <v>3.084485650255921</v>
      </c>
      <c r="P31">
        <v>0.54111664164732198</v>
      </c>
      <c r="Q31">
        <v>99.111157026564484</v>
      </c>
      <c r="T31">
        <f t="shared" si="1"/>
        <v>0.85279560616827899</v>
      </c>
    </row>
    <row r="32" spans="2:20" ht="15.6" x14ac:dyDescent="0.3">
      <c r="B32" t="s">
        <v>284</v>
      </c>
      <c r="C32" s="16">
        <v>65.101899617647049</v>
      </c>
      <c r="D32" s="16">
        <v>42.044804088235281</v>
      </c>
      <c r="E32" s="16">
        <v>30.272102558823537</v>
      </c>
      <c r="F32" s="16">
        <v>49.435120764705886</v>
      </c>
      <c r="G32" s="16">
        <v>46.713481757352938</v>
      </c>
      <c r="H32" s="16">
        <v>13.719740191176456</v>
      </c>
      <c r="I32" s="17">
        <v>2388904.0381152541</v>
      </c>
      <c r="J32" s="17">
        <v>995.25063357264173</v>
      </c>
      <c r="K32">
        <f t="shared" si="0"/>
        <v>3822.2350904180812</v>
      </c>
      <c r="L32">
        <v>0.10964893914080759</v>
      </c>
      <c r="M32">
        <v>1717.2635148995475</v>
      </c>
      <c r="N32">
        <v>1.0378406329347438E-3</v>
      </c>
      <c r="O32">
        <v>3.7540556645045098</v>
      </c>
      <c r="P32">
        <v>0.56059361964369114</v>
      </c>
      <c r="Q32">
        <v>98.604837747615775</v>
      </c>
      <c r="T32">
        <f t="shared" si="1"/>
        <v>1.0378406329347438</v>
      </c>
    </row>
    <row r="34" spans="2:20" x14ac:dyDescent="0.3">
      <c r="B34" t="s">
        <v>285</v>
      </c>
    </row>
    <row r="35" spans="2:20" x14ac:dyDescent="0.3">
      <c r="B35" t="s">
        <v>257</v>
      </c>
      <c r="D35" t="s">
        <v>259</v>
      </c>
      <c r="F35" t="s">
        <v>261</v>
      </c>
      <c r="K35" t="s">
        <v>297</v>
      </c>
      <c r="N35" t="s">
        <v>269</v>
      </c>
      <c r="R35" t="s">
        <v>295</v>
      </c>
      <c r="T35" t="s">
        <v>380</v>
      </c>
    </row>
    <row r="36" spans="2:20" x14ac:dyDescent="0.3">
      <c r="B36" t="s">
        <v>273</v>
      </c>
      <c r="D36">
        <v>26.373586799366478</v>
      </c>
      <c r="F36">
        <v>33.945288044974291</v>
      </c>
      <c r="K36">
        <v>2319.4584994217962</v>
      </c>
      <c r="N36">
        <v>4.7909621662609427E-4</v>
      </c>
      <c r="R36">
        <v>0.49979917360550408</v>
      </c>
      <c r="T36">
        <f t="shared" ref="T36:T47" si="2">1000*N36</f>
        <v>0.47909621662609425</v>
      </c>
    </row>
    <row r="37" spans="2:20" x14ac:dyDescent="0.3">
      <c r="B37" t="s">
        <v>274</v>
      </c>
      <c r="D37">
        <v>27.409480231281407</v>
      </c>
      <c r="F37">
        <v>37.34557611079066</v>
      </c>
      <c r="K37">
        <v>2975.7801267194695</v>
      </c>
      <c r="N37">
        <v>6.5172821459680578E-4</v>
      </c>
      <c r="R37">
        <v>0.5285779826694379</v>
      </c>
      <c r="T37">
        <f t="shared" si="2"/>
        <v>0.65172821459680574</v>
      </c>
    </row>
    <row r="38" spans="2:20" x14ac:dyDescent="0.3">
      <c r="B38" t="s">
        <v>275</v>
      </c>
      <c r="D38">
        <v>28.529005857391269</v>
      </c>
      <c r="F38">
        <v>40.991891734878607</v>
      </c>
      <c r="K38">
        <v>3652.2209994705513</v>
      </c>
      <c r="N38">
        <v>8.4745044148787905E-4</v>
      </c>
      <c r="R38">
        <v>0.55844035771365508</v>
      </c>
      <c r="T38">
        <f t="shared" si="2"/>
        <v>0.84745044148787907</v>
      </c>
    </row>
    <row r="39" spans="2:20" x14ac:dyDescent="0.3">
      <c r="B39" t="s">
        <v>276</v>
      </c>
      <c r="D39">
        <v>29.609787074547796</v>
      </c>
      <c r="F39">
        <v>44.686114365271749</v>
      </c>
      <c r="K39">
        <v>4333.1948670917018</v>
      </c>
      <c r="N39">
        <v>1.0604252248717942E-3</v>
      </c>
      <c r="R39">
        <v>0.58729631044514041</v>
      </c>
      <c r="T39">
        <f t="shared" si="2"/>
        <v>1.0604252248717942</v>
      </c>
    </row>
    <row r="40" spans="2:20" x14ac:dyDescent="0.3">
      <c r="B40" t="s">
        <v>277</v>
      </c>
      <c r="D40">
        <v>30.891756753550339</v>
      </c>
      <c r="F40">
        <v>48.453643491819093</v>
      </c>
      <c r="K40">
        <v>4956.1367274169961</v>
      </c>
      <c r="N40">
        <v>1.2764219574017831E-3</v>
      </c>
      <c r="R40">
        <v>0.61621213885376336</v>
      </c>
      <c r="T40">
        <f t="shared" si="2"/>
        <v>1.276421957401783</v>
      </c>
    </row>
    <row r="41" spans="2:20" x14ac:dyDescent="0.3">
      <c r="B41" t="s">
        <v>278</v>
      </c>
      <c r="D41">
        <v>31.988659590786426</v>
      </c>
      <c r="F41">
        <v>52.655426552230665</v>
      </c>
      <c r="K41">
        <v>5736.6517363316498</v>
      </c>
      <c r="N41">
        <v>1.5524301329315931E-3</v>
      </c>
      <c r="R41">
        <v>0.6454188922623818</v>
      </c>
      <c r="T41">
        <f t="shared" si="2"/>
        <v>1.552430132931593</v>
      </c>
    </row>
    <row r="42" spans="2:20" x14ac:dyDescent="0.3">
      <c r="B42" t="s">
        <v>279</v>
      </c>
      <c r="D42">
        <v>32.823003544811399</v>
      </c>
      <c r="F42">
        <v>36.947632289794342</v>
      </c>
      <c r="K42">
        <v>1206.9300387536159</v>
      </c>
      <c r="N42">
        <v>2.7596252298611008E-4</v>
      </c>
      <c r="R42">
        <v>0.54722602383470687</v>
      </c>
      <c r="T42">
        <f t="shared" si="2"/>
        <v>0.27596252298611007</v>
      </c>
    </row>
    <row r="43" spans="2:20" x14ac:dyDescent="0.3">
      <c r="B43" t="s">
        <v>280</v>
      </c>
      <c r="D43">
        <v>34.143480871475674</v>
      </c>
      <c r="F43">
        <v>40.518670990959833</v>
      </c>
      <c r="K43">
        <v>1825.7085051438146</v>
      </c>
      <c r="N43">
        <v>4.4226084927313309E-4</v>
      </c>
      <c r="R43">
        <v>0.57938122789105462</v>
      </c>
      <c r="T43">
        <f t="shared" si="2"/>
        <v>0.44226084927313308</v>
      </c>
    </row>
    <row r="44" spans="2:20" x14ac:dyDescent="0.3">
      <c r="B44" t="s">
        <v>281</v>
      </c>
      <c r="D44">
        <v>35.327894000013089</v>
      </c>
      <c r="F44">
        <v>44.178759483514909</v>
      </c>
      <c r="K44">
        <v>2488.1656741583088</v>
      </c>
      <c r="N44">
        <v>6.3438939300661712E-4</v>
      </c>
      <c r="R44">
        <v>0.60886161718229037</v>
      </c>
      <c r="T44">
        <f t="shared" si="2"/>
        <v>0.63438939300661712</v>
      </c>
    </row>
    <row r="45" spans="2:20" x14ac:dyDescent="0.3">
      <c r="B45" t="s">
        <v>282</v>
      </c>
      <c r="D45">
        <v>36.569456984622661</v>
      </c>
      <c r="F45">
        <v>47.960995595603549</v>
      </c>
      <c r="K45">
        <v>3149.111884590337</v>
      </c>
      <c r="N45">
        <v>8.423639578913648E-4</v>
      </c>
      <c r="R45">
        <v>0.63738911911001039</v>
      </c>
      <c r="T45">
        <f t="shared" si="2"/>
        <v>0.84236395789136476</v>
      </c>
    </row>
    <row r="46" spans="2:20" x14ac:dyDescent="0.3">
      <c r="B46" t="s">
        <v>283</v>
      </c>
      <c r="D46">
        <v>37.616399509650535</v>
      </c>
      <c r="F46">
        <v>51.564951775504824</v>
      </c>
      <c r="K46">
        <v>3803.8910349408638</v>
      </c>
      <c r="N46">
        <v>1.0598544313702323E-3</v>
      </c>
      <c r="R46">
        <v>0.66243034032856685</v>
      </c>
      <c r="T46">
        <f t="shared" si="2"/>
        <v>1.0598544313702323</v>
      </c>
    </row>
    <row r="47" spans="2:20" x14ac:dyDescent="0.3">
      <c r="B47" t="s">
        <v>284</v>
      </c>
      <c r="D47">
        <v>38.831130291139402</v>
      </c>
      <c r="F47">
        <v>55.627211095848963</v>
      </c>
      <c r="K47">
        <v>4520.1939617774005</v>
      </c>
      <c r="N47">
        <v>1.3137204849094088E-3</v>
      </c>
      <c r="R47">
        <v>0.68911776969485083</v>
      </c>
      <c r="T47">
        <f t="shared" si="2"/>
        <v>1.3137204849094088</v>
      </c>
    </row>
    <row r="53" spans="4:14" x14ac:dyDescent="0.3">
      <c r="D53">
        <f>MIN(MIN(D36:D47),MIN(D21:D32))</f>
        <v>26.373586799366478</v>
      </c>
      <c r="F53">
        <f>MIN(MIN(F36:F47),MIN(F21:F32))</f>
        <v>30.478213506849311</v>
      </c>
      <c r="N53">
        <f>MIN(MIN(N36:N47),MIN(N21:N32))</f>
        <v>2.0296670161626892E-4</v>
      </c>
    </row>
    <row r="54" spans="4:14" x14ac:dyDescent="0.3">
      <c r="D54">
        <f>MAX(MAX(D36:D47),MAX(D21:D32))</f>
        <v>42.044804088235281</v>
      </c>
      <c r="F54">
        <f>MAX(MAX(F36:F47),MAX(F21:F32))</f>
        <v>55.627211095848963</v>
      </c>
      <c r="N54">
        <f>MAX(MAX(N36:N47),MAX(N21:N32))</f>
        <v>1.5524301329315931E-3</v>
      </c>
    </row>
    <row r="56" spans="4:14" x14ac:dyDescent="0.3">
      <c r="D56">
        <f>D53</f>
        <v>26.373586799366478</v>
      </c>
      <c r="F56">
        <f>F53</f>
        <v>30.478213506849311</v>
      </c>
      <c r="N56">
        <f>N53</f>
        <v>2.0296670161626892E-4</v>
      </c>
    </row>
    <row r="57" spans="4:14" x14ac:dyDescent="0.3">
      <c r="D57">
        <f>D54</f>
        <v>42.044804088235281</v>
      </c>
      <c r="F57">
        <f>F54</f>
        <v>55.627211095848963</v>
      </c>
      <c r="N57">
        <f>N54</f>
        <v>1.5524301329315931E-3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V5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T57"/>
  <sheetViews>
    <sheetView zoomScaleNormal="100" workbookViewId="0">
      <selection activeCell="R21" sqref="R21:R32"/>
    </sheetView>
  </sheetViews>
  <sheetFormatPr defaultRowHeight="14.4" x14ac:dyDescent="0.3"/>
  <cols>
    <col min="2" max="2" width="27.21875" customWidth="1"/>
    <col min="9" max="9" width="10.44140625" customWidth="1"/>
    <col min="10" max="10" width="10.21875" customWidth="1"/>
    <col min="14" max="14" width="11.21875" customWidth="1"/>
  </cols>
  <sheetData>
    <row r="2" spans="2:3" x14ac:dyDescent="0.3">
      <c r="B2" t="s">
        <v>254</v>
      </c>
    </row>
    <row r="4" spans="2:3" x14ac:dyDescent="0.3">
      <c r="B4" t="s">
        <v>362</v>
      </c>
    </row>
    <row r="7" spans="2:3" x14ac:dyDescent="0.3">
      <c r="B7" s="1"/>
      <c r="C7" s="1"/>
    </row>
    <row r="8" spans="2:3" x14ac:dyDescent="0.3">
      <c r="B8" s="1"/>
      <c r="C8" s="1"/>
    </row>
    <row r="9" spans="2:3" x14ac:dyDescent="0.3">
      <c r="B9" s="1"/>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271</v>
      </c>
      <c r="Q20" t="s">
        <v>272</v>
      </c>
      <c r="R20" t="s">
        <v>295</v>
      </c>
      <c r="T20" t="s">
        <v>380</v>
      </c>
    </row>
    <row r="21" spans="2:20" ht="15.6" x14ac:dyDescent="0.3">
      <c r="B21" t="s">
        <v>273</v>
      </c>
      <c r="C21" s="16">
        <v>39.57466694074072</v>
      </c>
      <c r="D21" s="16">
        <v>27.473375177777779</v>
      </c>
      <c r="E21" s="16">
        <v>20.358455851851854</v>
      </c>
      <c r="F21" s="16">
        <v>32.284690718518512</v>
      </c>
      <c r="G21" s="16">
        <v>29.922797172222218</v>
      </c>
      <c r="H21" s="16">
        <v>7.2024477740740664</v>
      </c>
      <c r="I21" s="17">
        <v>2429842.7799855457</v>
      </c>
      <c r="J21" s="17">
        <v>997.97123855243558</v>
      </c>
      <c r="K21">
        <f t="shared" ref="K21:K32" si="0">(F21-E21)*(SeaWaterSpecificHeat(AVERAGE(E21:F21)+273.15,0.004))*(1*0.001/60*SeaWaterDensity(AVERAGE(E21:F21)+273.15,0.004))/0.231</f>
        <v>3581.4552615938746</v>
      </c>
      <c r="L21" s="16">
        <v>8.7663352516562966E-3</v>
      </c>
      <c r="M21" s="16">
        <v>231.09845259118669</v>
      </c>
      <c r="N21" s="17">
        <v>4.1193865791502171E-4</v>
      </c>
      <c r="O21" s="16">
        <v>1.4859938956208296</v>
      </c>
      <c r="P21" s="18">
        <v>0.16241227319075546</v>
      </c>
      <c r="Q21" s="16">
        <v>47.733055469561251</v>
      </c>
      <c r="R21" s="2">
        <f>I21*N21/K21</f>
        <v>0.27948029519327139</v>
      </c>
      <c r="T21">
        <f>1000*N21</f>
        <v>0.41193865791502171</v>
      </c>
    </row>
    <row r="22" spans="2:20" ht="15.6" x14ac:dyDescent="0.3">
      <c r="B22" t="s">
        <v>274</v>
      </c>
      <c r="C22" s="16">
        <v>45.282266037735859</v>
      </c>
      <c r="D22" s="16">
        <v>28.433268650943397</v>
      </c>
      <c r="E22" s="16">
        <v>20.018947452830187</v>
      </c>
      <c r="F22" s="16">
        <v>35.622427405660396</v>
      </c>
      <c r="G22" s="16">
        <v>32.339227386792459</v>
      </c>
      <c r="H22" s="16">
        <v>9.0370799150943384</v>
      </c>
      <c r="I22" s="17">
        <v>2423951.0837714751</v>
      </c>
      <c r="J22" s="17">
        <v>998.05330216050015</v>
      </c>
      <c r="K22">
        <f t="shared" si="0"/>
        <v>4683.2149561579754</v>
      </c>
      <c r="L22" s="16">
        <v>5.8716358132204806E-2</v>
      </c>
      <c r="M22" s="16">
        <v>442.17502194039065</v>
      </c>
      <c r="N22" s="17">
        <v>7.901036005940928E-4</v>
      </c>
      <c r="O22" s="16">
        <v>2.849920896991653</v>
      </c>
      <c r="P22" s="18">
        <v>0.2280470813040763</v>
      </c>
      <c r="Q22" s="16">
        <v>-10025.109874123254</v>
      </c>
      <c r="R22" s="2">
        <f t="shared" ref="R22:R32" si="1">I22*N22/K22</f>
        <v>0.40894396197499522</v>
      </c>
      <c r="T22">
        <f t="shared" ref="T22:T32" si="2">1000*N22</f>
        <v>0.79010360059409279</v>
      </c>
    </row>
    <row r="23" spans="2:20" ht="15.6" x14ac:dyDescent="0.3">
      <c r="B23" t="s">
        <v>275</v>
      </c>
      <c r="C23" s="16">
        <v>49.420335888888893</v>
      </c>
      <c r="D23" s="16">
        <v>30.170934654320988</v>
      </c>
      <c r="E23" s="16">
        <v>20.908810469135801</v>
      </c>
      <c r="F23" s="16">
        <v>38.795763666666666</v>
      </c>
      <c r="G23" s="16">
        <v>34.823961169753083</v>
      </c>
      <c r="H23" s="16">
        <v>9.9433482037037031</v>
      </c>
      <c r="I23" s="17">
        <v>2417892.8510388383</v>
      </c>
      <c r="J23" s="17">
        <v>997.83664792948127</v>
      </c>
      <c r="K23">
        <f t="shared" si="0"/>
        <v>5364.5857646314444</v>
      </c>
      <c r="L23" s="16">
        <v>5.3627788833877754E-2</v>
      </c>
      <c r="M23" s="16">
        <v>539.84990564472639</v>
      </c>
      <c r="N23" s="17">
        <v>9.6705163797740378E-4</v>
      </c>
      <c r="O23" s="16">
        <v>3.488933688637871</v>
      </c>
      <c r="P23" s="18">
        <v>0.24047385857076845</v>
      </c>
      <c r="Q23" s="16">
        <v>-9069.086041380584</v>
      </c>
      <c r="R23" s="2">
        <f t="shared" si="1"/>
        <v>0.43586352136763784</v>
      </c>
      <c r="T23">
        <f t="shared" si="2"/>
        <v>0.96705163797740379</v>
      </c>
    </row>
    <row r="24" spans="2:20" ht="15.6" x14ac:dyDescent="0.3">
      <c r="B24" t="s">
        <v>276</v>
      </c>
      <c r="C24" s="16">
        <v>55.646477325581401</v>
      </c>
      <c r="D24" s="16">
        <v>31.066431162790707</v>
      </c>
      <c r="E24" s="16">
        <v>19.695731720930233</v>
      </c>
      <c r="F24" s="16">
        <v>42.525839395348832</v>
      </c>
      <c r="G24" s="16">
        <v>37.233619901162797</v>
      </c>
      <c r="H24" s="16">
        <v>12.245668686046521</v>
      </c>
      <c r="I24" s="17">
        <v>2412017.664931892</v>
      </c>
      <c r="J24" s="17">
        <v>998.13074410891682</v>
      </c>
      <c r="K24">
        <f t="shared" si="0"/>
        <v>6843.9107845306544</v>
      </c>
      <c r="L24" s="16">
        <v>4.9948273460573137E-2</v>
      </c>
      <c r="M24" s="16">
        <v>745.6675069678854</v>
      </c>
      <c r="N24" s="17">
        <v>1.3389933524062599E-3</v>
      </c>
      <c r="O24" s="16">
        <v>4.8294034595296784</v>
      </c>
      <c r="P24" s="18">
        <v>0.25680755455944076</v>
      </c>
      <c r="Q24" s="16">
        <v>64.220086432740615</v>
      </c>
      <c r="R24" s="2">
        <f t="shared" si="1"/>
        <v>0.47190498545514853</v>
      </c>
      <c r="T24">
        <f t="shared" si="2"/>
        <v>1.3389933524062598</v>
      </c>
    </row>
    <row r="25" spans="2:20" ht="15.6" x14ac:dyDescent="0.3">
      <c r="B25" t="s">
        <v>277</v>
      </c>
      <c r="C25" s="16">
        <v>59.328717187500011</v>
      </c>
      <c r="D25" s="16">
        <v>31.780899604166667</v>
      </c>
      <c r="E25" s="16">
        <v>19.830949583333336</v>
      </c>
      <c r="F25" s="16">
        <v>45.07737933333334</v>
      </c>
      <c r="G25" s="16">
        <v>39.004486427083336</v>
      </c>
      <c r="H25" s="16">
        <v>13.100643937500003</v>
      </c>
      <c r="I25" s="17">
        <v>2407699.9703659657</v>
      </c>
      <c r="J25" s="17">
        <v>998.09842725134467</v>
      </c>
      <c r="K25">
        <f t="shared" si="0"/>
        <v>7564.4329225219899</v>
      </c>
      <c r="L25" s="16">
        <v>5.8010866843975023E-2</v>
      </c>
      <c r="M25" s="16">
        <v>881.49624731516496</v>
      </c>
      <c r="N25" s="17">
        <v>1.5857392890144537E-3</v>
      </c>
      <c r="O25" s="16">
        <v>5.7195375572057268</v>
      </c>
      <c r="P25" s="18">
        <v>0.27138933712501045</v>
      </c>
      <c r="Q25" s="16">
        <v>-10117.762390775417</v>
      </c>
      <c r="R25" s="2">
        <f t="shared" si="1"/>
        <v>0.50472844141439321</v>
      </c>
      <c r="T25">
        <f t="shared" si="2"/>
        <v>1.5857392890144537</v>
      </c>
    </row>
    <row r="26" spans="2:20" ht="15.6" x14ac:dyDescent="0.3">
      <c r="B26" t="s">
        <v>278</v>
      </c>
      <c r="C26" s="16">
        <v>65.128357472222234</v>
      </c>
      <c r="D26" s="16">
        <v>33.068148055555554</v>
      </c>
      <c r="E26" s="16">
        <v>20.257342999999999</v>
      </c>
      <c r="F26" s="16">
        <v>49.100640861111117</v>
      </c>
      <c r="G26" s="16">
        <v>41.888622347222224</v>
      </c>
      <c r="H26" s="16">
        <v>14.41926083333334</v>
      </c>
      <c r="I26" s="17">
        <v>2400667.9226043182</v>
      </c>
      <c r="J26" s="17">
        <v>997.99575576474365</v>
      </c>
      <c r="K26">
        <f t="shared" si="0"/>
        <v>8634.7729084154562</v>
      </c>
      <c r="L26" s="16">
        <v>6.862752428824366E-2</v>
      </c>
      <c r="M26" s="16">
        <v>1069.810493614058</v>
      </c>
      <c r="N26" s="17">
        <v>1.9301383962595413E-3</v>
      </c>
      <c r="O26" s="16">
        <v>6.962452682185865</v>
      </c>
      <c r="P26" s="18">
        <v>0.28474539330974197</v>
      </c>
      <c r="Q26" s="16">
        <v>68.954631849079291</v>
      </c>
      <c r="R26" s="2">
        <f t="shared" si="1"/>
        <v>0.53662341595240948</v>
      </c>
      <c r="T26">
        <f t="shared" si="2"/>
        <v>1.9301383962595413</v>
      </c>
    </row>
    <row r="27" spans="2:20" ht="15.6" x14ac:dyDescent="0.3">
      <c r="B27" t="s">
        <v>279</v>
      </c>
      <c r="C27" s="16">
        <v>40.278712029629624</v>
      </c>
      <c r="D27" s="16">
        <v>33.537685199999991</v>
      </c>
      <c r="E27" s="16">
        <v>30.467469740740754</v>
      </c>
      <c r="F27" s="16">
        <v>36.087844288888903</v>
      </c>
      <c r="G27" s="16">
        <v>35.092927814814814</v>
      </c>
      <c r="H27" s="16">
        <v>3.6305415999999795</v>
      </c>
      <c r="I27" s="17">
        <v>2417237.0614551515</v>
      </c>
      <c r="J27" s="17">
        <v>995.19071688074177</v>
      </c>
      <c r="K27">
        <f t="shared" si="0"/>
        <v>1683.4701937213974</v>
      </c>
      <c r="L27" s="16">
        <v>0.146732005030278</v>
      </c>
      <c r="M27" s="16">
        <v>158.77241868483048</v>
      </c>
      <c r="N27" s="17">
        <v>2.8449163595829519E-4</v>
      </c>
      <c r="O27" s="16">
        <v>1.029119215118838</v>
      </c>
      <c r="P27" s="18">
        <v>0.22750306997767764</v>
      </c>
      <c r="Q27" s="16">
        <v>101.53494696601145</v>
      </c>
      <c r="R27" s="2">
        <f t="shared" si="1"/>
        <v>0.40849177412059667</v>
      </c>
      <c r="T27">
        <f t="shared" si="2"/>
        <v>0.28449163595829519</v>
      </c>
    </row>
    <row r="28" spans="2:20" ht="15.6" x14ac:dyDescent="0.3">
      <c r="B28" t="s">
        <v>280</v>
      </c>
      <c r="C28" s="16">
        <v>44.759217964285668</v>
      </c>
      <c r="D28" s="16">
        <v>34.806913407142879</v>
      </c>
      <c r="E28" s="16">
        <v>30.198101585714287</v>
      </c>
      <c r="F28" s="16">
        <v>38.78533135</v>
      </c>
      <c r="G28" s="16">
        <v>37.137391076785711</v>
      </c>
      <c r="H28" s="16">
        <v>5.2913492178571317</v>
      </c>
      <c r="I28" s="17">
        <v>2412252.2883018735</v>
      </c>
      <c r="J28" s="17">
        <v>995.27326514667595</v>
      </c>
      <c r="K28">
        <f t="shared" si="0"/>
        <v>2570.9317653742528</v>
      </c>
      <c r="L28" s="16">
        <v>0.11701516925428396</v>
      </c>
      <c r="M28" s="16">
        <v>268.94748962965275</v>
      </c>
      <c r="N28" s="17">
        <v>4.8290138846067399E-4</v>
      </c>
      <c r="O28" s="16">
        <v>1.746701191860335</v>
      </c>
      <c r="P28" s="18">
        <v>0.24847238424578749</v>
      </c>
      <c r="Q28" s="16">
        <v>102.04112740879874</v>
      </c>
      <c r="R28" s="2">
        <f t="shared" si="1"/>
        <v>0.45309642014899615</v>
      </c>
      <c r="T28">
        <f t="shared" si="2"/>
        <v>0.48290138846067399</v>
      </c>
    </row>
    <row r="29" spans="2:20" ht="15.6" x14ac:dyDescent="0.3">
      <c r="B29" t="s">
        <v>281</v>
      </c>
      <c r="C29" s="16">
        <v>50.178999236842138</v>
      </c>
      <c r="D29" s="16">
        <v>36.549100684210536</v>
      </c>
      <c r="E29" s="16">
        <v>30.212182473684219</v>
      </c>
      <c r="F29" s="16">
        <v>42.41041989473684</v>
      </c>
      <c r="G29" s="16">
        <v>39.837675572368433</v>
      </c>
      <c r="H29" s="16">
        <v>7.0527487763158092</v>
      </c>
      <c r="I29" s="17">
        <v>2405668.5037408252</v>
      </c>
      <c r="J29" s="17">
        <v>995.26896150831635</v>
      </c>
      <c r="K29">
        <f t="shared" si="0"/>
        <v>3649.44435432811</v>
      </c>
      <c r="L29" s="16">
        <v>8.4071116629868187E-2</v>
      </c>
      <c r="M29" s="16">
        <v>436.74131179628523</v>
      </c>
      <c r="N29" s="17">
        <v>7.8632517132508231E-4</v>
      </c>
      <c r="O29" s="16">
        <v>2.8442267630654361</v>
      </c>
      <c r="P29" s="18">
        <v>0.2779380405481679</v>
      </c>
      <c r="Q29" s="16">
        <v>101.79878695170174</v>
      </c>
      <c r="R29" s="2">
        <f t="shared" si="1"/>
        <v>0.51833581079594881</v>
      </c>
      <c r="T29">
        <f t="shared" si="2"/>
        <v>0.78632517132508228</v>
      </c>
    </row>
    <row r="30" spans="2:20" ht="15.6" x14ac:dyDescent="0.3">
      <c r="B30" t="s">
        <v>282</v>
      </c>
      <c r="C30" s="16">
        <v>54.841618468354426</v>
      </c>
      <c r="D30" s="16">
        <v>37.84601507594936</v>
      </c>
      <c r="E30" s="16">
        <v>30.411991721518984</v>
      </c>
      <c r="F30" s="16">
        <v>45.453871797468359</v>
      </c>
      <c r="G30" s="16">
        <v>42.138374265822783</v>
      </c>
      <c r="H30" s="16">
        <v>8.4108850126582269</v>
      </c>
      <c r="I30" s="17">
        <v>2400058.9820173304</v>
      </c>
      <c r="J30" s="17">
        <v>995.20775606544123</v>
      </c>
      <c r="K30">
        <f t="shared" si="0"/>
        <v>4497.3182347656857</v>
      </c>
      <c r="L30" s="16">
        <v>9.014991118374989E-2</v>
      </c>
      <c r="M30" s="16">
        <v>557.41873332644786</v>
      </c>
      <c r="N30" s="17">
        <v>1.0059429043752753E-3</v>
      </c>
      <c r="O30" s="16">
        <v>3.6388326293478586</v>
      </c>
      <c r="P30" s="18">
        <v>0.28547379296986969</v>
      </c>
      <c r="Q30" s="16">
        <v>43.143969594640659</v>
      </c>
      <c r="R30" s="2">
        <f t="shared" si="1"/>
        <v>0.53683599358813627</v>
      </c>
      <c r="T30">
        <f t="shared" si="2"/>
        <v>1.0059429043752752</v>
      </c>
    </row>
    <row r="31" spans="2:20" ht="15.6" x14ac:dyDescent="0.3">
      <c r="B31" t="s">
        <v>283</v>
      </c>
      <c r="C31" s="16">
        <v>60.370313942307689</v>
      </c>
      <c r="D31" s="16">
        <v>38.91508546153846</v>
      </c>
      <c r="E31" s="16">
        <v>29.566702807692309</v>
      </c>
      <c r="F31" s="16">
        <v>48.74452736538462</v>
      </c>
      <c r="G31" s="16">
        <v>44.39915739423077</v>
      </c>
      <c r="H31" s="16">
        <v>10.487084615384617</v>
      </c>
      <c r="I31" s="17">
        <v>2394546.7816987936</v>
      </c>
      <c r="J31" s="17">
        <v>995.46494339973242</v>
      </c>
      <c r="K31">
        <f t="shared" si="0"/>
        <v>5731.1110495339844</v>
      </c>
      <c r="L31" s="16">
        <v>7.8211405483276819E-2</v>
      </c>
      <c r="M31" s="16">
        <v>766.40013422537788</v>
      </c>
      <c r="N31" s="17">
        <v>1.3862639586780562E-3</v>
      </c>
      <c r="O31" s="16">
        <v>5.0132857860339834</v>
      </c>
      <c r="P31" s="18">
        <v>0.30324221669417911</v>
      </c>
      <c r="Q31" s="16">
        <v>50.455227897578453</v>
      </c>
      <c r="R31" s="2">
        <f t="shared" si="1"/>
        <v>0.57920250927740902</v>
      </c>
      <c r="T31">
        <f t="shared" si="2"/>
        <v>1.3862639586780563</v>
      </c>
    </row>
    <row r="32" spans="2:20" ht="15.6" x14ac:dyDescent="0.3">
      <c r="B32" t="s">
        <v>284</v>
      </c>
      <c r="C32" s="16">
        <v>65.1330483220339</v>
      </c>
      <c r="D32" s="16">
        <v>39.64111249152544</v>
      </c>
      <c r="E32" s="16">
        <v>29.670822508474572</v>
      </c>
      <c r="F32" s="16">
        <v>51.407079440677961</v>
      </c>
      <c r="G32" s="16">
        <v>46.46301569067797</v>
      </c>
      <c r="H32" s="16">
        <v>11.848129432203407</v>
      </c>
      <c r="I32" s="17">
        <v>2389514.7199250925</v>
      </c>
      <c r="J32" s="17">
        <v>995.43351021912486</v>
      </c>
      <c r="K32">
        <f t="shared" si="0"/>
        <v>6492.05378438159</v>
      </c>
      <c r="L32" s="16">
        <v>0.1111885948422978</v>
      </c>
      <c r="M32" s="16">
        <v>898.13725403033277</v>
      </c>
      <c r="N32" s="17">
        <v>1.6279710851505856E-3</v>
      </c>
      <c r="O32" s="16">
        <v>5.8875814872376493</v>
      </c>
      <c r="P32" s="18">
        <v>0.31103636391669248</v>
      </c>
      <c r="Q32" s="16">
        <v>-6475.9931344832967</v>
      </c>
      <c r="R32" s="2">
        <f t="shared" si="1"/>
        <v>0.59920342633918944</v>
      </c>
      <c r="T32">
        <f t="shared" si="2"/>
        <v>1.6279710851505855</v>
      </c>
    </row>
    <row r="34" spans="2:20" x14ac:dyDescent="0.3">
      <c r="B34" t="s">
        <v>285</v>
      </c>
    </row>
    <row r="35" spans="2:20" x14ac:dyDescent="0.3">
      <c r="B35" t="s">
        <v>257</v>
      </c>
      <c r="D35" t="s">
        <v>259</v>
      </c>
      <c r="F35" t="s">
        <v>261</v>
      </c>
      <c r="K35" t="s">
        <v>297</v>
      </c>
      <c r="N35" t="s">
        <v>269</v>
      </c>
      <c r="R35" t="s">
        <v>295</v>
      </c>
      <c r="T35" t="s">
        <v>380</v>
      </c>
    </row>
    <row r="36" spans="2:20" x14ac:dyDescent="0.3">
      <c r="B36" t="s">
        <v>273</v>
      </c>
      <c r="D36">
        <v>29.579897048840792</v>
      </c>
      <c r="F36">
        <v>30.133800347146575</v>
      </c>
      <c r="K36">
        <v>3024.9609522955416</v>
      </c>
      <c r="N36">
        <v>6.2125374615874232E-4</v>
      </c>
      <c r="R36">
        <v>0.49310834702561768</v>
      </c>
      <c r="T36">
        <f t="shared" ref="T36:T47" si="3">1000*N36</f>
        <v>0.62125374615874229</v>
      </c>
    </row>
    <row r="37" spans="2:20" x14ac:dyDescent="0.3">
      <c r="B37" t="s">
        <v>274</v>
      </c>
      <c r="D37">
        <v>31.871471283801156</v>
      </c>
      <c r="F37">
        <v>33.094621128880192</v>
      </c>
      <c r="K37">
        <v>4066.3548181199576</v>
      </c>
      <c r="N37">
        <v>8.9482228249743721E-4</v>
      </c>
      <c r="R37">
        <v>0.52669193108305445</v>
      </c>
      <c r="T37">
        <f t="shared" si="3"/>
        <v>0.89482228249743723</v>
      </c>
    </row>
    <row r="38" spans="2:20" x14ac:dyDescent="0.3">
      <c r="B38" t="s">
        <v>275</v>
      </c>
      <c r="D38">
        <v>33.999222480302649</v>
      </c>
      <c r="F38">
        <v>35.894691876829881</v>
      </c>
      <c r="K38">
        <v>4684.5951374283231</v>
      </c>
      <c r="N38">
        <v>1.0922023007293926E-3</v>
      </c>
      <c r="R38">
        <v>0.55617524849775724</v>
      </c>
      <c r="T38">
        <f t="shared" si="3"/>
        <v>1.0922023007293926</v>
      </c>
    </row>
    <row r="39" spans="2:20" x14ac:dyDescent="0.3">
      <c r="B39" t="s">
        <v>276</v>
      </c>
      <c r="D39">
        <v>35.863364863375978</v>
      </c>
      <c r="F39">
        <v>38.86602315807653</v>
      </c>
      <c r="K39">
        <v>6023.9133342110099</v>
      </c>
      <c r="N39">
        <v>1.4832171532446151E-3</v>
      </c>
      <c r="R39">
        <v>0.585978633662112</v>
      </c>
      <c r="T39">
        <f t="shared" si="3"/>
        <v>1.4832171532446152</v>
      </c>
    </row>
    <row r="40" spans="2:20" x14ac:dyDescent="0.3">
      <c r="B40" t="s">
        <v>277</v>
      </c>
      <c r="D40">
        <v>37.309220214972981</v>
      </c>
      <c r="F40">
        <v>41.114702925045037</v>
      </c>
      <c r="K40">
        <v>6716.9630521825256</v>
      </c>
      <c r="N40">
        <v>1.7169347658620338E-3</v>
      </c>
      <c r="R40">
        <v>0.60701002757472378</v>
      </c>
      <c r="T40">
        <f t="shared" si="3"/>
        <v>1.7169347658620338</v>
      </c>
    </row>
    <row r="41" spans="2:20" x14ac:dyDescent="0.3">
      <c r="B41" t="s">
        <v>278</v>
      </c>
      <c r="D41">
        <v>39.597647353292871</v>
      </c>
      <c r="F41">
        <v>44.829563913054244</v>
      </c>
      <c r="K41">
        <v>7812.5405511914996</v>
      </c>
      <c r="N41">
        <v>2.1111689967664143E-3</v>
      </c>
      <c r="R41">
        <v>0.63947243507069773</v>
      </c>
      <c r="T41">
        <f t="shared" si="3"/>
        <v>2.1111689967664145</v>
      </c>
    </row>
    <row r="42" spans="2:20" x14ac:dyDescent="0.3">
      <c r="B42" t="s">
        <v>279</v>
      </c>
      <c r="D42">
        <v>34.897768001808515</v>
      </c>
      <c r="F42">
        <v>35.567200958715262</v>
      </c>
      <c r="K42">
        <v>1614.9320945057723</v>
      </c>
      <c r="N42">
        <v>3.7398891253130834E-4</v>
      </c>
      <c r="R42">
        <v>0.5442673158996868</v>
      </c>
      <c r="T42">
        <f t="shared" si="3"/>
        <v>0.37398891253130834</v>
      </c>
    </row>
    <row r="43" spans="2:20" x14ac:dyDescent="0.3">
      <c r="B43" t="s">
        <v>280</v>
      </c>
      <c r="D43">
        <v>36.690433932194367</v>
      </c>
      <c r="F43">
        <v>37.908020728695192</v>
      </c>
      <c r="K43">
        <v>2439.4920073195567</v>
      </c>
      <c r="N43">
        <v>5.9288699314440237E-4</v>
      </c>
      <c r="R43">
        <v>0.57279896583156464</v>
      </c>
      <c r="T43">
        <f t="shared" si="3"/>
        <v>0.59288699314440241</v>
      </c>
    </row>
    <row r="44" spans="2:20" x14ac:dyDescent="0.3">
      <c r="B44" t="s">
        <v>281</v>
      </c>
      <c r="D44">
        <v>38.93482120306993</v>
      </c>
      <c r="F44">
        <v>40.982507938868139</v>
      </c>
      <c r="K44">
        <v>3419.0839699951348</v>
      </c>
      <c r="N44">
        <v>8.78151497011691E-4</v>
      </c>
      <c r="R44">
        <v>0.60519203246145681</v>
      </c>
      <c r="T44">
        <f t="shared" si="3"/>
        <v>0.87815149701169104</v>
      </c>
    </row>
    <row r="45" spans="2:20" x14ac:dyDescent="0.3">
      <c r="B45" t="s">
        <v>282</v>
      </c>
      <c r="D45">
        <v>40.879200799811372</v>
      </c>
      <c r="F45">
        <v>43.782254020492303</v>
      </c>
      <c r="K45">
        <v>4263.2737530245195</v>
      </c>
      <c r="N45">
        <v>1.1448783168493076E-3</v>
      </c>
      <c r="R45">
        <v>0.63194141649935753</v>
      </c>
      <c r="T45">
        <f t="shared" si="3"/>
        <v>1.1448783168493077</v>
      </c>
    </row>
    <row r="46" spans="2:20" x14ac:dyDescent="0.3">
      <c r="B46" t="s">
        <v>283</v>
      </c>
      <c r="D46">
        <v>42.529704685379784</v>
      </c>
      <c r="F46">
        <v>46.648316163538937</v>
      </c>
      <c r="K46">
        <v>5470.360999976042</v>
      </c>
      <c r="N46">
        <v>1.5285146741566068E-3</v>
      </c>
      <c r="R46">
        <v>0.65704199771251759</v>
      </c>
      <c r="T46">
        <f t="shared" si="3"/>
        <v>1.5285146741566067</v>
      </c>
    </row>
    <row r="47" spans="2:20" x14ac:dyDescent="0.3">
      <c r="B47" t="s">
        <v>284</v>
      </c>
      <c r="D47">
        <v>44.300734650704555</v>
      </c>
      <c r="F47">
        <v>49.573157966641588</v>
      </c>
      <c r="K47">
        <v>6410.422152269336</v>
      </c>
      <c r="N47">
        <v>1.8592205792532703E-3</v>
      </c>
      <c r="R47">
        <v>0.68065905251625114</v>
      </c>
      <c r="T47">
        <f t="shared" si="3"/>
        <v>1.8592205792532703</v>
      </c>
    </row>
    <row r="53" spans="4:14" x14ac:dyDescent="0.3">
      <c r="D53">
        <f>MIN(MIN(D36:D47),MIN(D21:D32))</f>
        <v>27.473375177777779</v>
      </c>
      <c r="F53">
        <f>MIN(MIN(F36:F47),MIN(F21:F32))</f>
        <v>30.133800347146575</v>
      </c>
      <c r="N53">
        <f>MIN(MIN(N36:N47),MIN(N21:N32))</f>
        <v>2.8449163595829519E-4</v>
      </c>
    </row>
    <row r="54" spans="4:14" x14ac:dyDescent="0.3">
      <c r="D54">
        <f>MAX(MAX(D36:D47),MAX(D21:D32))</f>
        <v>44.300734650704555</v>
      </c>
      <c r="F54">
        <f>MAX(MAX(F36:F47),MAX(F21:F32))</f>
        <v>51.407079440677961</v>
      </c>
      <c r="N54">
        <f>MAX(MAX(N36:N47),MAX(N21:N32))</f>
        <v>2.1111689967664143E-3</v>
      </c>
    </row>
    <row r="56" spans="4:14" x14ac:dyDescent="0.3">
      <c r="D56">
        <f>D53</f>
        <v>27.473375177777779</v>
      </c>
      <c r="F56">
        <f>F53</f>
        <v>30.133800347146575</v>
      </c>
      <c r="N56">
        <f>N53</f>
        <v>2.8449163595829519E-4</v>
      </c>
    </row>
    <row r="57" spans="4:14" x14ac:dyDescent="0.3">
      <c r="D57">
        <f>D54</f>
        <v>44.300734650704555</v>
      </c>
      <c r="F57">
        <f>F54</f>
        <v>51.407079440677961</v>
      </c>
      <c r="N57">
        <f>N54</f>
        <v>2.1111689967664143E-3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V6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T57"/>
  <sheetViews>
    <sheetView topLeftCell="A7" zoomScale="115" zoomScaleNormal="115" workbookViewId="0">
      <selection activeCell="I42" sqref="I42"/>
    </sheetView>
  </sheetViews>
  <sheetFormatPr defaultRowHeight="14.4" x14ac:dyDescent="0.3"/>
  <cols>
    <col min="2" max="2" width="27.21875" customWidth="1"/>
    <col min="14" max="14" width="11.21875" customWidth="1"/>
  </cols>
  <sheetData>
    <row r="2" spans="2:3" x14ac:dyDescent="0.3">
      <c r="B2" t="s">
        <v>254</v>
      </c>
    </row>
    <row r="4" spans="2:3" x14ac:dyDescent="0.3">
      <c r="B4" t="s">
        <v>363</v>
      </c>
    </row>
    <row r="7" spans="2:3" x14ac:dyDescent="0.3">
      <c r="B7" s="1"/>
      <c r="C7" s="1"/>
    </row>
    <row r="8" spans="2:3" x14ac:dyDescent="0.3">
      <c r="B8" s="1"/>
      <c r="C8" s="1"/>
    </row>
    <row r="9" spans="2:3" x14ac:dyDescent="0.3">
      <c r="B9" s="1"/>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271</v>
      </c>
      <c r="Q20" t="s">
        <v>272</v>
      </c>
      <c r="R20" t="s">
        <v>295</v>
      </c>
      <c r="T20" t="s">
        <v>380</v>
      </c>
    </row>
    <row r="21" spans="2:20" ht="15.6" x14ac:dyDescent="0.3">
      <c r="B21" t="s">
        <v>273</v>
      </c>
      <c r="C21" s="16">
        <v>40.596341311475413</v>
      </c>
      <c r="D21" s="16">
        <v>27.692332262295086</v>
      </c>
      <c r="E21" s="16">
        <v>19.906634327868858</v>
      </c>
      <c r="F21" s="16">
        <v>32.198191245901633</v>
      </c>
      <c r="G21" s="16">
        <v>30.098374786885245</v>
      </c>
      <c r="H21" s="16">
        <v>8.0919240000000023</v>
      </c>
      <c r="I21" s="17">
        <v>2429414.6898377943</v>
      </c>
      <c r="J21" s="17">
        <v>998.08028778159508</v>
      </c>
      <c r="K21">
        <f t="shared" ref="K21:K32" si="0">(F21-E21)*(SeaWaterSpecificHeat(AVERAGE(E21:F21)+273.15,0.004))*(1*0.001/60*SeaWaterDensity(AVERAGE(E21:F21)+273.15,0.004))/0.231</f>
        <v>3691.5144221117848</v>
      </c>
      <c r="L21" s="16">
        <v>2.8202580854000937E-2</v>
      </c>
      <c r="M21" s="16">
        <v>653.55752244788607</v>
      </c>
      <c r="N21" s="17">
        <v>1.1651875909317305E-3</v>
      </c>
      <c r="O21" s="16">
        <v>4.2027433851815834</v>
      </c>
      <c r="P21" s="18">
        <v>0.52866426486514284</v>
      </c>
      <c r="Q21" s="16">
        <v>100.03945070725317</v>
      </c>
      <c r="R21" s="2">
        <f>I21*N21/K21</f>
        <v>0.76681912249089901</v>
      </c>
      <c r="T21">
        <f>1000*N21</f>
        <v>1.1651875909317304</v>
      </c>
    </row>
    <row r="22" spans="2:20" ht="15.6" x14ac:dyDescent="0.3">
      <c r="B22" t="s">
        <v>274</v>
      </c>
      <c r="C22" s="16">
        <v>45.390475265306115</v>
      </c>
      <c r="D22" s="16">
        <v>28.85677518367347</v>
      </c>
      <c r="E22" s="16">
        <v>20.373030775510205</v>
      </c>
      <c r="F22" s="16">
        <v>34.891852285714279</v>
      </c>
      <c r="G22" s="16">
        <v>32.37803337755102</v>
      </c>
      <c r="H22" s="16">
        <v>9.4911836938775522</v>
      </c>
      <c r="I22" s="17">
        <v>2423856.4677103711</v>
      </c>
      <c r="J22" s="17">
        <v>997.96769913566675</v>
      </c>
      <c r="K22">
        <f t="shared" si="0"/>
        <v>4357.9630025961314</v>
      </c>
      <c r="L22" s="16">
        <v>8.2883402801785938E-2</v>
      </c>
      <c r="M22" s="16">
        <v>771.47507987443521</v>
      </c>
      <c r="N22" s="17">
        <v>1.3785695752510218E-3</v>
      </c>
      <c r="O22" s="16">
        <v>4.9729570157450693</v>
      </c>
      <c r="P22" s="18">
        <v>0.52656055623032982</v>
      </c>
      <c r="Q22" s="16">
        <v>100.65725688456311</v>
      </c>
      <c r="R22" s="2">
        <f t="shared" ref="R22:R31" si="1">I22*N22/K22</f>
        <v>0.7667469363944468</v>
      </c>
      <c r="T22">
        <f t="shared" ref="T22:T32" si="2">1000*N22</f>
        <v>1.3785695752510219</v>
      </c>
    </row>
    <row r="23" spans="2:20" ht="15.6" x14ac:dyDescent="0.3">
      <c r="B23" t="s">
        <v>275</v>
      </c>
      <c r="C23" s="16">
        <v>50.490838724999989</v>
      </c>
      <c r="D23" s="16">
        <v>30.285105524999999</v>
      </c>
      <c r="E23" s="16">
        <v>20.448985200000003</v>
      </c>
      <c r="F23" s="16">
        <v>38.515678074999997</v>
      </c>
      <c r="G23" s="16">
        <v>34.935151881249993</v>
      </c>
      <c r="H23" s="16">
        <v>10.905640487499991</v>
      </c>
      <c r="I23" s="17">
        <v>2417621.747867716</v>
      </c>
      <c r="J23" s="17">
        <v>997.94923220147575</v>
      </c>
      <c r="K23">
        <f t="shared" si="0"/>
        <v>5419.2325874530034</v>
      </c>
      <c r="L23" s="16">
        <v>6.5014852588014746E-2</v>
      </c>
      <c r="M23" s="16">
        <v>1046.3912548925616</v>
      </c>
      <c r="N23" s="17">
        <v>1.8746467097002836E-3</v>
      </c>
      <c r="O23" s="16">
        <v>6.762596670407099</v>
      </c>
      <c r="P23" s="18">
        <v>0.55720290793093141</v>
      </c>
      <c r="Q23" s="16">
        <v>101.02784686751869</v>
      </c>
      <c r="R23" s="2">
        <f t="shared" si="1"/>
        <v>0.83631521286488164</v>
      </c>
      <c r="T23">
        <f t="shared" si="2"/>
        <v>1.8746467097002835</v>
      </c>
    </row>
    <row r="24" spans="2:20" ht="15.6" x14ac:dyDescent="0.3">
      <c r="B24" t="s">
        <v>276</v>
      </c>
      <c r="C24" s="16">
        <v>55.478623764705894</v>
      </c>
      <c r="D24" s="16">
        <v>31.06709764705883</v>
      </c>
      <c r="E24" s="16">
        <v>18.938404617647063</v>
      </c>
      <c r="F24" s="16">
        <v>41.296457941176463</v>
      </c>
      <c r="G24" s="16">
        <v>36.695145992647063</v>
      </c>
      <c r="H24" s="16">
        <v>13.155429426470604</v>
      </c>
      <c r="I24" s="17">
        <v>2413330.5622252007</v>
      </c>
      <c r="J24" s="17">
        <v>998.30958718749923</v>
      </c>
      <c r="K24">
        <f t="shared" si="0"/>
        <v>6704.8823925136476</v>
      </c>
      <c r="L24" s="16">
        <v>4.648490872776205E-2</v>
      </c>
      <c r="M24" s="16">
        <v>1226.264450897072</v>
      </c>
      <c r="N24" s="17">
        <v>2.2008022014663132E-3</v>
      </c>
      <c r="O24" s="16">
        <v>7.9363035544911353</v>
      </c>
      <c r="P24" s="18">
        <v>0.53421102684307187</v>
      </c>
      <c r="Q24" s="16">
        <v>101.18299949822139</v>
      </c>
      <c r="R24" s="2">
        <f t="shared" si="1"/>
        <v>0.79214860206071036</v>
      </c>
      <c r="T24">
        <f t="shared" si="2"/>
        <v>2.2008022014663133</v>
      </c>
    </row>
    <row r="25" spans="2:20" ht="15.6" x14ac:dyDescent="0.3">
      <c r="B25" t="s">
        <v>277</v>
      </c>
      <c r="C25" s="16">
        <v>60.605677032258065</v>
      </c>
      <c r="D25" s="16">
        <v>32.732676096774192</v>
      </c>
      <c r="E25" s="16">
        <v>20.440312258064516</v>
      </c>
      <c r="F25" s="16">
        <v>44.992080419354842</v>
      </c>
      <c r="G25" s="16">
        <v>39.6926864516129</v>
      </c>
      <c r="H25" s="16">
        <v>13.952980225806449</v>
      </c>
      <c r="I25" s="17">
        <v>2406022.0135788857</v>
      </c>
      <c r="J25" s="17">
        <v>997.95134273126644</v>
      </c>
      <c r="K25">
        <f t="shared" si="0"/>
        <v>7355.5634152038137</v>
      </c>
      <c r="L25" s="16">
        <v>6.8658191750854927E-2</v>
      </c>
      <c r="M25" s="16">
        <v>1417.2631282504726</v>
      </c>
      <c r="N25" s="17">
        <v>2.5513179131852778E-3</v>
      </c>
      <c r="O25" s="16">
        <v>9.2035995084985966</v>
      </c>
      <c r="P25" s="18">
        <v>0.55105681920653427</v>
      </c>
      <c r="Q25" s="16">
        <v>100.10414424587088</v>
      </c>
      <c r="R25" s="2">
        <f t="shared" si="1"/>
        <v>0.83454206241682327</v>
      </c>
      <c r="T25">
        <f t="shared" si="2"/>
        <v>2.5513179131852777</v>
      </c>
    </row>
    <row r="26" spans="2:20" ht="15.6" x14ac:dyDescent="0.3">
      <c r="B26" t="s">
        <v>278</v>
      </c>
      <c r="C26" s="16">
        <v>65.14759595000001</v>
      </c>
      <c r="D26" s="16">
        <v>33.841953499999995</v>
      </c>
      <c r="E26" s="16">
        <v>21.045721799999999</v>
      </c>
      <c r="F26" s="16">
        <v>47.598343250000006</v>
      </c>
      <c r="G26" s="16">
        <v>41.908403624999998</v>
      </c>
      <c r="H26" s="16">
        <v>15.172742199999995</v>
      </c>
      <c r="I26" s="17">
        <v>2400619.6922525</v>
      </c>
      <c r="J26" s="17">
        <v>997.80286566458153</v>
      </c>
      <c r="K26">
        <f t="shared" si="0"/>
        <v>7950.1135781623652</v>
      </c>
      <c r="L26" s="16">
        <v>8.9336210650015735E-2</v>
      </c>
      <c r="M26" s="16">
        <v>1617.2074589389172</v>
      </c>
      <c r="N26" s="17">
        <v>2.9178036128220059E-3</v>
      </c>
      <c r="O26" s="16">
        <v>10.527222728672985</v>
      </c>
      <c r="P26" s="18">
        <v>0.56973257348547024</v>
      </c>
      <c r="Q26" s="16" t="e">
        <v>#DIV/0!</v>
      </c>
      <c r="R26" s="2">
        <f t="shared" si="1"/>
        <v>0.88106122537749521</v>
      </c>
      <c r="T26">
        <f t="shared" si="2"/>
        <v>2.9178036128220057</v>
      </c>
    </row>
    <row r="27" spans="2:20" ht="15.6" x14ac:dyDescent="0.3">
      <c r="B27" t="s">
        <v>279</v>
      </c>
      <c r="C27" s="16">
        <v>39.9850818217054</v>
      </c>
      <c r="D27" s="16">
        <v>33.104432062015505</v>
      </c>
      <c r="E27" s="16">
        <v>30.045244992248062</v>
      </c>
      <c r="F27" s="16">
        <v>35.520357162790702</v>
      </c>
      <c r="G27" s="16">
        <v>34.663779009689918</v>
      </c>
      <c r="H27" s="16">
        <v>3.7619558643410755</v>
      </c>
      <c r="I27" s="17">
        <v>2418283.4042691016</v>
      </c>
      <c r="J27" s="17">
        <v>995.31990233073986</v>
      </c>
      <c r="K27">
        <f t="shared" si="0"/>
        <v>1640.2694035485372</v>
      </c>
      <c r="L27" s="16">
        <v>0.14761744966941404</v>
      </c>
      <c r="M27" s="16">
        <v>334.48975443872826</v>
      </c>
      <c r="N27" s="17">
        <v>5.9908619275779657E-4</v>
      </c>
      <c r="O27" s="16">
        <v>2.1668513699743173</v>
      </c>
      <c r="P27" s="18">
        <v>0.58075050989350951</v>
      </c>
      <c r="Q27" s="16">
        <v>101.79893537683706</v>
      </c>
      <c r="R27" s="2">
        <f t="shared" si="1"/>
        <v>0.88324527333053393</v>
      </c>
      <c r="T27">
        <f t="shared" si="2"/>
        <v>0.59908619275779662</v>
      </c>
    </row>
    <row r="28" spans="2:20" ht="15.6" x14ac:dyDescent="0.3">
      <c r="B28" t="s">
        <v>280</v>
      </c>
      <c r="C28" s="16">
        <v>45.271288799999994</v>
      </c>
      <c r="D28" s="16">
        <v>35.305439775000004</v>
      </c>
      <c r="E28" s="16">
        <v>30.986047524999993</v>
      </c>
      <c r="F28" s="16">
        <v>38.841863487500007</v>
      </c>
      <c r="G28" s="16">
        <v>37.601159896875004</v>
      </c>
      <c r="H28" s="16">
        <v>5.3744087812500041</v>
      </c>
      <c r="I28" s="17">
        <v>2411121.5355968922</v>
      </c>
      <c r="J28" s="17">
        <v>995.03049410269614</v>
      </c>
      <c r="K28">
        <f t="shared" si="0"/>
        <v>2351.5691885654451</v>
      </c>
      <c r="L28" s="16">
        <v>0.1660090064239888</v>
      </c>
      <c r="M28" s="16">
        <v>328.74144860166518</v>
      </c>
      <c r="N28" s="17">
        <v>5.9053963149406196E-4</v>
      </c>
      <c r="O28" s="16">
        <v>2.1365603225012384</v>
      </c>
      <c r="P28" s="18">
        <v>0.43898482201599881</v>
      </c>
      <c r="Q28" s="16">
        <v>100.58320489882006</v>
      </c>
      <c r="R28" s="2">
        <f t="shared" si="1"/>
        <v>0.60549476070801944</v>
      </c>
      <c r="T28">
        <f t="shared" si="2"/>
        <v>0.59053963149406197</v>
      </c>
    </row>
    <row r="29" spans="2:20" ht="15.6" x14ac:dyDescent="0.3">
      <c r="B29" t="s">
        <v>281</v>
      </c>
      <c r="C29" s="16">
        <v>50.911763633333337</v>
      </c>
      <c r="D29" s="16">
        <v>36.385177550000002</v>
      </c>
      <c r="E29" s="16">
        <v>30.373969133333329</v>
      </c>
      <c r="F29" s="16">
        <v>42.207740050000019</v>
      </c>
      <c r="G29" s="16">
        <v>39.969662591666669</v>
      </c>
      <c r="H29" s="16">
        <v>7.3576159999999931</v>
      </c>
      <c r="I29" s="17">
        <v>2405346.6953901364</v>
      </c>
      <c r="J29" s="17">
        <v>995.21942274994035</v>
      </c>
      <c r="K29">
        <f t="shared" si="0"/>
        <v>3540.4323988042556</v>
      </c>
      <c r="L29" s="16">
        <v>0.13155830668417273</v>
      </c>
      <c r="M29" s="16">
        <v>643.11094489393224</v>
      </c>
      <c r="N29" s="17">
        <v>1.1580355841789027E-3</v>
      </c>
      <c r="O29" s="16">
        <v>4.1889537198989508</v>
      </c>
      <c r="P29" s="18">
        <v>0.5301395826307953</v>
      </c>
      <c r="Q29" s="16">
        <v>100.13561319505465</v>
      </c>
      <c r="R29" s="2">
        <f t="shared" si="1"/>
        <v>0.78676182787437932</v>
      </c>
      <c r="T29">
        <f t="shared" si="2"/>
        <v>1.1580355841789027</v>
      </c>
    </row>
    <row r="30" spans="2:20" ht="15.6" x14ac:dyDescent="0.3">
      <c r="B30" t="s">
        <v>282</v>
      </c>
      <c r="C30" s="16">
        <v>55.263992568627451</v>
      </c>
      <c r="D30" s="16">
        <v>37.243969450980408</v>
      </c>
      <c r="E30" s="16">
        <v>30.187178372549017</v>
      </c>
      <c r="F30" s="16">
        <v>45.232018745098046</v>
      </c>
      <c r="G30" s="16">
        <v>41.981789784313733</v>
      </c>
      <c r="H30" s="16">
        <v>8.5443824509804003</v>
      </c>
      <c r="I30" s="17">
        <v>2400440.7634531553</v>
      </c>
      <c r="J30" s="17">
        <v>995.27660281170188</v>
      </c>
      <c r="K30">
        <f t="shared" si="0"/>
        <v>4498.6022869427788</v>
      </c>
      <c r="L30" s="16">
        <v>0.11137960899583453</v>
      </c>
      <c r="M30" s="16">
        <v>838.81221124879562</v>
      </c>
      <c r="N30" s="17">
        <v>1.5135174666230707E-3</v>
      </c>
      <c r="O30" s="16">
        <v>5.4745212179712981</v>
      </c>
      <c r="P30" s="18">
        <v>0.53769293233031668</v>
      </c>
      <c r="Q30" s="16">
        <v>99.709244137126674</v>
      </c>
      <c r="R30" s="2">
        <f t="shared" si="1"/>
        <v>0.80760840619885221</v>
      </c>
      <c r="T30">
        <f t="shared" si="2"/>
        <v>1.5135174666230706</v>
      </c>
    </row>
    <row r="31" spans="2:20" ht="15.6" x14ac:dyDescent="0.3">
      <c r="B31" t="s">
        <v>283</v>
      </c>
      <c r="C31" s="16">
        <v>60.021313999999997</v>
      </c>
      <c r="D31" s="16">
        <v>37.574385717948715</v>
      </c>
      <c r="E31" s="16">
        <v>29.695862076923085</v>
      </c>
      <c r="F31" s="16">
        <v>47.562058769230767</v>
      </c>
      <c r="G31" s="16">
        <v>43.713405141025639</v>
      </c>
      <c r="H31" s="16">
        <v>10.168889435897434</v>
      </c>
      <c r="I31" s="17">
        <v>2396218.7703743358</v>
      </c>
      <c r="J31" s="17">
        <v>995.42594058756617</v>
      </c>
      <c r="K31">
        <f t="shared" si="0"/>
        <v>5340.2692081581736</v>
      </c>
      <c r="L31" s="16">
        <v>0.13539806131138432</v>
      </c>
      <c r="M31" s="16">
        <v>1093.7271352074665</v>
      </c>
      <c r="N31" s="17">
        <v>1.9769523760293749E-3</v>
      </c>
      <c r="O31" s="16">
        <v>7.1497318519796762</v>
      </c>
      <c r="P31" s="18">
        <v>0.57176965878482933</v>
      </c>
      <c r="Q31" s="16">
        <v>100.86459571657312</v>
      </c>
      <c r="R31" s="2">
        <f t="shared" si="1"/>
        <v>0.88707333037458724</v>
      </c>
      <c r="T31">
        <f t="shared" si="2"/>
        <v>1.9769523760293748</v>
      </c>
    </row>
    <row r="32" spans="2:20" ht="15.6" x14ac:dyDescent="0.3">
      <c r="B32" t="s">
        <v>284</v>
      </c>
      <c r="C32" s="16">
        <v>65.371649297297296</v>
      </c>
      <c r="D32" s="16">
        <v>38.456064324324316</v>
      </c>
      <c r="E32" s="16">
        <v>29.354971675675674</v>
      </c>
      <c r="F32" s="16">
        <v>50.907819189189205</v>
      </c>
      <c r="G32" s="16">
        <v>46.022626121621627</v>
      </c>
      <c r="H32" s="16">
        <v>11.782461378378365</v>
      </c>
      <c r="I32" s="17">
        <v>2390588.4697652827</v>
      </c>
      <c r="J32" s="17">
        <v>995.52865049980971</v>
      </c>
      <c r="K32">
        <f t="shared" si="0"/>
        <v>6438.3352361082798</v>
      </c>
      <c r="L32" s="16">
        <v>0.12819225737986092</v>
      </c>
      <c r="M32" s="16">
        <v>1302.9712011951481</v>
      </c>
      <c r="N32" s="17">
        <v>2.3607156689876637E-3</v>
      </c>
      <c r="O32" s="16">
        <v>8.5367471886307236</v>
      </c>
      <c r="P32" s="18">
        <v>0.56426723633799036</v>
      </c>
      <c r="Q32" s="16">
        <v>99.643566116989291</v>
      </c>
      <c r="R32" s="2">
        <f>I32*N32/K32</f>
        <v>0.87654641327552518</v>
      </c>
      <c r="T32">
        <f t="shared" si="2"/>
        <v>2.3607156689876638</v>
      </c>
    </row>
    <row r="34" spans="2:20" x14ac:dyDescent="0.3">
      <c r="B34" t="s">
        <v>285</v>
      </c>
    </row>
    <row r="35" spans="2:20" x14ac:dyDescent="0.3">
      <c r="B35" t="s">
        <v>257</v>
      </c>
      <c r="D35" t="s">
        <v>259</v>
      </c>
      <c r="F35" t="s">
        <v>261</v>
      </c>
      <c r="K35" t="s">
        <v>297</v>
      </c>
      <c r="N35" t="s">
        <v>269</v>
      </c>
      <c r="R35" t="s">
        <v>295</v>
      </c>
      <c r="T35" t="s">
        <v>380</v>
      </c>
    </row>
    <row r="36" spans="2:20" x14ac:dyDescent="0.3">
      <c r="B36" t="s">
        <v>273</v>
      </c>
      <c r="D36">
        <v>30.478456411191871</v>
      </c>
      <c r="F36">
        <v>29.804021949929393</v>
      </c>
      <c r="K36">
        <v>3071.3831693957318</v>
      </c>
      <c r="N36">
        <v>7.1098273656059982E-4</v>
      </c>
      <c r="R36">
        <v>0.55517162421348309</v>
      </c>
      <c r="T36">
        <f t="shared" ref="T36:T47" si="3">1000*N36</f>
        <v>0.71098273656059985</v>
      </c>
    </row>
    <row r="37" spans="2:20" x14ac:dyDescent="0.3">
      <c r="B37" t="s">
        <v>274</v>
      </c>
      <c r="D37">
        <v>32.849082612495124</v>
      </c>
      <c r="F37">
        <v>32.601433838720482</v>
      </c>
      <c r="K37">
        <v>3814.9188189781789</v>
      </c>
      <c r="N37">
        <v>9.3698749201308166E-4</v>
      </c>
      <c r="R37">
        <v>0.58702187644077342</v>
      </c>
      <c r="T37">
        <f t="shared" si="3"/>
        <v>0.93698749201308162</v>
      </c>
    </row>
    <row r="38" spans="2:20" x14ac:dyDescent="0.3">
      <c r="B38" t="s">
        <v>275</v>
      </c>
      <c r="D38">
        <v>35.077193750559502</v>
      </c>
      <c r="F38">
        <v>35.436008530531751</v>
      </c>
      <c r="K38">
        <v>4700.652362583246</v>
      </c>
      <c r="N38">
        <v>1.2176348922884987E-3</v>
      </c>
      <c r="R38">
        <v>0.61728948733979883</v>
      </c>
      <c r="T38">
        <f t="shared" si="3"/>
        <v>1.2176348922884987</v>
      </c>
    </row>
    <row r="39" spans="2:20" x14ac:dyDescent="0.3">
      <c r="B39" t="s">
        <v>276</v>
      </c>
      <c r="D39">
        <v>36.456411154967441</v>
      </c>
      <c r="F39">
        <v>37.406109552580403</v>
      </c>
      <c r="K39">
        <v>5812.9656658723452</v>
      </c>
      <c r="N39">
        <v>1.5578442374520509E-3</v>
      </c>
      <c r="R39">
        <v>0.63777450628453636</v>
      </c>
      <c r="T39">
        <f t="shared" si="3"/>
        <v>1.5578442374520509</v>
      </c>
    </row>
    <row r="40" spans="2:20" x14ac:dyDescent="0.3">
      <c r="B40" t="s">
        <v>277</v>
      </c>
      <c r="D40">
        <v>39.104939702556578</v>
      </c>
      <c r="F40">
        <v>41.225000767713368</v>
      </c>
      <c r="K40">
        <v>6593.734244194341</v>
      </c>
      <c r="N40">
        <v>1.8687364356530694E-3</v>
      </c>
      <c r="R40">
        <v>0.67174635501206248</v>
      </c>
      <c r="T40">
        <f t="shared" si="3"/>
        <v>1.8687364356530693</v>
      </c>
    </row>
    <row r="41" spans="2:20" x14ac:dyDescent="0.3">
      <c r="B41" t="s">
        <v>278</v>
      </c>
      <c r="D41">
        <v>41.05334729465369</v>
      </c>
      <c r="F41">
        <v>44.259629425893309</v>
      </c>
      <c r="K41">
        <v>7411.2434574458621</v>
      </c>
      <c r="N41">
        <v>2.1843622911268965E-3</v>
      </c>
      <c r="R41">
        <v>0.69660269114360307</v>
      </c>
      <c r="T41">
        <f t="shared" si="3"/>
        <v>2.1843622911268965</v>
      </c>
    </row>
    <row r="42" spans="2:20" x14ac:dyDescent="0.3">
      <c r="B42" t="s">
        <v>279</v>
      </c>
      <c r="D42">
        <v>34.840789143199231</v>
      </c>
      <c r="F42">
        <v>34.920166171777282</v>
      </c>
      <c r="K42">
        <v>1547.8659033365832</v>
      </c>
      <c r="N42">
        <v>3.9399845132948128E-4</v>
      </c>
      <c r="R42">
        <v>0.59795777704343844</v>
      </c>
      <c r="T42">
        <f t="shared" si="3"/>
        <v>0.3939984513294813</v>
      </c>
    </row>
    <row r="43" spans="2:20" x14ac:dyDescent="0.3">
      <c r="B43" t="s">
        <v>280</v>
      </c>
      <c r="D43">
        <v>37.698973770435089</v>
      </c>
      <c r="F43">
        <v>38.19397628686329</v>
      </c>
      <c r="K43">
        <v>2295.4210049323046</v>
      </c>
      <c r="N43">
        <v>6.2064584371852144E-4</v>
      </c>
      <c r="R43">
        <v>0.63521131009530574</v>
      </c>
      <c r="T43">
        <f t="shared" si="3"/>
        <v>0.62064584371852149</v>
      </c>
    </row>
    <row r="44" spans="2:20" x14ac:dyDescent="0.3">
      <c r="B44" t="s">
        <v>281</v>
      </c>
      <c r="D44">
        <v>39.836478481459267</v>
      </c>
      <c r="F44">
        <v>40.974794034465333</v>
      </c>
      <c r="K44">
        <v>3381.5773643197208</v>
      </c>
      <c r="N44">
        <v>9.5570530230103842E-4</v>
      </c>
      <c r="R44">
        <v>0.6649387787063411</v>
      </c>
      <c r="T44">
        <f t="shared" si="3"/>
        <v>0.95570530230103845</v>
      </c>
    </row>
    <row r="45" spans="2:20" x14ac:dyDescent="0.3">
      <c r="B45" t="s">
        <v>282</v>
      </c>
      <c r="D45">
        <v>41.533863150707589</v>
      </c>
      <c r="F45">
        <v>43.338978127341136</v>
      </c>
      <c r="K45">
        <v>4209.9246443795846</v>
      </c>
      <c r="N45">
        <v>1.2298675040804377E-3</v>
      </c>
      <c r="R45">
        <v>0.6869252866337926</v>
      </c>
      <c r="T45">
        <f t="shared" si="3"/>
        <v>1.2298675040804377</v>
      </c>
    </row>
    <row r="46" spans="2:20" x14ac:dyDescent="0.3">
      <c r="B46" t="s">
        <v>283</v>
      </c>
      <c r="D46">
        <v>43.164152840570637</v>
      </c>
      <c r="F46">
        <v>45.841649575591191</v>
      </c>
      <c r="K46">
        <v>5189.5302448418806</v>
      </c>
      <c r="N46">
        <v>1.5641813423482678E-3</v>
      </c>
      <c r="R46">
        <v>0.70816658554089307</v>
      </c>
      <c r="T46">
        <f t="shared" si="3"/>
        <v>1.5641813423482678</v>
      </c>
    </row>
    <row r="47" spans="2:20" x14ac:dyDescent="0.3">
      <c r="B47" t="s">
        <v>284</v>
      </c>
      <c r="D47">
        <v>44.996899936155046</v>
      </c>
      <c r="F47">
        <v>48.838791135017061</v>
      </c>
      <c r="K47">
        <v>6298.2965543599194</v>
      </c>
      <c r="N47">
        <v>1.9628516889661912E-3</v>
      </c>
      <c r="R47">
        <v>0.73105570909446049</v>
      </c>
      <c r="T47">
        <f t="shared" si="3"/>
        <v>1.9628516889661913</v>
      </c>
    </row>
    <row r="53" spans="4:14" x14ac:dyDescent="0.3">
      <c r="D53">
        <f>MIN(MIN(D36:D47),MIN(D21:D32))</f>
        <v>27.692332262295086</v>
      </c>
      <c r="F53">
        <f>MIN(MIN(F36:F47),MIN(F21:F32))</f>
        <v>29.804021949929393</v>
      </c>
      <c r="N53">
        <f>MIN(MIN(N36:N47),MIN(N21:N32))</f>
        <v>3.9399845132948128E-4</v>
      </c>
    </row>
    <row r="54" spans="4:14" x14ac:dyDescent="0.3">
      <c r="D54">
        <f>MAX(MAX(D36:D47),MAX(D21:D32))</f>
        <v>44.996899936155046</v>
      </c>
      <c r="F54">
        <f>MAX(MAX(F36:F47),MAX(F21:F32))</f>
        <v>50.907819189189205</v>
      </c>
      <c r="N54">
        <f>MAX(MAX(N36:N47),MAX(N21:N32))</f>
        <v>2.9178036128220059E-3</v>
      </c>
    </row>
    <row r="56" spans="4:14" x14ac:dyDescent="0.3">
      <c r="D56">
        <f>D53</f>
        <v>27.692332262295086</v>
      </c>
      <c r="F56">
        <f>F53</f>
        <v>29.804021949929393</v>
      </c>
      <c r="N56">
        <f>N53</f>
        <v>3.9399845132948128E-4</v>
      </c>
    </row>
    <row r="57" spans="4:14" x14ac:dyDescent="0.3">
      <c r="D57">
        <f>D54</f>
        <v>44.996899936155046</v>
      </c>
      <c r="F57">
        <f>F54</f>
        <v>50.907819189189205</v>
      </c>
      <c r="N57">
        <f>N54</f>
        <v>2.9178036128220059E-3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V7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2:T65"/>
  <sheetViews>
    <sheetView zoomScaleNormal="100" workbookViewId="0">
      <selection activeCell="K21" sqref="K21:K34"/>
    </sheetView>
  </sheetViews>
  <sheetFormatPr defaultRowHeight="14.4" x14ac:dyDescent="0.3"/>
  <cols>
    <col min="2" max="2" width="27.21875" customWidth="1"/>
    <col min="14" max="14" width="11.21875" customWidth="1"/>
  </cols>
  <sheetData>
    <row r="2" spans="2:3" x14ac:dyDescent="0.3">
      <c r="B2" t="s">
        <v>254</v>
      </c>
    </row>
    <row r="4" spans="2:3" x14ac:dyDescent="0.3">
      <c r="B4" t="s">
        <v>294</v>
      </c>
    </row>
    <row r="7" spans="2:3" x14ac:dyDescent="0.3">
      <c r="B7" s="1"/>
      <c r="C7" s="1"/>
    </row>
    <row r="8" spans="2:3" x14ac:dyDescent="0.3">
      <c r="B8" s="1"/>
      <c r="C8" s="1"/>
    </row>
    <row r="9" spans="2:3" x14ac:dyDescent="0.3">
      <c r="B9" s="1"/>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271</v>
      </c>
      <c r="Q20" t="s">
        <v>272</v>
      </c>
      <c r="R20" t="s">
        <v>356</v>
      </c>
      <c r="S20" t="s">
        <v>295</v>
      </c>
      <c r="T20" t="s">
        <v>380</v>
      </c>
    </row>
    <row r="21" spans="2:20" ht="15.6" x14ac:dyDescent="0.3">
      <c r="B21" s="23" t="s">
        <v>273</v>
      </c>
      <c r="C21" s="16">
        <v>39.898102847058816</v>
      </c>
      <c r="D21" s="16">
        <v>33.854443294117651</v>
      </c>
      <c r="E21" s="16">
        <v>20.041051800000002</v>
      </c>
      <c r="F21" s="16">
        <v>25.18321742352941</v>
      </c>
      <c r="G21" s="16">
        <v>29.744203841176471</v>
      </c>
      <c r="H21" s="16">
        <v>14.264138458823528</v>
      </c>
      <c r="I21" s="17">
        <v>2430278.2229981497</v>
      </c>
      <c r="J21" s="17">
        <v>998.04798163919259</v>
      </c>
      <c r="K21">
        <f t="shared" ref="K21:K34" si="0">(F21-E21)*(SeaWaterSpecificHeat(AVERAGE(E21:F21)+273.15,0.004))*(1*0.001/60*SeaWaterDensity(AVERAGE(E21:F21)+273.15,0.004))/0.231</f>
        <v>1546.1870366651924</v>
      </c>
      <c r="L21" s="16">
        <v>0.12311688183544529</v>
      </c>
      <c r="M21" s="16">
        <v>223.63529289642699</v>
      </c>
      <c r="N21" s="17">
        <v>3.9856396762014595E-4</v>
      </c>
      <c r="O21" s="16">
        <v>1.4376365764258772</v>
      </c>
      <c r="P21" s="18">
        <v>0.45841182417681192</v>
      </c>
      <c r="Q21" s="16">
        <v>100.7120326240242</v>
      </c>
      <c r="R21" s="17">
        <v>3.9856396762014595E-4</v>
      </c>
      <c r="T21">
        <f>1000*N21</f>
        <v>0.39856396762014595</v>
      </c>
    </row>
    <row r="22" spans="2:20" ht="15.6" x14ac:dyDescent="0.3">
      <c r="B22" s="23" t="s">
        <v>274</v>
      </c>
      <c r="C22" s="16">
        <v>44.007772254545436</v>
      </c>
      <c r="D22" s="16">
        <v>36.500609145454533</v>
      </c>
      <c r="E22" s="16">
        <v>20.416446854545452</v>
      </c>
      <c r="F22" s="16">
        <v>26.679600399999995</v>
      </c>
      <c r="G22" s="16">
        <v>31.901107163636354</v>
      </c>
      <c r="H22" s="16">
        <v>16.706167072727258</v>
      </c>
      <c r="I22" s="17">
        <v>2425019.300533752</v>
      </c>
      <c r="J22" s="17">
        <v>997.95714781503148</v>
      </c>
      <c r="K22">
        <f t="shared" si="0"/>
        <v>1882.6531439812993</v>
      </c>
      <c r="L22" s="16">
        <v>0.13397131694405365</v>
      </c>
      <c r="M22" s="16">
        <v>307.54173299950543</v>
      </c>
      <c r="N22" s="17">
        <v>5.4929107690086668E-4</v>
      </c>
      <c r="O22" s="16">
        <v>1.9814957798264441</v>
      </c>
      <c r="P22" s="18">
        <v>0.50137787623600016</v>
      </c>
      <c r="Q22" s="16">
        <v>100.73520445541558</v>
      </c>
      <c r="R22" s="17">
        <v>1.2682032383487209E-4</v>
      </c>
      <c r="T22">
        <f t="shared" ref="T22:T33" si="1">1000*N22</f>
        <v>0.54929107690086665</v>
      </c>
    </row>
    <row r="23" spans="2:20" ht="15.6" x14ac:dyDescent="0.3">
      <c r="B23" s="24" t="s">
        <v>275</v>
      </c>
      <c r="C23" s="16">
        <v>51.016070351851852</v>
      </c>
      <c r="D23" s="16">
        <v>40.608440129629614</v>
      </c>
      <c r="E23" s="16">
        <v>21.694101185185179</v>
      </c>
      <c r="F23" s="16">
        <v>30.196825592592599</v>
      </c>
      <c r="G23" s="16">
        <v>35.878859314814811</v>
      </c>
      <c r="H23" s="16">
        <v>19.866791851851843</v>
      </c>
      <c r="I23" s="17">
        <v>2415320.8175615151</v>
      </c>
      <c r="J23" s="17">
        <v>997.64125619954507</v>
      </c>
      <c r="K23">
        <f t="shared" si="0"/>
        <v>2553.713829954334</v>
      </c>
      <c r="L23" s="16">
        <v>0.14475314898937552</v>
      </c>
      <c r="M23" s="16">
        <v>450.38037753415063</v>
      </c>
      <c r="N23" s="17">
        <v>8.0764093395931189E-4</v>
      </c>
      <c r="O23" s="16">
        <v>2.9143816418834749</v>
      </c>
      <c r="P23" s="18">
        <v>0.52755103735972242</v>
      </c>
      <c r="Q23" s="16">
        <v>100.75328362012544</v>
      </c>
      <c r="R23" s="17">
        <v>1.8646813883252592E-4</v>
      </c>
      <c r="T23">
        <f t="shared" si="1"/>
        <v>0.80764093395931191</v>
      </c>
    </row>
    <row r="24" spans="2:20" ht="15.6" x14ac:dyDescent="0.3">
      <c r="B24" s="24" t="s">
        <v>276</v>
      </c>
      <c r="C24" s="16">
        <v>55.468150338983072</v>
      </c>
      <c r="D24" s="16">
        <v>42.777856661016969</v>
      </c>
      <c r="E24" s="16">
        <v>20.089349915254239</v>
      </c>
      <c r="F24" s="16">
        <v>30.978631881355941</v>
      </c>
      <c r="G24" s="16">
        <v>37.328497199152558</v>
      </c>
      <c r="H24" s="16">
        <v>23.589012601694932</v>
      </c>
      <c r="I24" s="17">
        <v>2411786.3368289755</v>
      </c>
      <c r="J24" s="17">
        <v>998.03634542185944</v>
      </c>
      <c r="K24">
        <f t="shared" si="0"/>
        <v>3270.9693162492972</v>
      </c>
      <c r="L24" s="16">
        <v>0.11307354856698815</v>
      </c>
      <c r="M24" s="16">
        <v>568.01023049537503</v>
      </c>
      <c r="N24" s="17">
        <v>1.0200724390306227E-3</v>
      </c>
      <c r="O24" s="16">
        <v>3.6794860200787736</v>
      </c>
      <c r="P24" s="18">
        <v>0.52101402047412992</v>
      </c>
      <c r="Q24" s="16">
        <v>100.80224412852066</v>
      </c>
      <c r="R24" s="17">
        <v>2.3551432472339019E-4</v>
      </c>
      <c r="T24">
        <f t="shared" si="1"/>
        <v>1.0200724390306228</v>
      </c>
    </row>
    <row r="25" spans="2:20" ht="15.6" x14ac:dyDescent="0.3">
      <c r="B25" s="24" t="s">
        <v>277</v>
      </c>
      <c r="C25" s="16">
        <v>61.033748176470596</v>
      </c>
      <c r="D25" s="16">
        <v>45.492692313725485</v>
      </c>
      <c r="E25" s="16">
        <v>20.606366549019608</v>
      </c>
      <c r="F25" s="16">
        <v>33.960241098039219</v>
      </c>
      <c r="G25" s="16">
        <v>40.273262034313731</v>
      </c>
      <c r="H25" s="16">
        <v>25.979916421568625</v>
      </c>
      <c r="I25" s="17">
        <v>2404606.4647490643</v>
      </c>
      <c r="J25" s="17">
        <v>997.91085061433171</v>
      </c>
      <c r="K25">
        <f t="shared" si="0"/>
        <v>4008.7973302119326</v>
      </c>
      <c r="L25" s="16">
        <v>0.10963153633224412</v>
      </c>
      <c r="M25" s="16">
        <v>727.38838617550277</v>
      </c>
      <c r="N25" s="17">
        <v>1.3101953040184973E-3</v>
      </c>
      <c r="O25" s="16">
        <v>4.7265776212002342</v>
      </c>
      <c r="P25" s="18">
        <v>0.53537442579820582</v>
      </c>
      <c r="Q25" s="16">
        <v>100.79573087843609</v>
      </c>
      <c r="R25" s="17">
        <v>3.0249789179179068E-4</v>
      </c>
      <c r="T25">
        <f t="shared" si="1"/>
        <v>1.3101953040184973</v>
      </c>
    </row>
    <row r="26" spans="2:20" ht="15.6" x14ac:dyDescent="0.3">
      <c r="B26" s="24" t="s">
        <v>390</v>
      </c>
      <c r="C26" s="16">
        <v>59.948020162393163</v>
      </c>
      <c r="D26" s="16">
        <v>44.605562324786341</v>
      </c>
      <c r="E26" s="16">
        <v>20.537818606837607</v>
      </c>
      <c r="F26" s="16">
        <v>33.738431658119666</v>
      </c>
      <c r="G26" s="16">
        <v>39.707458188034195</v>
      </c>
      <c r="H26" s="16">
        <v>25.138666111111121</v>
      </c>
      <c r="I26" s="17">
        <v>2405985.9973997204</v>
      </c>
      <c r="J26" s="17">
        <v>997.92758726625209</v>
      </c>
      <c r="K26">
        <f t="shared" si="0"/>
        <v>3962.9953600484273</v>
      </c>
      <c r="L26" s="16">
        <v>0.10904991523105334</v>
      </c>
      <c r="M26" s="16">
        <v>696.32711817295319</v>
      </c>
      <c r="N26" s="17">
        <v>1.2535275973409538E-3</v>
      </c>
      <c r="O26" s="16">
        <v>4.5220709478426544</v>
      </c>
      <c r="P26" s="18">
        <v>0.52336928852444176</v>
      </c>
      <c r="Q26" s="16">
        <v>100.13618842446002</v>
      </c>
      <c r="R26" s="17">
        <v>2.8941445167407942E-4</v>
      </c>
      <c r="T26">
        <f t="shared" si="1"/>
        <v>1.2535275973409539</v>
      </c>
    </row>
    <row r="27" spans="2:20" ht="15.6" x14ac:dyDescent="0.3">
      <c r="B27" s="24" t="s">
        <v>391</v>
      </c>
      <c r="C27" s="16">
        <v>60.583954358208956</v>
      </c>
      <c r="D27" s="16">
        <v>45.096203298507497</v>
      </c>
      <c r="E27" s="16">
        <v>20.20215776119403</v>
      </c>
      <c r="F27" s="16">
        <v>33.897431328358209</v>
      </c>
      <c r="G27" s="16">
        <v>39.944936686567175</v>
      </c>
      <c r="H27" s="16">
        <v>25.79028428358211</v>
      </c>
      <c r="I27" s="17">
        <v>2405406.9816423878</v>
      </c>
      <c r="J27" s="17">
        <v>998.0091092135051</v>
      </c>
      <c r="K27">
        <f t="shared" si="0"/>
        <v>4111.6291841868897</v>
      </c>
      <c r="L27" s="16">
        <v>9.1261658004414589E-2</v>
      </c>
      <c r="M27" s="16">
        <v>705.64831818945811</v>
      </c>
      <c r="N27" s="17">
        <v>1.270613396329957E-3</v>
      </c>
      <c r="O27" s="16">
        <v>4.5833331425127106</v>
      </c>
      <c r="P27" s="18">
        <v>0.51440537295385058</v>
      </c>
      <c r="Q27" s="16">
        <v>100.49887727192682</v>
      </c>
      <c r="R27" s="17">
        <v>2.933592209446605E-4</v>
      </c>
      <c r="T27">
        <f t="shared" si="1"/>
        <v>1.2706133963299571</v>
      </c>
    </row>
    <row r="28" spans="2:20" ht="15.6" x14ac:dyDescent="0.3">
      <c r="B28" s="24" t="s">
        <v>278</v>
      </c>
      <c r="C28" s="16">
        <v>64.721889906249999</v>
      </c>
      <c r="D28" s="16">
        <v>47.056070953124987</v>
      </c>
      <c r="E28" s="16">
        <v>19.948690203124997</v>
      </c>
      <c r="F28" s="16">
        <v>35.614020875000001</v>
      </c>
      <c r="G28" s="16">
        <v>41.835167984374991</v>
      </c>
      <c r="H28" s="16">
        <v>28.107624890624994</v>
      </c>
      <c r="I28" s="17">
        <v>2400798.254059915</v>
      </c>
      <c r="J28" s="17">
        <v>998.07019238994803</v>
      </c>
      <c r="K28">
        <f t="shared" si="0"/>
        <v>4701.84567222858</v>
      </c>
      <c r="L28" s="16">
        <v>8.7607867144366247E-2</v>
      </c>
      <c r="M28" s="16">
        <v>858.19427056992117</v>
      </c>
      <c r="N28" s="17">
        <v>1.5482590614091885E-3</v>
      </c>
      <c r="O28" s="16">
        <v>5.5845096502946259</v>
      </c>
      <c r="P28" s="18">
        <v>0.53633048110701753</v>
      </c>
      <c r="Q28" s="16">
        <v>100.78121351786615</v>
      </c>
      <c r="R28" s="17">
        <v>3.5746205209815344E-4</v>
      </c>
      <c r="T28">
        <f t="shared" si="1"/>
        <v>1.5482590614091885</v>
      </c>
    </row>
    <row r="29" spans="2:20" ht="15.6" x14ac:dyDescent="0.3">
      <c r="B29" s="24" t="s">
        <v>279</v>
      </c>
      <c r="C29" s="16">
        <v>39.589419217002217</v>
      </c>
      <c r="D29" s="16">
        <v>35.816174230425062</v>
      </c>
      <c r="E29" s="16">
        <v>29.154954252796429</v>
      </c>
      <c r="F29" s="16">
        <v>31.768145487695747</v>
      </c>
      <c r="G29" s="16">
        <v>34.08217329697986</v>
      </c>
      <c r="H29" s="16">
        <v>7.2412468534675511</v>
      </c>
      <c r="I29" s="17">
        <v>2419701.4647431821</v>
      </c>
      <c r="J29" s="17">
        <v>995.58857030330796</v>
      </c>
      <c r="K29">
        <f t="shared" si="0"/>
        <v>783.56106681517417</v>
      </c>
      <c r="L29" s="16">
        <v>0.2467066794761214</v>
      </c>
      <c r="M29" s="16">
        <v>132.95712374699644</v>
      </c>
      <c r="N29" s="17">
        <v>2.3799263111220923E-4</v>
      </c>
      <c r="O29" s="16">
        <v>0.86056981524299303</v>
      </c>
      <c r="P29" s="18">
        <v>0.51200307780609544</v>
      </c>
      <c r="Q29" s="16">
        <v>100.70535979450547</v>
      </c>
      <c r="R29" s="17">
        <v>5.4947738671186867E-5</v>
      </c>
      <c r="T29">
        <f t="shared" si="1"/>
        <v>0.23799263111220922</v>
      </c>
    </row>
    <row r="30" spans="2:20" ht="15.6" x14ac:dyDescent="0.3">
      <c r="B30" s="24" t="s">
        <v>280</v>
      </c>
      <c r="C30" s="16">
        <v>46.359898761194039</v>
      </c>
      <c r="D30" s="16">
        <v>39.923690179104483</v>
      </c>
      <c r="E30" s="16">
        <v>29.31099608955223</v>
      </c>
      <c r="F30" s="16">
        <v>34.366997985074626</v>
      </c>
      <c r="G30" s="16">
        <v>37.490395753731349</v>
      </c>
      <c r="H30" s="16">
        <v>11.302797432835838</v>
      </c>
      <c r="I30" s="17">
        <v>2411391.5987168113</v>
      </c>
      <c r="J30" s="17">
        <v>995.54184629093254</v>
      </c>
      <c r="K30">
        <f t="shared" si="0"/>
        <v>1515.25148674873</v>
      </c>
      <c r="L30" s="16">
        <v>0.16747810174634359</v>
      </c>
      <c r="M30" s="16">
        <v>262.50598371650705</v>
      </c>
      <c r="N30" s="17">
        <v>4.7150374893788644E-4</v>
      </c>
      <c r="O30" s="16">
        <v>1.7050147138469425</v>
      </c>
      <c r="P30" s="18">
        <v>0.51770720366813439</v>
      </c>
      <c r="Q30" s="16">
        <v>100.58479061422909</v>
      </c>
      <c r="R30" s="17">
        <v>1.0886078555477922E-4</v>
      </c>
      <c r="T30">
        <f t="shared" si="1"/>
        <v>0.47150374893788644</v>
      </c>
    </row>
    <row r="31" spans="2:20" ht="15.6" x14ac:dyDescent="0.3">
      <c r="B31" s="24" t="s">
        <v>281</v>
      </c>
      <c r="C31" s="16">
        <v>50.270559253968266</v>
      </c>
      <c r="D31" s="16">
        <v>42.313336206349199</v>
      </c>
      <c r="E31" s="16">
        <v>29.673603253968253</v>
      </c>
      <c r="F31" s="16">
        <v>36.343999301587296</v>
      </c>
      <c r="G31" s="16">
        <v>39.650374503968251</v>
      </c>
      <c r="H31" s="16">
        <v>13.283146452380954</v>
      </c>
      <c r="I31" s="17">
        <v>2406125.1778003247</v>
      </c>
      <c r="J31" s="17">
        <v>995.43266977838812</v>
      </c>
      <c r="K31">
        <f t="shared" si="0"/>
        <v>1998.1881764771467</v>
      </c>
      <c r="L31" s="16">
        <v>0.12593121282480654</v>
      </c>
      <c r="M31" s="16">
        <v>330.54626482089765</v>
      </c>
      <c r="N31" s="17">
        <v>5.9501473755172341E-4</v>
      </c>
      <c r="O31" s="16">
        <v>2.151881408175087</v>
      </c>
      <c r="P31" s="18">
        <v>0.49908531612025353</v>
      </c>
      <c r="Q31" s="16">
        <v>100.47554534646572</v>
      </c>
      <c r="R31" s="17">
        <v>1.3737700260594191E-4</v>
      </c>
      <c r="T31">
        <f t="shared" si="1"/>
        <v>0.5950147375517234</v>
      </c>
    </row>
    <row r="32" spans="2:20" ht="15.6" x14ac:dyDescent="0.3">
      <c r="B32" s="24" t="s">
        <v>282</v>
      </c>
      <c r="C32" s="16">
        <v>54.557564867647059</v>
      </c>
      <c r="D32" s="16">
        <v>44.550171485294108</v>
      </c>
      <c r="E32" s="16">
        <v>30.396032367647052</v>
      </c>
      <c r="F32" s="16">
        <v>38.283233088235299</v>
      </c>
      <c r="G32" s="16">
        <v>41.946750452205883</v>
      </c>
      <c r="H32" s="16">
        <v>15.214235448529408</v>
      </c>
      <c r="I32" s="17">
        <v>2400526.1957156216</v>
      </c>
      <c r="J32" s="17">
        <v>995.21265408729391</v>
      </c>
      <c r="K32">
        <f t="shared" si="0"/>
        <v>2361.4887027567579</v>
      </c>
      <c r="L32" s="16">
        <v>0.1637457577779968</v>
      </c>
      <c r="M32" s="16">
        <v>412.0465387976837</v>
      </c>
      <c r="N32" s="17">
        <v>7.4345298086355284E-4</v>
      </c>
      <c r="O32" s="16">
        <v>2.6893053661615021</v>
      </c>
      <c r="P32" s="18">
        <v>0.51727128859899241</v>
      </c>
      <c r="Q32" s="16">
        <v>100.42773552650161</v>
      </c>
      <c r="R32" s="17">
        <v>1.7164842422177709E-4</v>
      </c>
      <c r="T32">
        <f t="shared" si="1"/>
        <v>0.74345298086355283</v>
      </c>
    </row>
    <row r="33" spans="2:20" ht="18" customHeight="1" x14ac:dyDescent="0.3">
      <c r="B33" s="24" t="s">
        <v>283</v>
      </c>
      <c r="C33">
        <v>59.844733982142863</v>
      </c>
      <c r="D33">
        <v>46.941414285714288</v>
      </c>
      <c r="E33">
        <v>29.199876517857142</v>
      </c>
      <c r="F33">
        <v>40.088734535714288</v>
      </c>
      <c r="G33">
        <v>44.018689830357147</v>
      </c>
      <c r="H33">
        <v>18.748768607142864</v>
      </c>
      <c r="I33">
        <v>2395474.4307954381</v>
      </c>
      <c r="J33">
        <v>995.57513504120641</v>
      </c>
      <c r="K33">
        <f t="shared" si="0"/>
        <v>3259.8241390843341</v>
      </c>
      <c r="L33" s="16">
        <v>0.11841161658535129</v>
      </c>
      <c r="M33" s="16">
        <v>571.52445398117186</v>
      </c>
      <c r="N33" s="17">
        <v>1.0333726525737672E-3</v>
      </c>
      <c r="O33" s="16">
        <v>3.7366758352312472</v>
      </c>
      <c r="P33" s="18">
        <v>0.51764462508274722</v>
      </c>
      <c r="Q33" s="16">
        <v>100.40242539776273</v>
      </c>
      <c r="R33" s="17">
        <v>2.385850780262314E-4</v>
      </c>
      <c r="T33">
        <f t="shared" si="1"/>
        <v>1.0333726525737672</v>
      </c>
    </row>
    <row r="34" spans="2:20" ht="18" customHeight="1" x14ac:dyDescent="0.3">
      <c r="B34" s="24" t="s">
        <v>284</v>
      </c>
      <c r="C34">
        <v>65.214180242857154</v>
      </c>
      <c r="D34">
        <v>48.949348642857132</v>
      </c>
      <c r="E34">
        <v>29.296719799999995</v>
      </c>
      <c r="F34">
        <v>42.53435578571429</v>
      </c>
      <c r="G34">
        <v>46.498651117857143</v>
      </c>
      <c r="H34">
        <v>21.166226649999999</v>
      </c>
      <c r="I34">
        <v>2389427.834274461</v>
      </c>
      <c r="J34">
        <v>995.54612753549293</v>
      </c>
      <c r="K34">
        <f t="shared" si="0"/>
        <v>3961.0237208601543</v>
      </c>
      <c r="L34" s="16">
        <v>0.13793373799542091</v>
      </c>
      <c r="M34" s="16">
        <v>746.0538075788179</v>
      </c>
      <c r="N34" s="17">
        <v>1.3523525335535922E-3</v>
      </c>
      <c r="O34" s="16">
        <v>4.8902496691388739</v>
      </c>
      <c r="P34" s="18">
        <v>0.54261604579145284</v>
      </c>
      <c r="Q34" s="16">
        <v>100.31867053307003</v>
      </c>
      <c r="R34" s="17">
        <v>3.1223115294685337E-4</v>
      </c>
    </row>
    <row r="35" spans="2:20" s="15" customFormat="1" x14ac:dyDescent="0.3">
      <c r="B35" s="15" t="s">
        <v>285</v>
      </c>
    </row>
    <row r="36" spans="2:20" x14ac:dyDescent="0.3">
      <c r="B36" t="s">
        <v>257</v>
      </c>
      <c r="D36" t="s">
        <v>259</v>
      </c>
      <c r="F36" t="s">
        <v>261</v>
      </c>
      <c r="K36" t="s">
        <v>297</v>
      </c>
      <c r="N36" t="s">
        <v>269</v>
      </c>
      <c r="R36" t="s">
        <v>295</v>
      </c>
      <c r="T36" t="s">
        <v>380</v>
      </c>
    </row>
    <row r="37" spans="2:20" ht="15.6" x14ac:dyDescent="0.3">
      <c r="B37" s="23" t="s">
        <v>273</v>
      </c>
      <c r="D37">
        <v>35.653884656904893</v>
      </c>
      <c r="F37">
        <v>24.310769810487159</v>
      </c>
      <c r="K37">
        <v>1284.5547355186834</v>
      </c>
      <c r="N37">
        <v>4.2890058071388292E-4</v>
      </c>
      <c r="R37">
        <v>0.78286035854779934</v>
      </c>
      <c r="T37">
        <f t="shared" ref="T37:T49" si="2">1000*N37</f>
        <v>0.42890058071388293</v>
      </c>
    </row>
    <row r="38" spans="2:20" ht="15.6" x14ac:dyDescent="0.3">
      <c r="B38" s="23" t="s">
        <v>274</v>
      </c>
      <c r="D38">
        <v>38.605493583136365</v>
      </c>
      <c r="F38">
        <v>25.870892780624501</v>
      </c>
      <c r="K38">
        <v>1642.5920505498307</v>
      </c>
      <c r="N38">
        <v>5.6031521811702881E-4</v>
      </c>
      <c r="R38">
        <v>0.79824266170980707</v>
      </c>
      <c r="T38">
        <f t="shared" si="2"/>
        <v>0.56031521811702878</v>
      </c>
    </row>
    <row r="39" spans="2:20" ht="15.6" x14ac:dyDescent="0.3">
      <c r="B39" s="24" t="s">
        <v>275</v>
      </c>
      <c r="D39">
        <v>43.450177055949268</v>
      </c>
      <c r="F39">
        <v>29.388924040902737</v>
      </c>
      <c r="K39">
        <v>2320.6768739854278</v>
      </c>
      <c r="N39">
        <v>8.1923904716024818E-4</v>
      </c>
      <c r="R39">
        <v>0.82354135069000411</v>
      </c>
      <c r="T39">
        <f t="shared" si="2"/>
        <v>0.8192390471602482</v>
      </c>
    </row>
    <row r="40" spans="2:20" ht="15.6" x14ac:dyDescent="0.3">
      <c r="B40" s="24" t="s">
        <v>276</v>
      </c>
      <c r="D40">
        <v>45.94434056727539</v>
      </c>
      <c r="F40">
        <v>29.845502172210217</v>
      </c>
      <c r="K40">
        <v>2940.0550851765629</v>
      </c>
      <c r="N40">
        <v>1.0480735547291448E-3</v>
      </c>
      <c r="R40">
        <v>0.83264611793926835</v>
      </c>
      <c r="T40">
        <f t="shared" si="2"/>
        <v>1.0480735547291449</v>
      </c>
    </row>
    <row r="41" spans="2:20" ht="15.6" x14ac:dyDescent="0.3">
      <c r="B41" s="24" t="s">
        <v>277</v>
      </c>
      <c r="D41">
        <v>49.246273272684107</v>
      </c>
      <c r="F41">
        <v>32.76294402260271</v>
      </c>
      <c r="K41">
        <v>3665.3181989401096</v>
      </c>
      <c r="N41">
        <v>1.332986628529037E-3</v>
      </c>
      <c r="R41">
        <v>0.84814217739090825</v>
      </c>
      <c r="T41">
        <f t="shared" si="2"/>
        <v>1.332986628529037</v>
      </c>
    </row>
    <row r="42" spans="2:20" ht="15.6" x14ac:dyDescent="0.3">
      <c r="B42" s="24" t="s">
        <v>390</v>
      </c>
      <c r="D42">
        <v>48.625932501327327</v>
      </c>
      <c r="F42">
        <v>32.198876406408772</v>
      </c>
      <c r="K42">
        <v>3515.6568722728671</v>
      </c>
      <c r="N42">
        <v>1.2739787304547586E-3</v>
      </c>
      <c r="R42">
        <v>0.84532899640544112</v>
      </c>
      <c r="T42">
        <f t="shared" si="2"/>
        <v>1.2739787304547585</v>
      </c>
    </row>
    <row r="43" spans="2:20" ht="15.6" x14ac:dyDescent="0.3">
      <c r="B43" s="24" t="s">
        <v>391</v>
      </c>
      <c r="D43">
        <v>48.930027312678192</v>
      </c>
      <c r="F43">
        <v>32.216217017028839</v>
      </c>
      <c r="K43">
        <v>3621.673313035843</v>
      </c>
      <c r="N43">
        <v>1.3135060146684285E-3</v>
      </c>
      <c r="R43">
        <v>0.84621927886732196</v>
      </c>
      <c r="T43">
        <f t="shared" si="2"/>
        <v>1.3135060146684285</v>
      </c>
    </row>
    <row r="44" spans="2:20" ht="15.6" x14ac:dyDescent="0.3">
      <c r="B44" s="24" t="s">
        <v>278</v>
      </c>
      <c r="D44">
        <v>51.141632819055019</v>
      </c>
      <c r="F44">
        <v>34.020353269663588</v>
      </c>
      <c r="K44">
        <v>4242.3599898695829</v>
      </c>
      <c r="N44">
        <v>1.556475048038759E-3</v>
      </c>
      <c r="R44">
        <v>0.85551980200512212</v>
      </c>
      <c r="T44">
        <f t="shared" si="2"/>
        <v>1.556475048038759</v>
      </c>
    </row>
    <row r="45" spans="2:20" ht="15.6" x14ac:dyDescent="0.3">
      <c r="B45" s="24" t="s">
        <v>279</v>
      </c>
      <c r="D45">
        <v>37.021718314322982</v>
      </c>
      <c r="F45">
        <v>31.613186409379068</v>
      </c>
      <c r="K45">
        <v>759.26916606404075</v>
      </c>
      <c r="N45">
        <v>2.6496705989472927E-4</v>
      </c>
      <c r="R45">
        <v>0.79363826415040639</v>
      </c>
      <c r="T45">
        <f t="shared" si="2"/>
        <v>0.2649670598947293</v>
      </c>
    </row>
    <row r="46" spans="2:20" ht="15.6" x14ac:dyDescent="0.3">
      <c r="B46" s="24" t="s">
        <v>280</v>
      </c>
      <c r="D46">
        <v>41.784707981698659</v>
      </c>
      <c r="F46">
        <v>33.830530488840509</v>
      </c>
      <c r="K46">
        <v>1381.0805965821096</v>
      </c>
      <c r="N46">
        <v>4.9455145453931805E-4</v>
      </c>
      <c r="R46">
        <v>0.82216992658563426</v>
      </c>
      <c r="T46">
        <f t="shared" si="2"/>
        <v>0.49455145453931804</v>
      </c>
    </row>
    <row r="47" spans="2:20" ht="15.6" x14ac:dyDescent="0.3">
      <c r="B47" s="24" t="s">
        <v>281</v>
      </c>
      <c r="D47">
        <v>44.435768206792034</v>
      </c>
      <c r="F47">
        <v>35.50078558100364</v>
      </c>
      <c r="K47">
        <v>1776.2840415814603</v>
      </c>
      <c r="N47">
        <v>6.4516799340670996E-4</v>
      </c>
      <c r="R47">
        <v>0.83553985311539047</v>
      </c>
      <c r="T47">
        <f t="shared" si="2"/>
        <v>0.64516799340670994</v>
      </c>
    </row>
    <row r="48" spans="2:20" ht="15.6" x14ac:dyDescent="0.3">
      <c r="B48" s="24" t="s">
        <v>282</v>
      </c>
      <c r="D48">
        <v>47.278163311222727</v>
      </c>
      <c r="F48">
        <v>37.735050104810341</v>
      </c>
      <c r="K48">
        <v>2234.0290992134205</v>
      </c>
      <c r="N48">
        <v>8.2391797304794492E-4</v>
      </c>
      <c r="R48">
        <v>0.84894835993743278</v>
      </c>
      <c r="T48">
        <f t="shared" si="2"/>
        <v>0.8239179730479449</v>
      </c>
    </row>
    <row r="49" spans="2:20" ht="15.6" x14ac:dyDescent="0.3">
      <c r="B49" s="24" t="s">
        <v>283</v>
      </c>
      <c r="D49">
        <v>50.15421700013917</v>
      </c>
      <c r="F49">
        <v>39.104752566785521</v>
      </c>
      <c r="K49">
        <v>3004.4324832857556</v>
      </c>
      <c r="N49">
        <v>1.119656292818917E-3</v>
      </c>
      <c r="R49">
        <v>0.8606436931157212</v>
      </c>
      <c r="T49">
        <f t="shared" si="2"/>
        <v>1.1196562928189171</v>
      </c>
    </row>
    <row r="50" spans="2:20" ht="15.6" x14ac:dyDescent="0.3">
      <c r="B50" s="24" t="s">
        <v>284</v>
      </c>
      <c r="D50">
        <v>53.130417428424892</v>
      </c>
      <c r="F50">
        <v>41.765354475570177</v>
      </c>
      <c r="K50">
        <v>3778.0257045682888</v>
      </c>
      <c r="N50">
        <v>1.4272282742382205E-3</v>
      </c>
      <c r="R50">
        <v>0.87262488762790236</v>
      </c>
    </row>
    <row r="54" spans="2:20" x14ac:dyDescent="0.3">
      <c r="D54">
        <f>MIN(MIN(D37:D48),MIN(D21:D32))</f>
        <v>33.854443294117651</v>
      </c>
      <c r="F54">
        <f>MIN(MIN(F37:F48),MIN(F21:F32))</f>
        <v>24.310769810487159</v>
      </c>
      <c r="N54">
        <f>MIN(MIN(N37:N48),MIN(N21:N32))</f>
        <v>2.3799263111220923E-4</v>
      </c>
    </row>
    <row r="55" spans="2:20" x14ac:dyDescent="0.3">
      <c r="D55">
        <f>MAX(MAX(D37:D48),MAX(D21:D32))</f>
        <v>51.141632819055019</v>
      </c>
      <c r="F55">
        <f>MAX(MAX(F37:F48),MAX(F21:F32))</f>
        <v>38.283233088235299</v>
      </c>
      <c r="N55">
        <f>MAX(MAX(N37:N48),MAX(N21:N32))</f>
        <v>1.556475048038759E-3</v>
      </c>
    </row>
    <row r="57" spans="2:20" x14ac:dyDescent="0.3">
      <c r="D57">
        <f>D54</f>
        <v>33.854443294117651</v>
      </c>
      <c r="F57">
        <f>F54</f>
        <v>24.310769810487159</v>
      </c>
      <c r="N57">
        <f>N54</f>
        <v>2.3799263111220923E-4</v>
      </c>
    </row>
    <row r="58" spans="2:20" x14ac:dyDescent="0.3">
      <c r="D58">
        <f>D55</f>
        <v>51.141632819055019</v>
      </c>
      <c r="F58">
        <f>F55</f>
        <v>38.283233088235299</v>
      </c>
      <c r="N58">
        <f>N55</f>
        <v>1.556475048038759E-3</v>
      </c>
    </row>
    <row r="62" spans="2:20" x14ac:dyDescent="0.3">
      <c r="B62" t="s">
        <v>401</v>
      </c>
      <c r="C62" t="s">
        <v>258</v>
      </c>
      <c r="D62" t="s">
        <v>259</v>
      </c>
      <c r="E62" t="s">
        <v>260</v>
      </c>
      <c r="F62" t="s">
        <v>261</v>
      </c>
      <c r="G62" t="s">
        <v>262</v>
      </c>
      <c r="H62" t="s">
        <v>263</v>
      </c>
      <c r="I62" t="s">
        <v>264</v>
      </c>
      <c r="J62" t="s">
        <v>265</v>
      </c>
      <c r="K62" t="s">
        <v>266</v>
      </c>
      <c r="L62" t="s">
        <v>267</v>
      </c>
      <c r="M62" t="s">
        <v>268</v>
      </c>
      <c r="N62" t="s">
        <v>269</v>
      </c>
      <c r="O62" t="s">
        <v>270</v>
      </c>
      <c r="P62" t="s">
        <v>271</v>
      </c>
      <c r="Q62" t="s">
        <v>272</v>
      </c>
      <c r="R62" t="s">
        <v>356</v>
      </c>
    </row>
    <row r="63" spans="2:20" x14ac:dyDescent="0.3">
      <c r="C63" s="19">
        <f>100*(C26-C$25)/C$25</f>
        <v>-1.7788978172177801</v>
      </c>
      <c r="D63" s="19">
        <f t="shared" ref="D63:R63" si="3">100*(D26-D$25)/D$25</f>
        <v>-1.950049433920819</v>
      </c>
      <c r="E63" s="19">
        <f t="shared" si="3"/>
        <v>-0.33265419218344378</v>
      </c>
      <c r="F63" s="19">
        <f t="shared" si="3"/>
        <v>-0.65314447939051978</v>
      </c>
      <c r="G63" s="19">
        <f t="shared" si="3"/>
        <v>-1.4049118886805305</v>
      </c>
      <c r="H63" s="19">
        <f t="shared" si="3"/>
        <v>-3.2380793564027579</v>
      </c>
      <c r="I63" s="19">
        <f t="shared" si="3"/>
        <v>5.7370412617601847E-2</v>
      </c>
      <c r="J63" s="19">
        <f t="shared" si="3"/>
        <v>1.6771690487260508E-3</v>
      </c>
      <c r="K63" s="19">
        <f t="shared" si="3"/>
        <v>-1.1425364365098472</v>
      </c>
      <c r="L63" s="19">
        <f t="shared" si="3"/>
        <v>-0.53052353423940812</v>
      </c>
      <c r="M63" s="19">
        <f t="shared" si="3"/>
        <v>-4.2702452490154528</v>
      </c>
      <c r="N63" s="19">
        <f t="shared" si="3"/>
        <v>-4.3251343142307226</v>
      </c>
      <c r="O63" s="19">
        <f t="shared" si="3"/>
        <v>-4.3267389165535119</v>
      </c>
      <c r="P63" s="19">
        <f t="shared" si="3"/>
        <v>-2.2423815362239701</v>
      </c>
      <c r="Q63" s="19">
        <f t="shared" si="3"/>
        <v>-0.65433570274073305</v>
      </c>
      <c r="R63" s="19">
        <f t="shared" si="3"/>
        <v>-4.3251343142307235</v>
      </c>
      <c r="S63" s="19"/>
    </row>
    <row r="64" spans="2:20" x14ac:dyDescent="0.3">
      <c r="C64" s="19">
        <f t="shared" ref="C64:R64" si="4">100*(C27-C$25)/C$25</f>
        <v>-0.73695919339759897</v>
      </c>
      <c r="D64" s="19">
        <f t="shared" si="4"/>
        <v>-0.87154440648122278</v>
      </c>
      <c r="E64" s="19">
        <f t="shared" si="4"/>
        <v>-1.9615723464106236</v>
      </c>
      <c r="F64" s="19">
        <f t="shared" si="4"/>
        <v>-0.18495089448772092</v>
      </c>
      <c r="G64" s="19">
        <f t="shared" si="4"/>
        <v>-0.81524398859674141</v>
      </c>
      <c r="H64" s="19">
        <f t="shared" si="4"/>
        <v>-0.72991819877095876</v>
      </c>
      <c r="I64" s="19">
        <f t="shared" si="4"/>
        <v>3.3290973182468334E-2</v>
      </c>
      <c r="J64" s="19">
        <f t="shared" si="4"/>
        <v>9.846430581739998E-3</v>
      </c>
      <c r="K64" s="19">
        <f t="shared" si="4"/>
        <v>2.5651547210923904</v>
      </c>
      <c r="L64" s="19">
        <f t="shared" si="4"/>
        <v>-16.756016509846816</v>
      </c>
      <c r="M64" s="19">
        <f t="shared" si="4"/>
        <v>-2.9887840387926219</v>
      </c>
      <c r="N64" s="19">
        <f t="shared" si="4"/>
        <v>-3.0210692686150491</v>
      </c>
      <c r="O64" s="19">
        <f t="shared" si="4"/>
        <v>-3.0306172915689693</v>
      </c>
      <c r="P64" s="19">
        <f t="shared" si="4"/>
        <v>-3.9167079774294131</v>
      </c>
      <c r="Q64" s="19">
        <f t="shared" si="4"/>
        <v>-0.29451009871369604</v>
      </c>
      <c r="R64" s="19">
        <f t="shared" si="4"/>
        <v>-3.0210692686150464</v>
      </c>
      <c r="S64" s="19"/>
    </row>
    <row r="65" spans="3:3" x14ac:dyDescent="0.3">
      <c r="C65" s="1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V8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B2:T65"/>
  <sheetViews>
    <sheetView zoomScaleNormal="100" workbookViewId="0">
      <selection activeCell="B4" sqref="B4"/>
    </sheetView>
  </sheetViews>
  <sheetFormatPr defaultRowHeight="14.4" x14ac:dyDescent="0.3"/>
  <cols>
    <col min="2" max="2" width="27.21875" customWidth="1"/>
    <col min="14" max="14" width="11.21875" customWidth="1"/>
  </cols>
  <sheetData>
    <row r="2" spans="2:3" x14ac:dyDescent="0.3">
      <c r="B2" t="s">
        <v>254</v>
      </c>
    </row>
    <row r="3" spans="2:3" x14ac:dyDescent="0.3">
      <c r="B3" t="s">
        <v>498</v>
      </c>
    </row>
    <row r="4" spans="2:3" x14ac:dyDescent="0.3">
      <c r="B4" t="s">
        <v>294</v>
      </c>
    </row>
    <row r="7" spans="2:3" x14ac:dyDescent="0.3">
      <c r="B7" s="1"/>
      <c r="C7" s="1"/>
    </row>
    <row r="8" spans="2:3" x14ac:dyDescent="0.3">
      <c r="B8" s="1"/>
      <c r="C8" s="1"/>
    </row>
    <row r="9" spans="2:3" x14ac:dyDescent="0.3">
      <c r="B9" s="1"/>
      <c r="C9" s="1"/>
    </row>
    <row r="18" spans="2:20" x14ac:dyDescent="0.3">
      <c r="B18" t="s">
        <v>255</v>
      </c>
    </row>
    <row r="19" spans="2:20" x14ac:dyDescent="0.3">
      <c r="B19" t="s">
        <v>256</v>
      </c>
    </row>
    <row r="20" spans="2:20" x14ac:dyDescent="0.3">
      <c r="B20" t="s">
        <v>257</v>
      </c>
      <c r="C20" t="s">
        <v>258</v>
      </c>
      <c r="D20" t="s">
        <v>259</v>
      </c>
      <c r="E20" t="s">
        <v>260</v>
      </c>
      <c r="F20" t="s">
        <v>261</v>
      </c>
      <c r="G20" t="s">
        <v>262</v>
      </c>
      <c r="H20" t="s">
        <v>263</v>
      </c>
      <c r="I20" t="s">
        <v>264</v>
      </c>
      <c r="J20" t="s">
        <v>265</v>
      </c>
      <c r="K20" t="s">
        <v>266</v>
      </c>
      <c r="L20" t="s">
        <v>267</v>
      </c>
      <c r="M20" t="s">
        <v>268</v>
      </c>
      <c r="N20" t="s">
        <v>269</v>
      </c>
      <c r="O20" t="s">
        <v>270</v>
      </c>
      <c r="P20" t="s">
        <v>271</v>
      </c>
      <c r="Q20" t="s">
        <v>272</v>
      </c>
      <c r="R20" t="s">
        <v>356</v>
      </c>
      <c r="S20" t="s">
        <v>295</v>
      </c>
      <c r="T20" t="s">
        <v>380</v>
      </c>
    </row>
    <row r="21" spans="2:20" ht="15.6" x14ac:dyDescent="0.3">
      <c r="B21" s="23" t="s">
        <v>273</v>
      </c>
      <c r="C21" s="25">
        <v>40.621222826038711</v>
      </c>
      <c r="D21" s="25">
        <v>33.757769461495847</v>
      </c>
      <c r="E21" s="25">
        <v>21.027806856509688</v>
      </c>
      <c r="F21" s="25">
        <v>26.985644795567868</v>
      </c>
      <c r="G21" s="25">
        <v>30.598110984903027</v>
      </c>
      <c r="H21" s="25">
        <v>13.182770317728501</v>
      </c>
      <c r="I21" s="26">
        <v>2428196.2421259</v>
      </c>
      <c r="J21" s="26">
        <v>997.80729290009265</v>
      </c>
      <c r="K21">
        <f t="shared" ref="K21:K34" si="0">(F21-E21)*(SeaWaterSpecificHeat(AVERAGE(E21:F21)+273.15,0.004))*(1*0.001/60*SeaWaterDensity(AVERAGE(E21:F21)+273.15,0.004))/0.231</f>
        <v>1790.5948050440309</v>
      </c>
      <c r="L21" s="25">
        <v>0.10346833676672434</v>
      </c>
      <c r="M21" s="25">
        <v>319.80930239043755</v>
      </c>
      <c r="N21" s="26">
        <v>5.7045448062355937E-4</v>
      </c>
      <c r="O21" s="25">
        <v>2.0581490482756353</v>
      </c>
      <c r="P21" s="27">
        <v>0.53528547833712636</v>
      </c>
      <c r="Q21" s="25">
        <v>96.914168911857047</v>
      </c>
      <c r="R21" s="26">
        <v>5.7045448062355937E-4</v>
      </c>
      <c r="T21">
        <f>1000*N21</f>
        <v>0.57045448062355941</v>
      </c>
    </row>
    <row r="22" spans="2:20" ht="15.6" x14ac:dyDescent="0.3">
      <c r="B22" s="23" t="s">
        <v>274</v>
      </c>
      <c r="C22" s="25">
        <v>45.979786640096606</v>
      </c>
      <c r="D22" s="25">
        <v>35.896605823671514</v>
      </c>
      <c r="E22" s="25">
        <v>18.922639748792275</v>
      </c>
      <c r="F22" s="25">
        <v>28.289901538647353</v>
      </c>
      <c r="G22" s="25">
        <v>32.272233437801937</v>
      </c>
      <c r="H22" s="25">
        <v>17.33192558816425</v>
      </c>
      <c r="I22" s="26">
        <v>2424114.4271998322</v>
      </c>
      <c r="J22" s="26">
        <v>998.31327117691649</v>
      </c>
      <c r="K22">
        <f t="shared" si="0"/>
        <v>2815.6665544267198</v>
      </c>
      <c r="L22" s="25">
        <v>5.661397332171629E-2</v>
      </c>
      <c r="M22" s="25">
        <v>528.14722134567592</v>
      </c>
      <c r="N22" s="26">
        <v>9.4366004934668258E-4</v>
      </c>
      <c r="O22" s="25">
        <v>3.40291597410411</v>
      </c>
      <c r="P22" s="27">
        <v>0.55343292367976482</v>
      </c>
      <c r="Q22" s="25">
        <v>96.924608661970609</v>
      </c>
      <c r="R22" s="26">
        <v>2.1787223219316208E-4</v>
      </c>
      <c r="T22">
        <f t="shared" ref="T22:T33" si="1">1000*N22</f>
        <v>0.94366004934668257</v>
      </c>
    </row>
    <row r="23" spans="2:20" ht="15.6" x14ac:dyDescent="0.3">
      <c r="B23" s="24" t="s">
        <v>275</v>
      </c>
      <c r="C23" s="25">
        <v>51.132360910714304</v>
      </c>
      <c r="D23" s="25">
        <v>38.993915331632671</v>
      </c>
      <c r="E23" s="25">
        <v>21.403872198979602</v>
      </c>
      <c r="F23" s="25">
        <v>31.92310581632654</v>
      </c>
      <c r="G23" s="25">
        <v>35.863313564413275</v>
      </c>
      <c r="H23" s="25">
        <v>18.399649113520418</v>
      </c>
      <c r="I23" s="26">
        <v>2415358.7209274941</v>
      </c>
      <c r="J23" s="26">
        <v>997.71392786343824</v>
      </c>
      <c r="K23">
        <f t="shared" si="0"/>
        <v>3158.5471421875141</v>
      </c>
      <c r="L23" s="25">
        <v>9.9882103445826265E-2</v>
      </c>
      <c r="M23" s="25">
        <v>644.83661072934365</v>
      </c>
      <c r="N23" s="26">
        <v>1.156329839942095E-3</v>
      </c>
      <c r="O23" s="25">
        <v>4.1723256612303423</v>
      </c>
      <c r="P23" s="27">
        <v>0.58398704261648016</v>
      </c>
      <c r="Q23" s="25">
        <v>97.862770991856181</v>
      </c>
      <c r="R23" s="26">
        <v>2.6697343344583092E-4</v>
      </c>
      <c r="T23">
        <f t="shared" si="1"/>
        <v>1.1563298399420949</v>
      </c>
    </row>
    <row r="24" spans="2:20" ht="15.6" x14ac:dyDescent="0.3">
      <c r="B24" s="24" t="s">
        <v>276</v>
      </c>
      <c r="C24" s="25">
        <v>55.217751674657563</v>
      </c>
      <c r="D24" s="25">
        <v>40.659148753424653</v>
      </c>
      <c r="E24" s="25">
        <v>19.020282020547956</v>
      </c>
      <c r="F24" s="25">
        <v>33.223642938356157</v>
      </c>
      <c r="G24" s="25">
        <v>37.030206346746581</v>
      </c>
      <c r="H24" s="25">
        <v>21.816487734589053</v>
      </c>
      <c r="I24" s="26">
        <v>2412513.6241618413</v>
      </c>
      <c r="J24" s="26">
        <v>998.29042828041588</v>
      </c>
      <c r="K24">
        <f t="shared" si="0"/>
        <v>4265.5799384796774</v>
      </c>
      <c r="L24" s="25">
        <v>2.0864516495030107E-2</v>
      </c>
      <c r="M24" s="25">
        <v>814.99077584710699</v>
      </c>
      <c r="N24" s="26">
        <v>1.4631761215634519E-3</v>
      </c>
      <c r="O24" s="25">
        <v>5.276454515047023</v>
      </c>
      <c r="P24" s="27">
        <v>0.55649287679712511</v>
      </c>
      <c r="Q24" s="25">
        <v>96.845619874282363</v>
      </c>
      <c r="R24" s="26">
        <v>3.3781810294656976E-4</v>
      </c>
      <c r="T24">
        <f t="shared" si="1"/>
        <v>1.4631761215634518</v>
      </c>
    </row>
    <row r="25" spans="2:20" ht="15.6" x14ac:dyDescent="0.3">
      <c r="B25" s="24" t="s">
        <v>277</v>
      </c>
      <c r="C25" s="25">
        <v>59.287603759615394</v>
      </c>
      <c r="D25" s="25">
        <v>43.043899182692336</v>
      </c>
      <c r="E25" s="25">
        <v>20.782868115384609</v>
      </c>
      <c r="F25" s="25">
        <v>36.430915937500011</v>
      </c>
      <c r="G25" s="25">
        <v>39.886321748798089</v>
      </c>
      <c r="H25" s="25">
        <v>22.558859444711558</v>
      </c>
      <c r="I25" s="26">
        <v>2405549.8955179304</v>
      </c>
      <c r="J25" s="26">
        <v>997.86761801347984</v>
      </c>
      <c r="K25">
        <f t="shared" si="0"/>
        <v>4695.2498837865523</v>
      </c>
      <c r="L25" s="25">
        <v>2.76387021415853E-2</v>
      </c>
      <c r="M25" s="25">
        <v>988.38562560018624</v>
      </c>
      <c r="N25" s="26">
        <v>1.7796136882492776E-3</v>
      </c>
      <c r="O25" s="25">
        <v>6.4202998093589345</v>
      </c>
      <c r="P25" s="27">
        <v>0.5921870611160821</v>
      </c>
      <c r="Q25" s="25">
        <v>97.048241765407369</v>
      </c>
      <c r="R25" s="26">
        <v>4.1087720834299322E-4</v>
      </c>
      <c r="T25">
        <f t="shared" si="1"/>
        <v>1.7796136882492777</v>
      </c>
    </row>
    <row r="26" spans="2:20" ht="15.6" x14ac:dyDescent="0.3">
      <c r="B26" s="24" t="s">
        <v>390</v>
      </c>
      <c r="C26" s="25">
        <v>60.512187054216866</v>
      </c>
      <c r="D26" s="25">
        <v>43.04201045381523</v>
      </c>
      <c r="E26" s="25">
        <v>20.779401837349404</v>
      </c>
      <c r="F26" s="25">
        <v>36.513681008032151</v>
      </c>
      <c r="G26" s="25">
        <v>40.21182008835342</v>
      </c>
      <c r="H26" s="25">
        <v>23.130557331325274</v>
      </c>
      <c r="I26" s="26">
        <v>2404756.2713845782</v>
      </c>
      <c r="J26" s="26">
        <v>997.86846896354632</v>
      </c>
      <c r="K26">
        <f t="shared" si="0"/>
        <v>4721.0555601482474</v>
      </c>
      <c r="L26" s="25">
        <v>7.1831788955981427E-2</v>
      </c>
      <c r="M26" s="25">
        <v>972.52330371984556</v>
      </c>
      <c r="N26" s="26">
        <v>1.7516310578356792E-3</v>
      </c>
      <c r="O26" s="25">
        <v>6.319341681131732</v>
      </c>
      <c r="P26" s="27">
        <v>0.58333973414812346</v>
      </c>
      <c r="Q26" s="25">
        <v>97.383428676889821</v>
      </c>
      <c r="R26" s="26">
        <v>4.0441657863310161E-4</v>
      </c>
      <c r="T26">
        <f t="shared" si="1"/>
        <v>1.7516310578356793</v>
      </c>
    </row>
    <row r="27" spans="2:20" ht="15.6" x14ac:dyDescent="0.3">
      <c r="B27" s="24" t="s">
        <v>391</v>
      </c>
      <c r="C27" s="25">
        <v>60.143864764705896</v>
      </c>
      <c r="D27" s="25">
        <v>41.695208374331564</v>
      </c>
      <c r="E27" s="25">
        <v>18.632770310160431</v>
      </c>
      <c r="F27" s="25">
        <v>35.311472368983949</v>
      </c>
      <c r="G27" s="25">
        <v>38.945828954545455</v>
      </c>
      <c r="H27" s="25">
        <v>23.947415229946536</v>
      </c>
      <c r="I27" s="26">
        <v>2407842.9879490081</v>
      </c>
      <c r="J27" s="26">
        <v>998.38072617740659</v>
      </c>
      <c r="K27">
        <f t="shared" si="0"/>
        <v>5007.4609541690761</v>
      </c>
      <c r="L27" s="25">
        <v>6.9457995071112222E-2</v>
      </c>
      <c r="M27" s="25">
        <v>1018.4075196497679</v>
      </c>
      <c r="N27" s="26">
        <v>1.8319225973377508E-3</v>
      </c>
      <c r="O27" s="25">
        <v>6.6056176541653535</v>
      </c>
      <c r="P27" s="27">
        <v>0.57945000410062386</v>
      </c>
      <c r="Q27" s="25">
        <v>97.672140654984489</v>
      </c>
      <c r="R27" s="26">
        <v>4.2295428927333989E-4</v>
      </c>
      <c r="T27">
        <f t="shared" si="1"/>
        <v>1.8319225973377509</v>
      </c>
    </row>
    <row r="28" spans="2:20" ht="15.6" x14ac:dyDescent="0.3">
      <c r="B28" s="24" t="s">
        <v>278</v>
      </c>
      <c r="C28" s="25">
        <v>65.999971542772869</v>
      </c>
      <c r="D28" s="25">
        <v>45.792253259587021</v>
      </c>
      <c r="E28" s="25">
        <v>21.289477908554556</v>
      </c>
      <c r="F28" s="25">
        <v>40.010578952802362</v>
      </c>
      <c r="G28" s="25">
        <v>43.273070415929197</v>
      </c>
      <c r="H28" s="25">
        <v>25.246083970501488</v>
      </c>
      <c r="I28" s="26">
        <v>2397292.3864949797</v>
      </c>
      <c r="J28" s="26">
        <v>997.74242383589103</v>
      </c>
      <c r="K28">
        <f t="shared" si="0"/>
        <v>5613.0970525584671</v>
      </c>
      <c r="L28" s="25">
        <v>5.0993159912118786E-2</v>
      </c>
      <c r="M28" s="25">
        <v>1159.7967841596223</v>
      </c>
      <c r="N28" s="26">
        <v>2.0954368658012371E-3</v>
      </c>
      <c r="O28" s="25">
        <v>7.5606414407865472</v>
      </c>
      <c r="P28" s="27">
        <v>0.58129661902329521</v>
      </c>
      <c r="Q28" s="25">
        <v>96.928689569188691</v>
      </c>
      <c r="R28" s="26">
        <v>4.8379446357618965E-4</v>
      </c>
      <c r="T28">
        <f t="shared" si="1"/>
        <v>2.0954368658012372</v>
      </c>
    </row>
    <row r="29" spans="2:20" ht="15.6" x14ac:dyDescent="0.3">
      <c r="B29" s="24" t="s">
        <v>279</v>
      </c>
      <c r="C29" s="25">
        <v>39.790350515416229</v>
      </c>
      <c r="D29" s="25">
        <v>35.420234583247677</v>
      </c>
      <c r="E29" s="25">
        <v>29.123428214799599</v>
      </c>
      <c r="F29" s="25">
        <v>32.270082906988641</v>
      </c>
      <c r="G29" s="25">
        <v>34.151024055113034</v>
      </c>
      <c r="H29" s="25">
        <v>6.9085369884378309</v>
      </c>
      <c r="I29" s="26">
        <v>2419533.5940765333</v>
      </c>
      <c r="J29" s="26">
        <v>995.59799135780531</v>
      </c>
      <c r="K29">
        <f t="shared" si="0"/>
        <v>943.43651768167661</v>
      </c>
      <c r="L29" s="25">
        <v>0.21483810300828748</v>
      </c>
      <c r="M29" s="25">
        <v>188.30546009135958</v>
      </c>
      <c r="N29" s="26">
        <v>3.3708928101526585E-4</v>
      </c>
      <c r="O29" s="25">
        <v>1.2188869625981729</v>
      </c>
      <c r="P29" s="27">
        <v>0.57468271984016406</v>
      </c>
      <c r="Q29" s="25">
        <v>96.364090230333105</v>
      </c>
      <c r="R29" s="26">
        <v>7.7827173200804582E-5</v>
      </c>
      <c r="T29">
        <f t="shared" si="1"/>
        <v>0.33708928101526586</v>
      </c>
    </row>
    <row r="30" spans="2:20" ht="15.6" x14ac:dyDescent="0.3">
      <c r="B30" s="24" t="s">
        <v>280</v>
      </c>
      <c r="C30" s="25">
        <v>44.790752007978675</v>
      </c>
      <c r="D30" s="25">
        <v>38.548450388297915</v>
      </c>
      <c r="E30" s="25">
        <v>30.050258631648926</v>
      </c>
      <c r="F30" s="25">
        <v>34.771333458776624</v>
      </c>
      <c r="G30" s="25">
        <v>37.040198621675536</v>
      </c>
      <c r="H30" s="25">
        <v>9.2588051529255182</v>
      </c>
      <c r="I30" s="26">
        <v>2412489.2611787873</v>
      </c>
      <c r="J30" s="26">
        <v>995.31837501368022</v>
      </c>
      <c r="K30">
        <f t="shared" si="0"/>
        <v>1414.5699729756375</v>
      </c>
      <c r="L30" s="25">
        <v>0.18442630353086881</v>
      </c>
      <c r="M30" s="25">
        <v>283.17778954210445</v>
      </c>
      <c r="N30" s="26">
        <v>5.0840227444990543E-4</v>
      </c>
      <c r="O30" s="25">
        <v>1.8388570270236428</v>
      </c>
      <c r="P30" s="27">
        <v>0.5734839324870098</v>
      </c>
      <c r="Q30" s="25">
        <v>96.889312204091013</v>
      </c>
      <c r="R30" s="26">
        <v>1.1737991712499416E-4</v>
      </c>
      <c r="T30">
        <f t="shared" si="1"/>
        <v>0.50840227444990538</v>
      </c>
    </row>
    <row r="31" spans="2:20" ht="15.6" x14ac:dyDescent="0.3">
      <c r="B31" s="24" t="s">
        <v>281</v>
      </c>
      <c r="C31" s="25">
        <v>49.850506663220003</v>
      </c>
      <c r="D31" s="25">
        <v>41.109193581979326</v>
      </c>
      <c r="E31" s="25">
        <v>29.583120599704582</v>
      </c>
      <c r="F31" s="25">
        <v>36.560197771048742</v>
      </c>
      <c r="G31" s="25">
        <v>39.275754653988166</v>
      </c>
      <c r="H31" s="25">
        <v>12.408190937223004</v>
      </c>
      <c r="I31" s="26">
        <v>2407038.5691072759</v>
      </c>
      <c r="J31" s="26">
        <v>995.45999155071308</v>
      </c>
      <c r="K31">
        <f t="shared" si="0"/>
        <v>2090.0076487424972</v>
      </c>
      <c r="L31" s="25">
        <v>0.14906887494794252</v>
      </c>
      <c r="M31" s="25">
        <v>436.88547466964008</v>
      </c>
      <c r="N31" s="26">
        <v>7.8613701031254618E-4</v>
      </c>
      <c r="O31" s="25">
        <v>2.8430004833408606</v>
      </c>
      <c r="P31" s="27">
        <v>0.58907683644153441</v>
      </c>
      <c r="Q31" s="25">
        <v>96.065781207969366</v>
      </c>
      <c r="R31" s="26">
        <v>1.8150331294096068E-4</v>
      </c>
      <c r="T31">
        <f t="shared" si="1"/>
        <v>0.78613701031254624</v>
      </c>
    </row>
    <row r="32" spans="2:20" ht="15.6" x14ac:dyDescent="0.3">
      <c r="B32" s="24" t="s">
        <v>282</v>
      </c>
      <c r="C32" s="25">
        <v>55.564616265822764</v>
      </c>
      <c r="D32" s="25">
        <v>44.119228132911402</v>
      </c>
      <c r="E32" s="25">
        <v>28.304337822784799</v>
      </c>
      <c r="F32" s="25">
        <v>39.195581601265836</v>
      </c>
      <c r="G32" s="25">
        <v>41.795940955696203</v>
      </c>
      <c r="H32" s="25">
        <v>16.091962487341767</v>
      </c>
      <c r="I32" s="26">
        <v>2400893.8966880208</v>
      </c>
      <c r="J32" s="26">
        <v>995.84054024738373</v>
      </c>
      <c r="K32">
        <f t="shared" si="0"/>
        <v>3261.6627514327911</v>
      </c>
      <c r="L32" s="25">
        <v>3.5086065645262558E-2</v>
      </c>
      <c r="M32" s="25">
        <v>686.68775759089374</v>
      </c>
      <c r="N32" s="26">
        <v>1.2387966533580479E-3</v>
      </c>
      <c r="O32" s="25">
        <v>4.4782952409038455</v>
      </c>
      <c r="P32" s="27">
        <v>0.58944779869369823</v>
      </c>
      <c r="Q32" s="25">
        <v>97.368189909622572</v>
      </c>
      <c r="R32" s="26">
        <v>2.8601337132730609E-4</v>
      </c>
      <c r="T32">
        <f t="shared" si="1"/>
        <v>1.2387966533580479</v>
      </c>
    </row>
    <row r="33" spans="2:20" ht="18" customHeight="1" x14ac:dyDescent="0.3">
      <c r="B33" s="24" t="s">
        <v>283</v>
      </c>
      <c r="C33" s="25">
        <v>60.462450992063495</v>
      </c>
      <c r="D33" s="25">
        <v>46.452090343254021</v>
      </c>
      <c r="E33" s="25">
        <v>30.568377188492068</v>
      </c>
      <c r="F33" s="25">
        <v>42.555232539682542</v>
      </c>
      <c r="G33" s="25">
        <v>45.009537765873034</v>
      </c>
      <c r="H33" s="25">
        <v>16.895465803571454</v>
      </c>
      <c r="I33" s="26">
        <v>2393058.5633744807</v>
      </c>
      <c r="J33" s="26">
        <v>995.15967442039823</v>
      </c>
      <c r="K33">
        <f t="shared" si="0"/>
        <v>3585.8505921312817</v>
      </c>
      <c r="L33" s="25">
        <v>0.10233848868717414</v>
      </c>
      <c r="M33" s="25">
        <v>743.44597199682812</v>
      </c>
      <c r="N33" s="26">
        <v>1.3455807707957684E-3</v>
      </c>
      <c r="O33" s="25">
        <v>4.8676517943575908</v>
      </c>
      <c r="P33" s="27">
        <v>0.58007904609943528</v>
      </c>
      <c r="Q33" s="25">
        <v>97.302126657868229</v>
      </c>
      <c r="R33" s="26">
        <v>3.1066768836132702E-4</v>
      </c>
      <c r="T33">
        <f t="shared" si="1"/>
        <v>1.3455807707957685</v>
      </c>
    </row>
    <row r="34" spans="2:20" ht="18" customHeight="1" x14ac:dyDescent="0.3">
      <c r="B34" s="24" t="s">
        <v>284</v>
      </c>
      <c r="C34" s="25">
        <v>65.603448059829091</v>
      </c>
      <c r="D34" s="25">
        <v>48.335212230769216</v>
      </c>
      <c r="E34" s="25">
        <v>30.229337957264974</v>
      </c>
      <c r="F34" s="25">
        <v>45.171169611111097</v>
      </c>
      <c r="G34" s="25">
        <v>47.334791964743602</v>
      </c>
      <c r="H34" s="25">
        <v>19.269076361111118</v>
      </c>
      <c r="I34" s="26">
        <v>2387389.1708641434</v>
      </c>
      <c r="J34" s="26">
        <v>995.26371645026643</v>
      </c>
      <c r="K34">
        <f t="shared" si="0"/>
        <v>4467.8179101556816</v>
      </c>
      <c r="L34" s="25">
        <v>9.1824362401196735E-2</v>
      </c>
      <c r="M34" s="25">
        <v>969.19236806308015</v>
      </c>
      <c r="N34" s="26">
        <v>1.7583302685721777E-3</v>
      </c>
      <c r="O34" s="25">
        <v>6.360112261940527</v>
      </c>
      <c r="P34" s="27">
        <v>0.59555089140080097</v>
      </c>
      <c r="Q34" s="25">
        <v>96.521122505083667</v>
      </c>
      <c r="R34" s="26">
        <v>4.0596329240794439E-4</v>
      </c>
    </row>
    <row r="35" spans="2:20" s="15" customFormat="1" x14ac:dyDescent="0.3">
      <c r="B35" s="15" t="s">
        <v>285</v>
      </c>
    </row>
    <row r="36" spans="2:20" x14ac:dyDescent="0.3">
      <c r="B36" t="s">
        <v>257</v>
      </c>
      <c r="D36" t="s">
        <v>259</v>
      </c>
      <c r="F36" t="s">
        <v>261</v>
      </c>
      <c r="K36" t="s">
        <v>297</v>
      </c>
      <c r="N36" t="s">
        <v>269</v>
      </c>
      <c r="R36" t="s">
        <v>295</v>
      </c>
      <c r="T36" t="s">
        <v>380</v>
      </c>
    </row>
    <row r="37" spans="2:20" ht="15.6" x14ac:dyDescent="0.3">
      <c r="B37" s="23" t="s">
        <v>273</v>
      </c>
      <c r="D37">
        <v>36.165260478230209</v>
      </c>
      <c r="F37">
        <v>25.514031470348471</v>
      </c>
      <c r="K37">
        <v>1351.4340750645597</v>
      </c>
      <c r="N37">
        <v>4.629812242591591E-4</v>
      </c>
      <c r="R37">
        <v>0.80273227689374183</v>
      </c>
      <c r="T37">
        <f t="shared" ref="T37:T49" si="2">1000*N37</f>
        <v>0.46298122425915911</v>
      </c>
    </row>
    <row r="38" spans="2:20" ht="15.6" x14ac:dyDescent="0.3">
      <c r="B38" s="23" t="s">
        <v>274</v>
      </c>
      <c r="D38">
        <v>39.492071983028552</v>
      </c>
      <c r="F38">
        <v>25.514358405709572</v>
      </c>
      <c r="K38">
        <v>1983.4390407992471</v>
      </c>
      <c r="N38">
        <v>6.8869292611003184E-4</v>
      </c>
      <c r="R38">
        <v>0.81511601328029504</v>
      </c>
      <c r="T38">
        <f t="shared" si="2"/>
        <v>0.68869292611003186</v>
      </c>
    </row>
    <row r="39" spans="2:20" ht="15.6" x14ac:dyDescent="0.3">
      <c r="B39" s="24" t="s">
        <v>275</v>
      </c>
      <c r="D39">
        <v>43.198313552166042</v>
      </c>
      <c r="F39">
        <v>29.493108082006927</v>
      </c>
      <c r="K39">
        <v>2439.1749268522735</v>
      </c>
      <c r="N39">
        <v>8.724725045333745E-4</v>
      </c>
      <c r="R39">
        <v>0.83596311216478814</v>
      </c>
      <c r="T39">
        <f t="shared" si="2"/>
        <v>0.87247250453337455</v>
      </c>
    </row>
    <row r="40" spans="2:20" ht="15.6" x14ac:dyDescent="0.3">
      <c r="B40" s="24" t="s">
        <v>276</v>
      </c>
      <c r="D40">
        <v>45.28352777361016</v>
      </c>
      <c r="F40">
        <v>29.217709500831518</v>
      </c>
      <c r="K40">
        <v>3071.6614579875595</v>
      </c>
      <c r="N40">
        <v>1.1044124419585287E-3</v>
      </c>
      <c r="R40">
        <v>0.84192910112239139</v>
      </c>
      <c r="T40">
        <f t="shared" si="2"/>
        <v>1.1044124419585288</v>
      </c>
    </row>
    <row r="41" spans="2:20" ht="15.6" x14ac:dyDescent="0.3">
      <c r="B41" s="24" t="s">
        <v>277</v>
      </c>
      <c r="D41">
        <v>47.901827401366688</v>
      </c>
      <c r="F41">
        <v>32.517389424326495</v>
      </c>
      <c r="K41">
        <v>3538.2029638527611</v>
      </c>
      <c r="N41">
        <v>1.2963113746853885E-3</v>
      </c>
      <c r="R41">
        <v>0.8556564595126499</v>
      </c>
      <c r="T41">
        <f t="shared" si="2"/>
        <v>1.2963113746853885</v>
      </c>
    </row>
    <row r="42" spans="2:20" ht="15.6" x14ac:dyDescent="0.3">
      <c r="B42" s="24" t="s">
        <v>390</v>
      </c>
      <c r="D42">
        <v>48.577704728981587</v>
      </c>
      <c r="F42">
        <v>33.097888743530291</v>
      </c>
      <c r="K42">
        <v>3714.4429595985498</v>
      </c>
      <c r="N42">
        <v>1.3657431051448505E-3</v>
      </c>
      <c r="R42">
        <v>0.85851152722851376</v>
      </c>
      <c r="T42">
        <f t="shared" si="2"/>
        <v>1.3657431051448505</v>
      </c>
    </row>
    <row r="43" spans="2:20" ht="15.6" x14ac:dyDescent="0.3">
      <c r="B43" s="24" t="s">
        <v>391</v>
      </c>
      <c r="D43">
        <v>48.024858039123671</v>
      </c>
      <c r="F43">
        <v>31.145502246544197</v>
      </c>
      <c r="K43">
        <v>3769.9113060631939</v>
      </c>
      <c r="N43">
        <v>1.3751326515665351E-3</v>
      </c>
      <c r="R43">
        <v>0.85347707154363084</v>
      </c>
      <c r="T43">
        <f t="shared" si="2"/>
        <v>1.3751326515665352</v>
      </c>
    </row>
    <row r="44" spans="2:20" ht="15.6" x14ac:dyDescent="0.3">
      <c r="B44" s="24" t="s">
        <v>278</v>
      </c>
      <c r="D44">
        <v>51.555274910817502</v>
      </c>
      <c r="F44">
        <v>36.295050328894263</v>
      </c>
      <c r="K44">
        <v>4526.296158404446</v>
      </c>
      <c r="N44">
        <v>1.691862878364222E-3</v>
      </c>
      <c r="R44">
        <v>0.87136126667853675</v>
      </c>
      <c r="T44">
        <f t="shared" si="2"/>
        <v>1.691862878364222</v>
      </c>
    </row>
    <row r="45" spans="2:20" ht="15.6" x14ac:dyDescent="0.3">
      <c r="B45" s="24" t="s">
        <v>279</v>
      </c>
      <c r="D45">
        <v>37.065689466458593</v>
      </c>
      <c r="F45">
        <v>31.747233911410547</v>
      </c>
      <c r="K45">
        <v>809.08650639226914</v>
      </c>
      <c r="N45">
        <v>2.8671803104318467E-4</v>
      </c>
      <c r="R45">
        <v>0.80842879007614277</v>
      </c>
      <c r="T45">
        <f t="shared" si="2"/>
        <v>0.28671803104318466</v>
      </c>
    </row>
    <row r="46" spans="2:20" ht="15.6" x14ac:dyDescent="0.3">
      <c r="B46" s="24" t="s">
        <v>280</v>
      </c>
      <c r="D46">
        <v>40.727189782586152</v>
      </c>
      <c r="F46">
        <v>34.037691544976326</v>
      </c>
      <c r="K46">
        <v>1222.791351437244</v>
      </c>
      <c r="N46">
        <v>4.4261359454837127E-4</v>
      </c>
      <c r="R46">
        <v>0.82941421301052043</v>
      </c>
      <c r="T46">
        <f t="shared" si="2"/>
        <v>0.44261359454837129</v>
      </c>
    </row>
    <row r="47" spans="2:20" ht="15.6" x14ac:dyDescent="0.3">
      <c r="B47" s="24" t="s">
        <v>281</v>
      </c>
      <c r="D47">
        <v>43.942185486915491</v>
      </c>
      <c r="F47">
        <v>35.49536069573395</v>
      </c>
      <c r="K47">
        <v>1801.6677524570039</v>
      </c>
      <c r="N47">
        <v>6.6130810091238022E-4</v>
      </c>
      <c r="R47">
        <v>0.84588715671293935</v>
      </c>
      <c r="T47">
        <f t="shared" si="2"/>
        <v>0.66130810091238024</v>
      </c>
    </row>
    <row r="48" spans="2:20" ht="15.6" x14ac:dyDescent="0.3">
      <c r="B48" s="24" t="s">
        <v>282</v>
      </c>
      <c r="D48">
        <v>47.175436783374096</v>
      </c>
      <c r="F48">
        <v>36.837913555838554</v>
      </c>
      <c r="K48">
        <v>2588.5875654889937</v>
      </c>
      <c r="N48">
        <v>9.6148687135014081E-4</v>
      </c>
      <c r="R48">
        <v>0.85967602128203557</v>
      </c>
      <c r="T48">
        <f t="shared" si="2"/>
        <v>0.96148687135014077</v>
      </c>
    </row>
    <row r="49" spans="2:20" ht="15.6" x14ac:dyDescent="0.3">
      <c r="B49" s="24" t="s">
        <v>283</v>
      </c>
      <c r="D49">
        <v>50.46383865336395</v>
      </c>
      <c r="F49">
        <v>40.802214567408157</v>
      </c>
      <c r="K49">
        <v>3107.2550440613009</v>
      </c>
      <c r="N49">
        <v>1.1765183936703278E-3</v>
      </c>
      <c r="R49">
        <v>0.8740973035026377</v>
      </c>
      <c r="T49">
        <f t="shared" si="2"/>
        <v>1.1765183936703278</v>
      </c>
    </row>
    <row r="50" spans="2:20" ht="15.6" x14ac:dyDescent="0.3">
      <c r="B50" s="24" t="s">
        <v>284</v>
      </c>
      <c r="D50">
        <v>53.133761314009348</v>
      </c>
      <c r="F50">
        <v>43.115903502137428</v>
      </c>
      <c r="K50">
        <v>3906.5351506138481</v>
      </c>
      <c r="N50">
        <v>1.4950392524570916E-3</v>
      </c>
      <c r="R50">
        <v>0.88421248494223081</v>
      </c>
    </row>
    <row r="54" spans="2:20" x14ac:dyDescent="0.3">
      <c r="D54">
        <f>MIN(MIN(D37:D48),MIN(D21:D32))</f>
        <v>33.757769461495847</v>
      </c>
      <c r="F54">
        <f>MIN(MIN(F37:F48),MIN(F21:F32))</f>
        <v>25.514031470348471</v>
      </c>
      <c r="N54">
        <f>MIN(MIN(N37:N48),MIN(N21:N32))</f>
        <v>2.8671803104318467E-4</v>
      </c>
    </row>
    <row r="55" spans="2:20" x14ac:dyDescent="0.3">
      <c r="D55">
        <f>MAX(MAX(D37:D48),MAX(D21:D32))</f>
        <v>51.555274910817502</v>
      </c>
      <c r="F55">
        <f>MAX(MAX(F37:F48),MAX(F21:F32))</f>
        <v>40.010578952802362</v>
      </c>
      <c r="N55">
        <f>MAX(MAX(N37:N48),MAX(N21:N32))</f>
        <v>2.0954368658012371E-3</v>
      </c>
    </row>
    <row r="57" spans="2:20" x14ac:dyDescent="0.3">
      <c r="D57">
        <f>D54</f>
        <v>33.757769461495847</v>
      </c>
      <c r="F57">
        <f>F54</f>
        <v>25.514031470348471</v>
      </c>
      <c r="N57">
        <f>N54</f>
        <v>2.8671803104318467E-4</v>
      </c>
    </row>
    <row r="58" spans="2:20" x14ac:dyDescent="0.3">
      <c r="D58">
        <f>D55</f>
        <v>51.555274910817502</v>
      </c>
      <c r="F58">
        <f>F55</f>
        <v>40.010578952802362</v>
      </c>
      <c r="N58">
        <f>N55</f>
        <v>2.0954368658012371E-3</v>
      </c>
    </row>
    <row r="62" spans="2:20" x14ac:dyDescent="0.3">
      <c r="B62" t="s">
        <v>401</v>
      </c>
      <c r="C62" t="s">
        <v>258</v>
      </c>
      <c r="D62" t="s">
        <v>259</v>
      </c>
      <c r="E62" t="s">
        <v>260</v>
      </c>
      <c r="F62" t="s">
        <v>261</v>
      </c>
      <c r="G62" t="s">
        <v>262</v>
      </c>
      <c r="H62" t="s">
        <v>263</v>
      </c>
      <c r="I62" t="s">
        <v>264</v>
      </c>
      <c r="J62" t="s">
        <v>265</v>
      </c>
      <c r="K62" t="s">
        <v>266</v>
      </c>
      <c r="L62" t="s">
        <v>267</v>
      </c>
      <c r="M62" t="s">
        <v>268</v>
      </c>
      <c r="N62" t="s">
        <v>269</v>
      </c>
      <c r="O62" t="s">
        <v>270</v>
      </c>
      <c r="P62" t="s">
        <v>271</v>
      </c>
      <c r="Q62" t="s">
        <v>272</v>
      </c>
      <c r="R62" t="s">
        <v>356</v>
      </c>
    </row>
    <row r="63" spans="2:20" x14ac:dyDescent="0.3">
      <c r="C63" s="19">
        <f>100*(C26-C$25)/C$25</f>
        <v>2.0654963549658851</v>
      </c>
      <c r="D63" s="19">
        <f t="shared" ref="D63:R63" si="3">100*(D26-D$25)/D$25</f>
        <v>-4.3879130677475786E-3</v>
      </c>
      <c r="E63" s="19">
        <f t="shared" si="3"/>
        <v>-1.667853549356416E-2</v>
      </c>
      <c r="F63" s="19">
        <f t="shared" si="3"/>
        <v>0.22718361150768226</v>
      </c>
      <c r="G63" s="19">
        <f t="shared" si="3"/>
        <v>0.81606507013933771</v>
      </c>
      <c r="H63" s="19">
        <f t="shared" si="3"/>
        <v>2.5342499607077364</v>
      </c>
      <c r="I63" s="19">
        <f t="shared" si="3"/>
        <v>-3.2991381090489408E-2</v>
      </c>
      <c r="J63" s="19">
        <f t="shared" si="3"/>
        <v>8.5276849465529224E-5</v>
      </c>
      <c r="K63" s="19">
        <f t="shared" si="3"/>
        <v>0.54961241681313278</v>
      </c>
      <c r="L63" s="19">
        <f t="shared" si="3"/>
        <v>159.89566582398612</v>
      </c>
      <c r="M63" s="19">
        <f t="shared" si="3"/>
        <v>-1.6048717696302461</v>
      </c>
      <c r="N63" s="19">
        <f t="shared" si="3"/>
        <v>-1.5723991447338663</v>
      </c>
      <c r="O63" s="19">
        <f t="shared" si="3"/>
        <v>-1.5724830806193015</v>
      </c>
      <c r="P63" s="19">
        <f t="shared" si="3"/>
        <v>-1.4940088274276513</v>
      </c>
      <c r="Q63" s="19">
        <f t="shared" si="3"/>
        <v>0.34538174559894913</v>
      </c>
      <c r="R63" s="19">
        <f t="shared" si="3"/>
        <v>-1.572399144733867</v>
      </c>
      <c r="S63" s="19"/>
    </row>
    <row r="64" spans="2:20" x14ac:dyDescent="0.3">
      <c r="C64" s="19">
        <f t="shared" ref="C64:R64" si="4">100*(C27-C$25)/C$25</f>
        <v>1.4442496420706359</v>
      </c>
      <c r="D64" s="19">
        <f t="shared" si="4"/>
        <v>-3.1332914395986484</v>
      </c>
      <c r="E64" s="19">
        <f t="shared" si="4"/>
        <v>-10.345529756947062</v>
      </c>
      <c r="F64" s="19">
        <f t="shared" si="4"/>
        <v>-3.0727845833921696</v>
      </c>
      <c r="G64" s="19">
        <f t="shared" si="4"/>
        <v>-2.3579331284940417</v>
      </c>
      <c r="H64" s="19">
        <f t="shared" si="4"/>
        <v>6.155257044967736</v>
      </c>
      <c r="I64" s="19">
        <f t="shared" si="4"/>
        <v>9.5325082857365392E-2</v>
      </c>
      <c r="J64" s="19">
        <f t="shared" si="4"/>
        <v>5.1420464464837813E-2</v>
      </c>
      <c r="K64" s="19">
        <f t="shared" si="4"/>
        <v>6.6495091445641359</v>
      </c>
      <c r="L64" s="19">
        <f t="shared" si="4"/>
        <v>151.30700680262933</v>
      </c>
      <c r="M64" s="19">
        <f t="shared" si="4"/>
        <v>3.0374676919599253</v>
      </c>
      <c r="N64" s="19">
        <f t="shared" si="4"/>
        <v>2.9393406801637303</v>
      </c>
      <c r="O64" s="19">
        <f t="shared" si="4"/>
        <v>2.8864359969028137</v>
      </c>
      <c r="P64" s="19">
        <f t="shared" si="4"/>
        <v>-2.1508502721172236</v>
      </c>
      <c r="Q64" s="19">
        <f t="shared" si="4"/>
        <v>0.64287500548980314</v>
      </c>
      <c r="R64" s="19">
        <f t="shared" si="4"/>
        <v>2.9393406801637258</v>
      </c>
      <c r="S64" s="19"/>
    </row>
    <row r="65" spans="3:3" x14ac:dyDescent="0.3">
      <c r="C65" s="1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V11_Sub">
                <anchor moveWithCells="1" sizeWithCells="1">
                  <from>
                    <xdr:col>5</xdr:col>
                    <xdr:colOff>205740</xdr:colOff>
                    <xdr:row>9</xdr:row>
                    <xdr:rowOff>106680</xdr:rowOff>
                  </from>
                  <to>
                    <xdr:col>8</xdr:col>
                    <xdr:colOff>91440</xdr:colOff>
                    <xdr:row>13</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1:BB45"/>
  <sheetViews>
    <sheetView zoomScale="50" zoomScaleNormal="50" workbookViewId="0">
      <selection activeCell="F11" sqref="F11"/>
    </sheetView>
  </sheetViews>
  <sheetFormatPr defaultRowHeight="14.4" x14ac:dyDescent="0.3"/>
  <cols>
    <col min="2" max="2" width="54.5546875" bestFit="1" customWidth="1"/>
    <col min="3" max="3" width="20.109375" bestFit="1" customWidth="1"/>
    <col min="19" max="19" width="16.5546875" bestFit="1" customWidth="1"/>
  </cols>
  <sheetData>
    <row r="1" spans="2:54" x14ac:dyDescent="0.3">
      <c r="C1">
        <f>NumConvergStepSize</f>
        <v>1</v>
      </c>
      <c r="D1">
        <f t="shared" ref="D1:AI1" si="0">C1+NumConvergStepSize</f>
        <v>2</v>
      </c>
      <c r="E1">
        <f t="shared" si="0"/>
        <v>3</v>
      </c>
      <c r="F1">
        <f t="shared" si="0"/>
        <v>4</v>
      </c>
      <c r="G1">
        <f t="shared" si="0"/>
        <v>5</v>
      </c>
      <c r="H1">
        <f t="shared" si="0"/>
        <v>6</v>
      </c>
      <c r="I1">
        <f t="shared" si="0"/>
        <v>7</v>
      </c>
      <c r="J1">
        <f t="shared" si="0"/>
        <v>8</v>
      </c>
      <c r="K1">
        <f t="shared" si="0"/>
        <v>9</v>
      </c>
      <c r="L1">
        <f t="shared" si="0"/>
        <v>10</v>
      </c>
      <c r="M1">
        <f t="shared" si="0"/>
        <v>11</v>
      </c>
      <c r="N1">
        <f t="shared" si="0"/>
        <v>12</v>
      </c>
      <c r="O1">
        <f t="shared" si="0"/>
        <v>13</v>
      </c>
      <c r="P1">
        <f t="shared" si="0"/>
        <v>14</v>
      </c>
      <c r="Q1">
        <f t="shared" si="0"/>
        <v>15</v>
      </c>
      <c r="R1">
        <f t="shared" si="0"/>
        <v>16</v>
      </c>
      <c r="S1">
        <f t="shared" si="0"/>
        <v>17</v>
      </c>
      <c r="T1">
        <f t="shared" si="0"/>
        <v>18</v>
      </c>
      <c r="U1">
        <f t="shared" si="0"/>
        <v>19</v>
      </c>
      <c r="V1">
        <f t="shared" si="0"/>
        <v>20</v>
      </c>
      <c r="W1">
        <f t="shared" si="0"/>
        <v>21</v>
      </c>
      <c r="X1">
        <f t="shared" si="0"/>
        <v>22</v>
      </c>
      <c r="Y1">
        <f t="shared" si="0"/>
        <v>23</v>
      </c>
      <c r="Z1">
        <f t="shared" si="0"/>
        <v>24</v>
      </c>
      <c r="AA1">
        <f t="shared" si="0"/>
        <v>25</v>
      </c>
      <c r="AB1">
        <f t="shared" si="0"/>
        <v>26</v>
      </c>
      <c r="AC1">
        <f t="shared" si="0"/>
        <v>27</v>
      </c>
      <c r="AD1">
        <f t="shared" si="0"/>
        <v>28</v>
      </c>
      <c r="AE1">
        <f t="shared" si="0"/>
        <v>29</v>
      </c>
      <c r="AF1">
        <f t="shared" si="0"/>
        <v>30</v>
      </c>
      <c r="AG1">
        <f t="shared" si="0"/>
        <v>31</v>
      </c>
      <c r="AH1">
        <f t="shared" si="0"/>
        <v>32</v>
      </c>
      <c r="AI1">
        <f t="shared" si="0"/>
        <v>33</v>
      </c>
      <c r="AJ1">
        <f t="shared" ref="AJ1:AZ1" si="1">AI1+NumConvergStepSize</f>
        <v>34</v>
      </c>
      <c r="AK1">
        <f t="shared" si="1"/>
        <v>35</v>
      </c>
      <c r="AL1">
        <f t="shared" si="1"/>
        <v>36</v>
      </c>
      <c r="AM1">
        <f t="shared" si="1"/>
        <v>37</v>
      </c>
      <c r="AN1">
        <f t="shared" si="1"/>
        <v>38</v>
      </c>
      <c r="AO1">
        <f t="shared" si="1"/>
        <v>39</v>
      </c>
      <c r="AP1">
        <f t="shared" si="1"/>
        <v>40</v>
      </c>
      <c r="AQ1">
        <f t="shared" si="1"/>
        <v>41</v>
      </c>
      <c r="AR1">
        <f t="shared" si="1"/>
        <v>42</v>
      </c>
      <c r="AS1">
        <f t="shared" si="1"/>
        <v>43</v>
      </c>
      <c r="AT1">
        <f t="shared" si="1"/>
        <v>44</v>
      </c>
      <c r="AU1">
        <f t="shared" si="1"/>
        <v>45</v>
      </c>
      <c r="AV1">
        <f t="shared" si="1"/>
        <v>46</v>
      </c>
      <c r="AW1">
        <f t="shared" si="1"/>
        <v>47</v>
      </c>
      <c r="AX1">
        <f t="shared" si="1"/>
        <v>48</v>
      </c>
      <c r="AY1">
        <f t="shared" si="1"/>
        <v>49</v>
      </c>
      <c r="AZ1">
        <f t="shared" si="1"/>
        <v>50</v>
      </c>
    </row>
    <row r="2" spans="2:54" x14ac:dyDescent="0.3">
      <c r="B2" t="str">
        <f>Output!B5</f>
        <v>Total MD mass flow rate:</v>
      </c>
      <c r="C2">
        <v>4.007810606314711E-4</v>
      </c>
      <c r="D2">
        <v>4.0046323289021931E-4</v>
      </c>
      <c r="E2">
        <v>4.0045345520202608E-4</v>
      </c>
      <c r="F2">
        <v>4.0047132276884253E-4</v>
      </c>
      <c r="G2">
        <v>4.0049131721062994E-4</v>
      </c>
      <c r="H2">
        <v>4.0049182465828317E-4</v>
      </c>
      <c r="I2">
        <v>4.0051043488933464E-4</v>
      </c>
      <c r="J2">
        <v>4.0052629252727623E-4</v>
      </c>
      <c r="K2">
        <v>4.0053996941473587E-4</v>
      </c>
      <c r="L2">
        <v>4.0055190596150901E-4</v>
      </c>
      <c r="M2">
        <v>4.0056243605488705E-4</v>
      </c>
      <c r="N2">
        <v>4.0057181404919352E-4</v>
      </c>
      <c r="O2">
        <v>4.0058023607092029E-4</v>
      </c>
      <c r="P2">
        <v>4.005878553197646E-4</v>
      </c>
      <c r="Q2">
        <v>4.005947931610408E-4</v>
      </c>
      <c r="R2">
        <v>4.0059445684964247E-4</v>
      </c>
      <c r="S2">
        <v>4.006007295944185E-4</v>
      </c>
      <c r="T2">
        <v>4.0060651376398244E-4</v>
      </c>
      <c r="U2">
        <v>4.0061186954901492E-4</v>
      </c>
      <c r="V2">
        <v>4.0061684853246203E-4</v>
      </c>
      <c r="X2">
        <v>6.2496368773071187E-4</v>
      </c>
      <c r="Y2">
        <v>6.2782174276688866E-4</v>
      </c>
      <c r="Z2">
        <v>6.3053552643293858E-4</v>
      </c>
      <c r="AA2">
        <v>6.3313070532637606E-4</v>
      </c>
      <c r="AB2">
        <v>6.3561045659821008E-4</v>
      </c>
      <c r="AC2">
        <v>6.3798389213290917E-4</v>
      </c>
      <c r="AD2">
        <v>6.4025911715981626E-4</v>
      </c>
      <c r="AE2">
        <v>6.4244335973738422E-4</v>
      </c>
      <c r="AF2">
        <v>6.4454307519648752E-4</v>
      </c>
      <c r="AG2">
        <v>6.4656411482126217E-4</v>
      </c>
      <c r="AH2">
        <v>6.485117198347923E-4</v>
      </c>
      <c r="AI2">
        <v>6.5039064197002536E-4</v>
      </c>
      <c r="AJ2">
        <v>6.5220520852308833E-4</v>
      </c>
      <c r="AK2">
        <v>6.5395934488096294E-4</v>
      </c>
      <c r="AL2">
        <v>6.5565663139068703E-4</v>
      </c>
      <c r="AM2">
        <v>6.5730037578337218E-4</v>
      </c>
      <c r="AN2">
        <v>6.5889358950569428E-4</v>
      </c>
      <c r="AO2">
        <v>6.604390430290627E-4</v>
      </c>
      <c r="AP2">
        <v>6.6193761641801486E-4</v>
      </c>
      <c r="AQ2">
        <v>6.6339259244417603E-4</v>
      </c>
      <c r="AR2">
        <v>6.6480939586342498E-4</v>
      </c>
      <c r="AS2">
        <v>6.6618763611955053E-4</v>
      </c>
      <c r="AT2">
        <v>6.6752912889453452E-4</v>
      </c>
      <c r="AU2">
        <v>6.6883562852373913E-4</v>
      </c>
      <c r="AV2">
        <v>6.701087703912472E-4</v>
      </c>
      <c r="AW2">
        <v>6.7135006275521804E-4</v>
      </c>
      <c r="AX2">
        <v>6.7256095508137249E-4</v>
      </c>
      <c r="AY2">
        <v>6.7374277050565577E-4</v>
      </c>
      <c r="AZ2">
        <v>6.7489675505159018E-4</v>
      </c>
      <c r="BB2">
        <f>(AZ2-AY2)/AY2</f>
        <v>1.7127969255511643E-3</v>
      </c>
    </row>
    <row r="3" spans="2:54" x14ac:dyDescent="0.3">
      <c r="B3" t="str">
        <f>Output!B6</f>
        <v>Gain Output Ratio (GOR)</v>
      </c>
      <c r="C3">
        <v>0.63861261003286707</v>
      </c>
      <c r="D3">
        <v>0.63818945930904025</v>
      </c>
      <c r="E3">
        <v>0.63817539535250134</v>
      </c>
      <c r="F3">
        <v>0.63819838644491134</v>
      </c>
      <c r="G3">
        <v>0.63822440273591208</v>
      </c>
      <c r="H3">
        <v>0.63825871117994071</v>
      </c>
      <c r="I3">
        <v>0.63827790421696329</v>
      </c>
      <c r="J3">
        <v>0.63829486069639019</v>
      </c>
      <c r="K3">
        <v>0.63830985388700245</v>
      </c>
      <c r="L3">
        <v>0.63832318153365353</v>
      </c>
      <c r="M3">
        <v>0.63833510671254667</v>
      </c>
      <c r="N3">
        <v>0.63834584837367858</v>
      </c>
      <c r="O3">
        <v>0.6383555854590014</v>
      </c>
      <c r="P3">
        <v>0.63836446365569854</v>
      </c>
      <c r="Q3">
        <v>0.63837260206336877</v>
      </c>
      <c r="R3">
        <v>0.63838409738315616</v>
      </c>
      <c r="S3">
        <v>0.63839078281105888</v>
      </c>
      <c r="T3">
        <v>0.63839700323289794</v>
      </c>
      <c r="U3">
        <v>0.63840281185535275</v>
      </c>
      <c r="V3">
        <v>0.63840825302405835</v>
      </c>
      <c r="X3">
        <v>0.6444683036206984</v>
      </c>
      <c r="Y3">
        <v>0.64450783800339861</v>
      </c>
      <c r="Z3">
        <v>0.64454784596681158</v>
      </c>
      <c r="AA3">
        <v>0.64458234890417587</v>
      </c>
      <c r="AB3">
        <v>0.64461477611138507</v>
      </c>
      <c r="AC3">
        <v>0.64464531544531978</v>
      </c>
      <c r="AD3">
        <v>0.64467414256149169</v>
      </c>
      <c r="AE3">
        <v>0.64470140824566091</v>
      </c>
      <c r="AF3">
        <v>0.64472723034969703</v>
      </c>
      <c r="AG3">
        <v>0.64475175182456035</v>
      </c>
      <c r="AH3">
        <v>0.6447750647310847</v>
      </c>
      <c r="AI3">
        <v>0.64479725971532209</v>
      </c>
      <c r="AJ3">
        <v>0.64481842701695891</v>
      </c>
      <c r="AK3">
        <v>0.64483863690374543</v>
      </c>
      <c r="AL3">
        <v>0.6448579439897919</v>
      </c>
      <c r="AM3">
        <v>0.64487644326852001</v>
      </c>
      <c r="AN3">
        <v>0.64489416713044023</v>
      </c>
      <c r="AO3">
        <v>0.64491116926001546</v>
      </c>
      <c r="AP3">
        <v>0.64492821557429025</v>
      </c>
      <c r="AQ3">
        <v>0.64494506224825887</v>
      </c>
      <c r="AR3">
        <v>0.64496006068669387</v>
      </c>
      <c r="AS3">
        <v>0.64497456410576703</v>
      </c>
      <c r="AT3">
        <v>0.64498854303304964</v>
      </c>
      <c r="AU3">
        <v>0.64500202886070701</v>
      </c>
      <c r="AV3">
        <v>0.64501505050931984</v>
      </c>
      <c r="AW3">
        <v>0.64502762079879972</v>
      </c>
      <c r="AX3">
        <v>0.64503978547109453</v>
      </c>
      <c r="AY3">
        <v>0.64505155588257834</v>
      </c>
      <c r="AZ3">
        <v>0.64506295181715778</v>
      </c>
      <c r="BB3">
        <f t="shared" ref="BB3:BB13" si="2">(AZ3-AY3)/AY3</f>
        <v>1.7666703499143945E-5</v>
      </c>
    </row>
    <row r="4" spans="2:54" x14ac:dyDescent="0.3">
      <c r="B4" t="str">
        <f>Output!B7</f>
        <v>Cold Input Temperature</v>
      </c>
      <c r="C4">
        <v>30.328818633333356</v>
      </c>
      <c r="D4">
        <v>30.328818633333356</v>
      </c>
      <c r="E4">
        <v>30.328818633333356</v>
      </c>
      <c r="F4">
        <v>30.328818633333356</v>
      </c>
      <c r="G4">
        <v>30.328818633333356</v>
      </c>
      <c r="H4">
        <v>30.328818633333356</v>
      </c>
      <c r="I4">
        <v>30.328818633333356</v>
      </c>
      <c r="J4">
        <v>30.328818633333356</v>
      </c>
      <c r="K4">
        <v>30.328818633333356</v>
      </c>
      <c r="L4">
        <v>30.328818633333356</v>
      </c>
      <c r="M4">
        <v>30.328818633333356</v>
      </c>
      <c r="N4">
        <v>30.328818633333356</v>
      </c>
      <c r="O4">
        <v>30.328818633333356</v>
      </c>
      <c r="P4">
        <v>30.328818633333356</v>
      </c>
      <c r="Q4">
        <v>30.328818633333356</v>
      </c>
      <c r="R4">
        <v>30.328818633333356</v>
      </c>
      <c r="S4">
        <v>30.328818633333356</v>
      </c>
      <c r="T4">
        <v>30.328818633333356</v>
      </c>
      <c r="U4">
        <v>30.328818633333356</v>
      </c>
      <c r="V4">
        <v>30.328818633333356</v>
      </c>
      <c r="X4">
        <v>30.328818633333356</v>
      </c>
      <c r="Y4">
        <v>30.328818633333356</v>
      </c>
      <c r="Z4">
        <v>30.328818633333356</v>
      </c>
      <c r="AA4">
        <v>30.328818633333356</v>
      </c>
      <c r="AB4">
        <v>30.328818633333356</v>
      </c>
      <c r="AC4">
        <v>30.328818633333356</v>
      </c>
      <c r="AD4">
        <v>30.328818633333356</v>
      </c>
      <c r="AE4">
        <v>30.328818633333356</v>
      </c>
      <c r="AF4">
        <v>30.328818633333356</v>
      </c>
      <c r="AG4">
        <v>30.328818633333356</v>
      </c>
      <c r="AH4">
        <v>30.328818633333356</v>
      </c>
      <c r="AI4">
        <v>30.328818633333356</v>
      </c>
      <c r="AJ4">
        <v>30.328818633333356</v>
      </c>
      <c r="AK4">
        <v>30.328818633333356</v>
      </c>
      <c r="AL4">
        <v>30.328818633333356</v>
      </c>
      <c r="AM4">
        <v>30.328818633333356</v>
      </c>
      <c r="AN4">
        <v>30.328818633333356</v>
      </c>
      <c r="AO4">
        <v>30.328818633333356</v>
      </c>
      <c r="AP4">
        <v>30.328818633333356</v>
      </c>
      <c r="AQ4">
        <v>30.328818633333356</v>
      </c>
      <c r="AR4">
        <v>30.328818633333356</v>
      </c>
      <c r="AS4">
        <v>30.328818633333356</v>
      </c>
      <c r="AT4">
        <v>30.328818633333356</v>
      </c>
      <c r="AU4">
        <v>30.328818633333356</v>
      </c>
      <c r="AV4">
        <v>30.328818633333356</v>
      </c>
      <c r="AW4">
        <v>30.328818633333356</v>
      </c>
      <c r="AX4">
        <v>30.328818633333356</v>
      </c>
      <c r="AY4">
        <v>30.328818633333356</v>
      </c>
      <c r="AZ4">
        <v>30.328818633333356</v>
      </c>
      <c r="BB4">
        <f t="shared" si="2"/>
        <v>0</v>
      </c>
    </row>
    <row r="5" spans="2:54" x14ac:dyDescent="0.3">
      <c r="B5" t="str">
        <f>Output!B8</f>
        <v>Average Cold Output Temperature</v>
      </c>
      <c r="C5">
        <v>43.555996529778042</v>
      </c>
      <c r="D5">
        <v>43.550443876600696</v>
      </c>
      <c r="E5">
        <v>43.549632894432307</v>
      </c>
      <c r="F5">
        <v>43.549444453082458</v>
      </c>
      <c r="G5">
        <v>43.549409865137193</v>
      </c>
      <c r="H5">
        <v>43.551154584407072</v>
      </c>
      <c r="I5">
        <v>43.550892845482792</v>
      </c>
      <c r="J5">
        <v>43.55071968475653</v>
      </c>
      <c r="K5">
        <v>43.550599586486896</v>
      </c>
      <c r="L5">
        <v>43.550513310262772</v>
      </c>
      <c r="M5">
        <v>43.550449649924985</v>
      </c>
      <c r="N5">
        <v>43.550401697713539</v>
      </c>
      <c r="O5">
        <v>43.550364997537201</v>
      </c>
      <c r="P5">
        <v>43.550336564587838</v>
      </c>
      <c r="Q5">
        <v>43.550314336509302</v>
      </c>
      <c r="R5">
        <v>43.550962955213777</v>
      </c>
      <c r="S5">
        <v>43.55090138180293</v>
      </c>
      <c r="T5">
        <v>43.550848817026463</v>
      </c>
      <c r="U5">
        <v>43.550803709340869</v>
      </c>
      <c r="V5">
        <v>43.550764719028052</v>
      </c>
      <c r="X5">
        <v>50.826047404228291</v>
      </c>
      <c r="Y5">
        <v>50.918143329130999</v>
      </c>
      <c r="Z5">
        <v>51.006120549088735</v>
      </c>
      <c r="AA5">
        <v>51.089705276537643</v>
      </c>
      <c r="AB5">
        <v>51.169566524590891</v>
      </c>
      <c r="AC5">
        <v>51.245998918145744</v>
      </c>
      <c r="AD5">
        <v>51.319263690011041</v>
      </c>
      <c r="AE5">
        <v>51.389594106227889</v>
      </c>
      <c r="AF5">
        <v>51.457199466941461</v>
      </c>
      <c r="AG5">
        <v>51.52226728267874</v>
      </c>
      <c r="AH5">
        <v>51.584967235677198</v>
      </c>
      <c r="AI5">
        <v>51.645452955149722</v>
      </c>
      <c r="AJ5">
        <v>51.70386340300405</v>
      </c>
      <c r="AK5">
        <v>51.760325795154131</v>
      </c>
      <c r="AL5">
        <v>51.814956206010095</v>
      </c>
      <c r="AM5">
        <v>51.867859968096866</v>
      </c>
      <c r="AN5">
        <v>51.919135076693294</v>
      </c>
      <c r="AO5">
        <v>51.968870931014806</v>
      </c>
      <c r="AP5">
        <v>52.017221174116628</v>
      </c>
      <c r="AQ5">
        <v>52.064222849745988</v>
      </c>
      <c r="AR5">
        <v>52.10980715338826</v>
      </c>
      <c r="AS5">
        <v>52.154145287356073</v>
      </c>
      <c r="AT5">
        <v>52.197299875905856</v>
      </c>
      <c r="AU5">
        <v>52.239327266873545</v>
      </c>
      <c r="AV5">
        <v>52.280279986224969</v>
      </c>
      <c r="AW5">
        <v>52.320207422664907</v>
      </c>
      <c r="AX5">
        <v>52.359155300281998</v>
      </c>
      <c r="AY5">
        <v>52.397166583650119</v>
      </c>
      <c r="AZ5">
        <v>52.434281746200725</v>
      </c>
      <c r="BB5">
        <f t="shared" si="2"/>
        <v>7.0834293093602503E-4</v>
      </c>
    </row>
    <row r="6" spans="2:54" x14ac:dyDescent="0.3">
      <c r="B6" t="str">
        <f>Output!B9</f>
        <v>Hot Input Temperature</v>
      </c>
      <c r="C6">
        <v>65.923938433333319</v>
      </c>
      <c r="D6">
        <v>65.923938433333319</v>
      </c>
      <c r="E6">
        <v>65.923938433333319</v>
      </c>
      <c r="F6">
        <v>65.923938433333319</v>
      </c>
      <c r="G6">
        <v>65.923938433333319</v>
      </c>
      <c r="H6">
        <v>65.923938433333319</v>
      </c>
      <c r="I6">
        <v>65.923938433333319</v>
      </c>
      <c r="J6">
        <v>65.923938433333319</v>
      </c>
      <c r="K6">
        <v>65.923938433333319</v>
      </c>
      <c r="L6">
        <v>65.923938433333319</v>
      </c>
      <c r="M6">
        <v>65.923938433333319</v>
      </c>
      <c r="N6">
        <v>65.923938433333319</v>
      </c>
      <c r="O6">
        <v>65.923938433333319</v>
      </c>
      <c r="P6">
        <v>65.923938433333319</v>
      </c>
      <c r="Q6">
        <v>65.923938433333319</v>
      </c>
      <c r="R6">
        <v>65.923938433333319</v>
      </c>
      <c r="S6">
        <v>65.923938433333319</v>
      </c>
      <c r="T6">
        <v>65.923938433333319</v>
      </c>
      <c r="U6">
        <v>65.923938433333319</v>
      </c>
      <c r="V6">
        <v>65.923938433333319</v>
      </c>
      <c r="X6">
        <v>65.923938433333319</v>
      </c>
      <c r="Y6">
        <v>65.923938433333319</v>
      </c>
      <c r="Z6">
        <v>65.923938433333319</v>
      </c>
      <c r="AA6">
        <v>65.923938433333319</v>
      </c>
      <c r="AB6">
        <v>65.923938433333319</v>
      </c>
      <c r="AC6">
        <v>65.923938433333319</v>
      </c>
      <c r="AD6">
        <v>65.923938433333319</v>
      </c>
      <c r="AE6">
        <v>65.923938433333319</v>
      </c>
      <c r="AF6">
        <v>65.923938433333319</v>
      </c>
      <c r="AG6">
        <v>65.923938433333319</v>
      </c>
      <c r="AH6">
        <v>65.923938433333319</v>
      </c>
      <c r="AI6">
        <v>65.923938433333319</v>
      </c>
      <c r="AJ6">
        <v>65.923938433333319</v>
      </c>
      <c r="AK6">
        <v>65.923938433333319</v>
      </c>
      <c r="AL6">
        <v>65.923938433333319</v>
      </c>
      <c r="AM6">
        <v>65.923938433333319</v>
      </c>
      <c r="AN6">
        <v>65.923938433333319</v>
      </c>
      <c r="AO6">
        <v>65.923938433333319</v>
      </c>
      <c r="AP6">
        <v>65.923938433333319</v>
      </c>
      <c r="AQ6">
        <v>65.923938433333319</v>
      </c>
      <c r="AR6">
        <v>65.923938433333319</v>
      </c>
      <c r="AS6">
        <v>65.923938433333319</v>
      </c>
      <c r="AT6">
        <v>65.923938433333319</v>
      </c>
      <c r="AU6">
        <v>65.923938433333319</v>
      </c>
      <c r="AV6">
        <v>65.923938433333319</v>
      </c>
      <c r="AW6">
        <v>65.923938433333319</v>
      </c>
      <c r="AX6">
        <v>65.923938433333319</v>
      </c>
      <c r="AY6">
        <v>65.923938433333319</v>
      </c>
      <c r="AZ6">
        <v>65.923938433333319</v>
      </c>
      <c r="BB6">
        <f t="shared" si="2"/>
        <v>0</v>
      </c>
    </row>
    <row r="7" spans="2:54" x14ac:dyDescent="0.3">
      <c r="B7" t="str">
        <f>Output!B10</f>
        <v xml:space="preserve">Average Hot Output Temperature </v>
      </c>
      <c r="C7">
        <v>52.201494353720648</v>
      </c>
      <c r="D7">
        <v>52.206335314996068</v>
      </c>
      <c r="E7">
        <v>52.207015499340969</v>
      </c>
      <c r="F7">
        <v>52.207160875416548</v>
      </c>
      <c r="G7">
        <v>52.207177225434066</v>
      </c>
      <c r="H7">
        <v>52.208035149684974</v>
      </c>
      <c r="I7">
        <v>52.207865489997062</v>
      </c>
      <c r="J7">
        <v>52.207728115276666</v>
      </c>
      <c r="K7">
        <v>52.20761436558098</v>
      </c>
      <c r="L7">
        <v>52.207518392328609</v>
      </c>
      <c r="M7">
        <v>52.207436131426846</v>
      </c>
      <c r="N7">
        <v>52.207364679380362</v>
      </c>
      <c r="O7">
        <v>52.207301908248382</v>
      </c>
      <c r="P7">
        <v>52.207246224024857</v>
      </c>
      <c r="Q7">
        <v>52.207196408076527</v>
      </c>
      <c r="R7">
        <v>52.207484773948238</v>
      </c>
      <c r="S7">
        <v>52.207422984994878</v>
      </c>
      <c r="T7">
        <v>52.207367158639727</v>
      </c>
      <c r="U7">
        <v>52.207316490841606</v>
      </c>
      <c r="V7">
        <v>52.207270255853985</v>
      </c>
      <c r="X7">
        <v>44.519048993929118</v>
      </c>
      <c r="Y7">
        <v>44.41975992355168</v>
      </c>
      <c r="Z7">
        <v>44.325569076370755</v>
      </c>
      <c r="AA7">
        <v>44.235341164385318</v>
      </c>
      <c r="AB7">
        <v>44.149097208454066</v>
      </c>
      <c r="AC7">
        <v>44.066523832785151</v>
      </c>
      <c r="AD7">
        <v>43.987342692515256</v>
      </c>
      <c r="AE7">
        <v>43.911305267110833</v>
      </c>
      <c r="AF7">
        <v>43.838188692133258</v>
      </c>
      <c r="AG7">
        <v>43.767792787821065</v>
      </c>
      <c r="AH7">
        <v>43.699936680931557</v>
      </c>
      <c r="AI7">
        <v>43.634456566388053</v>
      </c>
      <c r="AJ7">
        <v>43.571203817597052</v>
      </c>
      <c r="AK7">
        <v>43.510042845801195</v>
      </c>
      <c r="AL7">
        <v>43.450850276152266</v>
      </c>
      <c r="AM7">
        <v>43.393511551974939</v>
      </c>
      <c r="AN7">
        <v>43.337923967722872</v>
      </c>
      <c r="AO7">
        <v>43.283991326148964</v>
      </c>
      <c r="AP7">
        <v>43.231713762349159</v>
      </c>
      <c r="AQ7">
        <v>43.180967991096736</v>
      </c>
      <c r="AR7">
        <v>43.131490034945273</v>
      </c>
      <c r="AS7">
        <v>43.083353599874897</v>
      </c>
      <c r="AT7">
        <v>43.036492077175069</v>
      </c>
      <c r="AU7">
        <v>42.99084494382771</v>
      </c>
      <c r="AV7">
        <v>42.946355791404869</v>
      </c>
      <c r="AW7">
        <v>42.902971904222284</v>
      </c>
      <c r="AX7">
        <v>42.86064406122631</v>
      </c>
      <c r="AY7">
        <v>42.819326149717767</v>
      </c>
      <c r="AZ7">
        <v>42.778974943470644</v>
      </c>
      <c r="BB7">
        <f t="shared" si="2"/>
        <v>-9.4235967436842984E-4</v>
      </c>
    </row>
    <row r="8" spans="2:54" x14ac:dyDescent="0.3">
      <c r="B8" t="str">
        <f>Output!B11</f>
        <v>Total Heat Flow Through Membrane</v>
      </c>
      <c r="C8">
        <v>1458.9458018992912</v>
      </c>
      <c r="D8">
        <v>1458.3792674486704</v>
      </c>
      <c r="E8">
        <v>1458.3069291535542</v>
      </c>
      <c r="F8">
        <v>1458.2956593684964</v>
      </c>
      <c r="G8">
        <v>1458.298172244133</v>
      </c>
      <c r="H8">
        <v>1458.2110689077026</v>
      </c>
      <c r="I8">
        <v>1458.2323011136671</v>
      </c>
      <c r="J8">
        <v>1458.2496734039973</v>
      </c>
      <c r="K8">
        <v>1458.2641817762003</v>
      </c>
      <c r="L8">
        <v>1458.2765122504156</v>
      </c>
      <c r="M8">
        <v>1458.2871480830322</v>
      </c>
      <c r="N8">
        <v>1458.2964381627435</v>
      </c>
      <c r="O8">
        <v>1458.3046404621264</v>
      </c>
      <c r="P8">
        <v>1458.3119497249686</v>
      </c>
      <c r="Q8">
        <v>1458.3185158759288</v>
      </c>
      <c r="R8">
        <v>1458.2891522649115</v>
      </c>
      <c r="S8">
        <v>1458.2967928704397</v>
      </c>
      <c r="T8">
        <v>1458.3037216022922</v>
      </c>
      <c r="U8">
        <v>1458.3100332094662</v>
      </c>
      <c r="V8">
        <v>1458.3158126195242</v>
      </c>
      <c r="X8">
        <v>2279.1586843979808</v>
      </c>
      <c r="Y8">
        <v>2289.6510494220897</v>
      </c>
      <c r="Z8">
        <v>2299.6027932272823</v>
      </c>
      <c r="AA8">
        <v>2309.1329219978411</v>
      </c>
      <c r="AB8">
        <v>2318.2402099365409</v>
      </c>
      <c r="AC8">
        <v>2326.9579834640695</v>
      </c>
      <c r="AD8">
        <v>2335.3159007105887</v>
      </c>
      <c r="AE8">
        <v>2343.3404091649427</v>
      </c>
      <c r="AF8">
        <v>2351.0551651549431</v>
      </c>
      <c r="AG8">
        <v>2358.4815153469722</v>
      </c>
      <c r="AH8">
        <v>2365.6386767856175</v>
      </c>
      <c r="AI8">
        <v>2372.544041683765</v>
      </c>
      <c r="AJ8">
        <v>2379.2134571973384</v>
      </c>
      <c r="AK8">
        <v>2385.6612905094958</v>
      </c>
      <c r="AL8">
        <v>2391.9006780504064</v>
      </c>
      <c r="AM8">
        <v>2397.9436953816044</v>
      </c>
      <c r="AN8">
        <v>2403.8013675393013</v>
      </c>
      <c r="AO8">
        <v>2409.4838550099821</v>
      </c>
      <c r="AP8">
        <v>2414.9913361362337</v>
      </c>
      <c r="AQ8">
        <v>2420.3373486702567</v>
      </c>
      <c r="AR8">
        <v>2425.5480848117904</v>
      </c>
      <c r="AS8">
        <v>2430.6172968250294</v>
      </c>
      <c r="AT8">
        <v>2435.5516577476196</v>
      </c>
      <c r="AU8">
        <v>2440.357599106007</v>
      </c>
      <c r="AV8">
        <v>2445.0411153966388</v>
      </c>
      <c r="AW8">
        <v>2449.6077692304152</v>
      </c>
      <c r="AX8">
        <v>2454.062797593454</v>
      </c>
      <c r="AY8">
        <v>2458.4110903596425</v>
      </c>
      <c r="AZ8">
        <v>2462.6572137973744</v>
      </c>
      <c r="BB8">
        <f t="shared" si="2"/>
        <v>1.7271820219094435E-3</v>
      </c>
    </row>
    <row r="9" spans="2:54" x14ac:dyDescent="0.3">
      <c r="B9" t="str">
        <f>Output!B12</f>
        <v>Total Heat Losses to Ambient</v>
      </c>
      <c r="C9">
        <v>50.926528557444762</v>
      </c>
      <c r="D9">
        <v>51.013625724129362</v>
      </c>
      <c r="E9">
        <v>51.030377307285917</v>
      </c>
      <c r="F9">
        <v>51.036276242172434</v>
      </c>
      <c r="G9">
        <v>51.039005632869966</v>
      </c>
      <c r="H9">
        <v>50.76824873054062</v>
      </c>
      <c r="I9">
        <v>50.813671623667588</v>
      </c>
      <c r="J9">
        <v>50.846383970366361</v>
      </c>
      <c r="K9">
        <v>50.871030933672657</v>
      </c>
      <c r="L9">
        <v>50.890250373658311</v>
      </c>
      <c r="M9">
        <v>50.905647766021758</v>
      </c>
      <c r="N9">
        <v>50.918254660121029</v>
      </c>
      <c r="O9">
        <v>50.92876334837014</v>
      </c>
      <c r="P9">
        <v>50.937655357249639</v>
      </c>
      <c r="Q9">
        <v>50.945275780741667</v>
      </c>
      <c r="R9">
        <v>50.847681491659635</v>
      </c>
      <c r="S9">
        <v>50.860641152962302</v>
      </c>
      <c r="T9">
        <v>50.872030200073269</v>
      </c>
      <c r="U9">
        <v>50.882096060613584</v>
      </c>
      <c r="V9">
        <v>50.891055270418086</v>
      </c>
      <c r="X9">
        <v>49.757056757468519</v>
      </c>
      <c r="Y9">
        <v>49.736319647183798</v>
      </c>
      <c r="Z9">
        <v>49.646608171685145</v>
      </c>
      <c r="AA9">
        <v>49.630197925191673</v>
      </c>
      <c r="AB9">
        <v>49.614016955961084</v>
      </c>
      <c r="AC9">
        <v>49.598072317995232</v>
      </c>
      <c r="AD9">
        <v>49.582370461526686</v>
      </c>
      <c r="AE9">
        <v>49.566914859637691</v>
      </c>
      <c r="AF9">
        <v>49.55170658909789</v>
      </c>
      <c r="AG9">
        <v>49.536744767809893</v>
      </c>
      <c r="AH9">
        <v>49.522027443465149</v>
      </c>
      <c r="AI9">
        <v>49.507551565258595</v>
      </c>
      <c r="AJ9">
        <v>49.493313011980064</v>
      </c>
      <c r="AK9">
        <v>49.479307593804037</v>
      </c>
      <c r="AL9">
        <v>49.465531133027632</v>
      </c>
      <c r="AM9">
        <v>49.451976304763747</v>
      </c>
      <c r="AN9">
        <v>49.438640392180801</v>
      </c>
      <c r="AO9">
        <v>49.425517300565588</v>
      </c>
      <c r="AP9">
        <v>49.412795574321009</v>
      </c>
      <c r="AQ9">
        <v>49.359131467201081</v>
      </c>
      <c r="AR9">
        <v>49.34774950212794</v>
      </c>
      <c r="AS9">
        <v>49.336500296721077</v>
      </c>
      <c r="AT9">
        <v>49.325382202668933</v>
      </c>
      <c r="AU9">
        <v>49.314394262179938</v>
      </c>
      <c r="AV9">
        <v>49.303535326858189</v>
      </c>
      <c r="AW9">
        <v>49.292804278048727</v>
      </c>
      <c r="AX9">
        <v>49.282199484871455</v>
      </c>
      <c r="AY9">
        <v>49.271719333057611</v>
      </c>
      <c r="AZ9">
        <v>49.26136216976753</v>
      </c>
      <c r="BB9">
        <f t="shared" si="2"/>
        <v>-2.1020503100512033E-4</v>
      </c>
    </row>
    <row r="10" spans="2:54" x14ac:dyDescent="0.3">
      <c r="B10" t="str">
        <f>Output!B13</f>
        <v>Heat Transfer Due to Mass Transfer</v>
      </c>
      <c r="C10">
        <v>956.56158381021669</v>
      </c>
      <c r="D10">
        <v>955.57226296315821</v>
      </c>
      <c r="E10">
        <v>955.50624844306958</v>
      </c>
      <c r="F10">
        <v>955.53392259506768</v>
      </c>
      <c r="G10">
        <v>955.57469275727829</v>
      </c>
      <c r="H10">
        <v>955.57098671024551</v>
      </c>
      <c r="I10">
        <v>955.61328472355626</v>
      </c>
      <c r="J10">
        <v>955.64976503158744</v>
      </c>
      <c r="K10">
        <v>955.68147553954145</v>
      </c>
      <c r="L10">
        <v>955.70930115811348</v>
      </c>
      <c r="M10">
        <v>955.73394484969845</v>
      </c>
      <c r="N10">
        <v>955.75595738986499</v>
      </c>
      <c r="O10">
        <v>955.77577149040735</v>
      </c>
      <c r="P10">
        <v>955.79372965867617</v>
      </c>
      <c r="Q10">
        <v>955.81010592113364</v>
      </c>
      <c r="R10">
        <v>955.80872616600846</v>
      </c>
      <c r="S10">
        <v>955.82360206375506</v>
      </c>
      <c r="T10">
        <v>955.8373288148756</v>
      </c>
      <c r="U10">
        <v>955.85004633467076</v>
      </c>
      <c r="V10">
        <v>955.8618750253404</v>
      </c>
      <c r="X10">
        <v>1490.6140385638496</v>
      </c>
      <c r="Y10">
        <v>1497.4225179887965</v>
      </c>
      <c r="Z10">
        <v>1503.8867543240854</v>
      </c>
      <c r="AA10">
        <v>1510.0688581567397</v>
      </c>
      <c r="AB10">
        <v>1515.9759188363867</v>
      </c>
      <c r="AC10">
        <v>1521.6296512358181</v>
      </c>
      <c r="AD10">
        <v>1527.0493713507612</v>
      </c>
      <c r="AE10">
        <v>1532.2523044427257</v>
      </c>
      <c r="AF10">
        <v>1537.2538339079656</v>
      </c>
      <c r="AG10">
        <v>1542.0679041976539</v>
      </c>
      <c r="AH10">
        <v>1546.7070050840543</v>
      </c>
      <c r="AI10">
        <v>1551.1824599718079</v>
      </c>
      <c r="AJ10">
        <v>1555.5045809804876</v>
      </c>
      <c r="AK10">
        <v>1559.6827220370833</v>
      </c>
      <c r="AL10">
        <v>1563.7254145043712</v>
      </c>
      <c r="AM10">
        <v>1567.6405418373838</v>
      </c>
      <c r="AN10">
        <v>1571.4352787726691</v>
      </c>
      <c r="AO10">
        <v>1575.1162273634429</v>
      </c>
      <c r="AP10">
        <v>1578.6853712783411</v>
      </c>
      <c r="AQ10">
        <v>1582.1505903610757</v>
      </c>
      <c r="AR10">
        <v>1585.5250430083845</v>
      </c>
      <c r="AS10">
        <v>1588.8076228138143</v>
      </c>
      <c r="AT10">
        <v>1592.0026553402899</v>
      </c>
      <c r="AU10">
        <v>1595.1143208908597</v>
      </c>
      <c r="AV10">
        <v>1598.1465162513678</v>
      </c>
      <c r="AW10">
        <v>1601.102834888032</v>
      </c>
      <c r="AX10">
        <v>1603.9867310028246</v>
      </c>
      <c r="AY10">
        <v>1606.8013570253402</v>
      </c>
      <c r="AZ10">
        <v>1609.5496817900819</v>
      </c>
      <c r="BB10">
        <f t="shared" si="2"/>
        <v>1.7104321904666947E-3</v>
      </c>
    </row>
    <row r="11" spans="2:54" x14ac:dyDescent="0.3">
      <c r="B11" t="str">
        <f>Output!B14</f>
        <v>Conduction Heat Transfer Through Membrane(s)</v>
      </c>
      <c r="C11">
        <v>502.38421808907447</v>
      </c>
      <c r="D11">
        <v>502.80700448551215</v>
      </c>
      <c r="E11">
        <v>502.80068071048458</v>
      </c>
      <c r="F11">
        <v>502.76173677342877</v>
      </c>
      <c r="G11">
        <v>502.72347948685467</v>
      </c>
      <c r="H11">
        <v>502.6400821974571</v>
      </c>
      <c r="I11">
        <v>502.6190163901108</v>
      </c>
      <c r="J11">
        <v>502.59990837240991</v>
      </c>
      <c r="K11">
        <v>502.58270623665885</v>
      </c>
      <c r="L11">
        <v>502.56721109230216</v>
      </c>
      <c r="M11">
        <v>502.55320323333376</v>
      </c>
      <c r="N11">
        <v>502.54048077287848</v>
      </c>
      <c r="O11">
        <v>502.52886897171902</v>
      </c>
      <c r="P11">
        <v>502.51822006629243</v>
      </c>
      <c r="Q11">
        <v>502.50840995479518</v>
      </c>
      <c r="R11">
        <v>502.48042609890308</v>
      </c>
      <c r="S11">
        <v>502.47319080668467</v>
      </c>
      <c r="T11">
        <v>502.46639278741657</v>
      </c>
      <c r="U11">
        <v>502.45998687479539</v>
      </c>
      <c r="V11">
        <v>502.4539375941838</v>
      </c>
      <c r="X11">
        <v>788.54464583413119</v>
      </c>
      <c r="Y11">
        <v>792.22853143329326</v>
      </c>
      <c r="Z11">
        <v>795.71603890319693</v>
      </c>
      <c r="AA11">
        <v>799.06406384110142</v>
      </c>
      <c r="AB11">
        <v>802.2642911001542</v>
      </c>
      <c r="AC11">
        <v>805.32833222825138</v>
      </c>
      <c r="AD11">
        <v>808.26652935982747</v>
      </c>
      <c r="AE11">
        <v>811.08810472221694</v>
      </c>
      <c r="AF11">
        <v>813.8013312469775</v>
      </c>
      <c r="AG11">
        <v>816.41361114931829</v>
      </c>
      <c r="AH11">
        <v>818.93167170156312</v>
      </c>
      <c r="AI11">
        <v>821.36158171195711</v>
      </c>
      <c r="AJ11">
        <v>823.70887621685074</v>
      </c>
      <c r="AK11">
        <v>825.97856847241246</v>
      </c>
      <c r="AL11">
        <v>828.17526354603524</v>
      </c>
      <c r="AM11">
        <v>830.30315354422055</v>
      </c>
      <c r="AN11">
        <v>832.36608876663217</v>
      </c>
      <c r="AO11">
        <v>834.36762764653918</v>
      </c>
      <c r="AP11">
        <v>836.3059648578926</v>
      </c>
      <c r="AQ11">
        <v>838.18675830918096</v>
      </c>
      <c r="AR11">
        <v>840.02304180340593</v>
      </c>
      <c r="AS11">
        <v>841.80967401121507</v>
      </c>
      <c r="AT11">
        <v>843.54900240732968</v>
      </c>
      <c r="AU11">
        <v>845.24327821514726</v>
      </c>
      <c r="AV11">
        <v>846.89459914527106</v>
      </c>
      <c r="AW11">
        <v>848.50493434238319</v>
      </c>
      <c r="AX11">
        <v>850.07606659062935</v>
      </c>
      <c r="AY11">
        <v>851.60973333430229</v>
      </c>
      <c r="AZ11">
        <v>853.10753200729255</v>
      </c>
      <c r="BB11">
        <f t="shared" si="2"/>
        <v>1.7587852913868599E-3</v>
      </c>
    </row>
    <row r="12" spans="2:54" x14ac:dyDescent="0.3">
      <c r="B12" t="str">
        <f>Output!B15</f>
        <v>Percent Heat Losses</v>
      </c>
      <c r="C12">
        <v>3.4906388223021972E-2</v>
      </c>
      <c r="D12">
        <v>3.4979670146692385E-2</v>
      </c>
      <c r="E12">
        <v>3.4992892296620649E-2</v>
      </c>
      <c r="F12">
        <v>3.4997207811942127E-2</v>
      </c>
      <c r="G12">
        <v>3.4999019133602503E-2</v>
      </c>
      <c r="H12">
        <v>3.4815432287569607E-2</v>
      </c>
      <c r="I12">
        <v>3.4846074651384874E-2</v>
      </c>
      <c r="J12">
        <v>3.4868092136564971E-2</v>
      </c>
      <c r="K12">
        <v>3.4884646807761911E-2</v>
      </c>
      <c r="L12">
        <v>3.4897531398297266E-2</v>
      </c>
      <c r="M12">
        <v>3.4907835423866246E-2</v>
      </c>
      <c r="N12">
        <v>3.4916257989542343E-2</v>
      </c>
      <c r="O12">
        <v>3.4923267700931938E-2</v>
      </c>
      <c r="P12">
        <v>3.4929190127569253E-2</v>
      </c>
      <c r="Q12">
        <v>3.4934258343515406E-2</v>
      </c>
      <c r="R12">
        <v>3.486803794205464E-2</v>
      </c>
      <c r="S12">
        <v>3.4876742101894578E-2</v>
      </c>
      <c r="T12">
        <v>3.4884386185463676E-2</v>
      </c>
      <c r="U12">
        <v>3.4891137619503076E-2</v>
      </c>
      <c r="V12">
        <v>3.4897142875385936E-2</v>
      </c>
      <c r="X12">
        <v>2.1831326224927335E-2</v>
      </c>
      <c r="Y12">
        <v>2.1722226913021222E-2</v>
      </c>
      <c r="Z12">
        <v>2.1589210240091364E-2</v>
      </c>
      <c r="AA12">
        <v>2.1493001746409675E-2</v>
      </c>
      <c r="AB12">
        <v>2.1401585885407109E-2</v>
      </c>
      <c r="AC12">
        <v>2.1314554311015164E-2</v>
      </c>
      <c r="AD12">
        <v>2.123154749489771E-2</v>
      </c>
      <c r="AE12">
        <v>2.1152246880469676E-2</v>
      </c>
      <c r="AF12">
        <v>2.1076369165430559E-2</v>
      </c>
      <c r="AG12">
        <v>2.1003660382948649E-2</v>
      </c>
      <c r="AH12">
        <v>2.093389321430722E-2</v>
      </c>
      <c r="AI12">
        <v>2.086686303623839E-2</v>
      </c>
      <c r="AJ12">
        <v>2.0802384444429844E-2</v>
      </c>
      <c r="AK12">
        <v>2.0740290245995878E-2</v>
      </c>
      <c r="AL12">
        <v>2.0680428575883036E-2</v>
      </c>
      <c r="AM12">
        <v>2.0622659489464807E-2</v>
      </c>
      <c r="AN12">
        <v>2.0566857586402674E-2</v>
      </c>
      <c r="AO12">
        <v>2.0512906611843983E-2</v>
      </c>
      <c r="AP12">
        <v>2.0460858320666683E-2</v>
      </c>
      <c r="AQ12">
        <v>2.0393492458528225E-2</v>
      </c>
      <c r="AR12">
        <v>2.034498916394686E-2</v>
      </c>
      <c r="AS12">
        <v>2.0297930225859254E-2</v>
      </c>
      <c r="AT12">
        <v>2.0252242257216044E-2</v>
      </c>
      <c r="AU12">
        <v>2.020785571763975E-2</v>
      </c>
      <c r="AV12">
        <v>2.0164706031481228E-2</v>
      </c>
      <c r="AW12">
        <v>2.0122733482975063E-2</v>
      </c>
      <c r="AX12">
        <v>2.0081881984926966E-2</v>
      </c>
      <c r="AY12">
        <v>2.0042099356885678E-2</v>
      </c>
      <c r="AZ12">
        <v>2.0003337002719664E-2</v>
      </c>
      <c r="BB12">
        <f t="shared" si="2"/>
        <v>-1.9340466023933006E-3</v>
      </c>
    </row>
    <row r="13" spans="2:54" x14ac:dyDescent="0.3">
      <c r="B13" t="s">
        <v>328</v>
      </c>
      <c r="D13">
        <v>2.0993843076001903E-3</v>
      </c>
      <c r="E13">
        <v>3.7799527190552268E-4</v>
      </c>
      <c r="F13">
        <v>1.23325482355012E-4</v>
      </c>
      <c r="G13">
        <v>7.6094268469230727E-5</v>
      </c>
      <c r="H13">
        <v>5.3049015938306989E-3</v>
      </c>
      <c r="I13">
        <v>8.9471065602550936E-4</v>
      </c>
      <c r="J13">
        <v>6.4377057696292069E-4</v>
      </c>
      <c r="K13">
        <v>4.8473384696658502E-4</v>
      </c>
      <c r="L13">
        <v>3.7780716515679858E-4</v>
      </c>
      <c r="M13">
        <v>3.0256075083915659E-4</v>
      </c>
      <c r="N13">
        <v>2.4765216930773928E-4</v>
      </c>
      <c r="O13">
        <v>2.0638351253899395E-4</v>
      </c>
      <c r="P13">
        <v>1.7459699185458087E-4</v>
      </c>
      <c r="Q13">
        <v>1.4960294969571517E-4</v>
      </c>
      <c r="R13">
        <v>1.9156690701225851E-3</v>
      </c>
      <c r="S13">
        <v>2.5487221683435213E-4</v>
      </c>
      <c r="T13">
        <v>2.2392653440436743E-4</v>
      </c>
      <c r="U13">
        <v>1.9786630297095837E-4</v>
      </c>
      <c r="V13">
        <v>1.7607784462788252E-4</v>
      </c>
      <c r="X13">
        <v>5.27218725931015E-3</v>
      </c>
      <c r="Y13">
        <v>4.9973744509182504E-3</v>
      </c>
      <c r="Z13">
        <v>6.1235283777521694E-3</v>
      </c>
      <c r="AA13">
        <v>4.4563229785510921E-3</v>
      </c>
      <c r="AB13">
        <v>4.2532849567108975E-3</v>
      </c>
      <c r="AC13">
        <v>4.0665946373295821E-3</v>
      </c>
      <c r="AD13">
        <v>3.8943725919034469E-3</v>
      </c>
      <c r="AE13">
        <v>3.7350369513616893E-3</v>
      </c>
      <c r="AF13">
        <v>3.5872177300075021E-3</v>
      </c>
      <c r="AG13">
        <v>3.4497774218705179E-3</v>
      </c>
      <c r="AH13">
        <v>3.3216671460784023E-3</v>
      </c>
      <c r="AI13">
        <v>3.2019929299638384E-3</v>
      </c>
      <c r="AJ13">
        <v>3.0899992824302228E-3</v>
      </c>
      <c r="AK13">
        <v>2.9849558159950502E-3</v>
      </c>
      <c r="AL13">
        <v>2.8862503563275082E-3</v>
      </c>
      <c r="AM13">
        <v>2.7934182411286273E-3</v>
      </c>
      <c r="AN13">
        <v>2.7058538735336181E-3</v>
      </c>
      <c r="AO13">
        <v>2.6231996955315001E-3</v>
      </c>
      <c r="AP13">
        <v>2.537343544831806E-3</v>
      </c>
      <c r="AQ13">
        <v>3.2924260108098255E-3</v>
      </c>
      <c r="AR13">
        <v>2.3783711730592429E-3</v>
      </c>
      <c r="AS13">
        <v>2.3130480782461841E-3</v>
      </c>
      <c r="AT13">
        <v>2.2508683464190905E-3</v>
      </c>
      <c r="AU13">
        <v>2.1916851977453753E-3</v>
      </c>
      <c r="AV13">
        <v>2.1352926684277346E-3</v>
      </c>
      <c r="AW13">
        <v>2.0814857623333363E-3</v>
      </c>
      <c r="AX13">
        <v>2.0301167375028793E-3</v>
      </c>
      <c r="AY13">
        <v>1.9810209058666781E-3</v>
      </c>
      <c r="AZ13">
        <v>1.9340466023933006E-3</v>
      </c>
      <c r="BB13">
        <f t="shared" si="2"/>
        <v>-2.3712169485069951E-2</v>
      </c>
    </row>
    <row r="15" spans="2:54" x14ac:dyDescent="0.3">
      <c r="C15" t="s">
        <v>324</v>
      </c>
      <c r="D15">
        <v>1</v>
      </c>
      <c r="F15" t="s">
        <v>326</v>
      </c>
    </row>
    <row r="16" spans="2:54" x14ac:dyDescent="0.3">
      <c r="C16" t="s">
        <v>325</v>
      </c>
      <c r="D16">
        <v>20</v>
      </c>
      <c r="F16" s="15">
        <v>2</v>
      </c>
    </row>
    <row r="17" spans="2:17" x14ac:dyDescent="0.3">
      <c r="C17" t="s">
        <v>327</v>
      </c>
      <c r="D17" s="14">
        <v>0.01</v>
      </c>
    </row>
    <row r="19" spans="2:17" x14ac:dyDescent="0.3">
      <c r="B19" t="s">
        <v>306</v>
      </c>
    </row>
    <row r="20" spans="2:17" x14ac:dyDescent="0.3">
      <c r="B20" t="s">
        <v>7</v>
      </c>
      <c r="C20">
        <v>3</v>
      </c>
    </row>
    <row r="21" spans="2:17" x14ac:dyDescent="0.3">
      <c r="B21" t="s">
        <v>9</v>
      </c>
      <c r="C21">
        <v>0</v>
      </c>
    </row>
    <row r="22" spans="2:17" x14ac:dyDescent="0.3">
      <c r="B22" t="s">
        <v>307</v>
      </c>
      <c r="C22">
        <v>0</v>
      </c>
    </row>
    <row r="23" spans="2:17" x14ac:dyDescent="0.3">
      <c r="B23" t="s">
        <v>8</v>
      </c>
      <c r="C23">
        <v>1</v>
      </c>
      <c r="P23">
        <v>200</v>
      </c>
      <c r="Q23">
        <f>2.754*P23^-1.073</f>
        <v>9.3531683324142145E-3</v>
      </c>
    </row>
    <row r="24" spans="2:17" x14ac:dyDescent="0.3">
      <c r="B24" t="s">
        <v>10</v>
      </c>
      <c r="C24">
        <v>0</v>
      </c>
      <c r="P24">
        <v>300</v>
      </c>
      <c r="Q24">
        <f>2.754*P24^-1.073</f>
        <v>6.0535875755092037E-3</v>
      </c>
    </row>
    <row r="25" spans="2:17" x14ac:dyDescent="0.3">
      <c r="B25" t="s">
        <v>308</v>
      </c>
      <c r="C25">
        <v>0</v>
      </c>
      <c r="P25">
        <v>400</v>
      </c>
      <c r="Q25">
        <f>2.754*P25^-1.073</f>
        <v>4.445837300272047E-3</v>
      </c>
    </row>
    <row r="26" spans="2:17" x14ac:dyDescent="0.3">
      <c r="B26" t="s">
        <v>329</v>
      </c>
      <c r="C26">
        <v>1</v>
      </c>
      <c r="P26">
        <v>500</v>
      </c>
      <c r="Q26">
        <f>2.754*P26^-1.073</f>
        <v>3.499202864940459E-3</v>
      </c>
    </row>
    <row r="27" spans="2:17" x14ac:dyDescent="0.3">
      <c r="B27" t="s">
        <v>330</v>
      </c>
      <c r="C27">
        <v>10</v>
      </c>
    </row>
    <row r="28" spans="2:17" x14ac:dyDescent="0.3">
      <c r="B28" t="s">
        <v>48</v>
      </c>
      <c r="C28" t="s">
        <v>290</v>
      </c>
    </row>
    <row r="29" spans="2:17" x14ac:dyDescent="0.3">
      <c r="B29" t="s">
        <v>309</v>
      </c>
      <c r="C29" t="s">
        <v>289</v>
      </c>
    </row>
    <row r="30" spans="2:17" x14ac:dyDescent="0.3">
      <c r="B30" t="s">
        <v>49</v>
      </c>
      <c r="C30" t="s">
        <v>291</v>
      </c>
    </row>
    <row r="31" spans="2:17" x14ac:dyDescent="0.3">
      <c r="B31" t="s">
        <v>310</v>
      </c>
      <c r="C31" t="s">
        <v>289</v>
      </c>
    </row>
    <row r="32" spans="2:17" x14ac:dyDescent="0.3">
      <c r="B32" t="s">
        <v>50</v>
      </c>
      <c r="C32" t="s">
        <v>231</v>
      </c>
    </row>
    <row r="33" spans="2:3" x14ac:dyDescent="0.3">
      <c r="B33" t="s">
        <v>51</v>
      </c>
      <c r="C33" t="s">
        <v>311</v>
      </c>
    </row>
    <row r="34" spans="2:3" x14ac:dyDescent="0.3">
      <c r="B34" t="s">
        <v>312</v>
      </c>
      <c r="C34" t="s">
        <v>6</v>
      </c>
    </row>
    <row r="35" spans="2:3" x14ac:dyDescent="0.3">
      <c r="B35" t="s">
        <v>313</v>
      </c>
      <c r="C35" t="s">
        <v>58</v>
      </c>
    </row>
    <row r="36" spans="2:3" x14ac:dyDescent="0.3">
      <c r="B36" t="s">
        <v>314</v>
      </c>
      <c r="C36">
        <v>0.222</v>
      </c>
    </row>
    <row r="37" spans="2:3" x14ac:dyDescent="0.3">
      <c r="B37" t="s">
        <v>315</v>
      </c>
      <c r="C37">
        <v>1.04</v>
      </c>
    </row>
    <row r="38" spans="2:3" x14ac:dyDescent="0.3">
      <c r="B38" t="s">
        <v>316</v>
      </c>
      <c r="C38">
        <v>1</v>
      </c>
    </row>
    <row r="39" spans="2:3" x14ac:dyDescent="0.3">
      <c r="B39" t="s">
        <v>317</v>
      </c>
      <c r="C39" t="b">
        <v>1</v>
      </c>
    </row>
    <row r="40" spans="2:3" x14ac:dyDescent="0.3">
      <c r="B40" t="s">
        <v>318</v>
      </c>
      <c r="C40" t="s">
        <v>6</v>
      </c>
    </row>
    <row r="41" spans="2:3" x14ac:dyDescent="0.3">
      <c r="B41" t="s">
        <v>319</v>
      </c>
      <c r="C41">
        <v>22</v>
      </c>
    </row>
    <row r="42" spans="2:3" x14ac:dyDescent="0.3">
      <c r="B42" t="s">
        <v>320</v>
      </c>
      <c r="C42" t="b">
        <v>1</v>
      </c>
    </row>
    <row r="43" spans="2:3" x14ac:dyDescent="0.3">
      <c r="B43" t="s">
        <v>321</v>
      </c>
      <c r="C43" t="b">
        <v>0</v>
      </c>
    </row>
    <row r="44" spans="2:3" x14ac:dyDescent="0.3">
      <c r="B44" t="s">
        <v>322</v>
      </c>
      <c r="C44" t="b">
        <v>0</v>
      </c>
    </row>
    <row r="45" spans="2:3" x14ac:dyDescent="0.3">
      <c r="B45" t="s">
        <v>323</v>
      </c>
      <c r="C45">
        <v>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VerticalDivisionNumericalConvergenceStudy">
                <anchor moveWithCells="1" sizeWithCells="1">
                  <from>
                    <xdr:col>1</xdr:col>
                    <xdr:colOff>76200</xdr:colOff>
                    <xdr:row>13</xdr:row>
                    <xdr:rowOff>144780</xdr:rowOff>
                  </from>
                  <to>
                    <xdr:col>1</xdr:col>
                    <xdr:colOff>1851660</xdr:colOff>
                    <xdr:row>16</xdr:row>
                    <xdr:rowOff>99060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K26"/>
  <sheetViews>
    <sheetView workbookViewId="0">
      <selection activeCell="D15" sqref="D15"/>
    </sheetView>
  </sheetViews>
  <sheetFormatPr defaultRowHeight="14.4" x14ac:dyDescent="0.3"/>
  <cols>
    <col min="2" max="2" width="41" bestFit="1" customWidth="1"/>
  </cols>
  <sheetData>
    <row r="2" spans="2:11" x14ac:dyDescent="0.3">
      <c r="B2" t="s">
        <v>224</v>
      </c>
      <c r="C2" t="s">
        <v>398</v>
      </c>
      <c r="D2" t="s">
        <v>499</v>
      </c>
      <c r="E2" t="s">
        <v>500</v>
      </c>
      <c r="K2" t="s">
        <v>222</v>
      </c>
    </row>
    <row r="3" spans="2:11" x14ac:dyDescent="0.3">
      <c r="B3" t="s">
        <v>63</v>
      </c>
      <c r="C3">
        <v>3.2928482450961477E-4</v>
      </c>
      <c r="D3">
        <v>3.2945759913097076E-4</v>
      </c>
      <c r="E3">
        <v>3.2953842315872447E-4</v>
      </c>
      <c r="K3" t="s">
        <v>64</v>
      </c>
    </row>
    <row r="4" spans="2:11" x14ac:dyDescent="0.3">
      <c r="B4" t="s">
        <v>221</v>
      </c>
      <c r="C4">
        <v>0.87252212621659575</v>
      </c>
      <c r="D4">
        <v>0.87261325518384136</v>
      </c>
      <c r="E4">
        <v>0.87265475674147475</v>
      </c>
    </row>
    <row r="5" spans="2:11" x14ac:dyDescent="0.3">
      <c r="B5" t="s">
        <v>229</v>
      </c>
      <c r="C5">
        <v>29.296719800000005</v>
      </c>
      <c r="D5">
        <v>29.296719800000005</v>
      </c>
      <c r="E5">
        <v>29.296719800000005</v>
      </c>
      <c r="K5" t="s">
        <v>220</v>
      </c>
    </row>
    <row r="6" spans="2:11" x14ac:dyDescent="0.3">
      <c r="B6" t="s">
        <v>218</v>
      </c>
      <c r="C6">
        <v>41.757708436184828</v>
      </c>
      <c r="D6">
        <v>41.763162658770511</v>
      </c>
      <c r="E6">
        <v>41.765731808905173</v>
      </c>
      <c r="K6" t="s">
        <v>220</v>
      </c>
    </row>
    <row r="7" spans="2:11" x14ac:dyDescent="0.3">
      <c r="B7" t="s">
        <v>230</v>
      </c>
      <c r="C7">
        <v>65.21418024285714</v>
      </c>
      <c r="D7">
        <v>65.21418024285714</v>
      </c>
      <c r="E7">
        <v>65.21418024285714</v>
      </c>
      <c r="K7" t="s">
        <v>220</v>
      </c>
    </row>
    <row r="8" spans="2:11" x14ac:dyDescent="0.3">
      <c r="B8" t="s">
        <v>219</v>
      </c>
      <c r="C8">
        <v>53.137572398805901</v>
      </c>
      <c r="D8">
        <v>53.132493602306909</v>
      </c>
      <c r="E8">
        <v>53.130102628478198</v>
      </c>
      <c r="K8" t="s">
        <v>220</v>
      </c>
    </row>
    <row r="9" spans="2:11" x14ac:dyDescent="0.3">
      <c r="B9" t="s">
        <v>302</v>
      </c>
      <c r="C9">
        <v>871.74689432804155</v>
      </c>
      <c r="D9">
        <v>872.12898478162015</v>
      </c>
      <c r="E9">
        <v>872.30764741612563</v>
      </c>
      <c r="K9" t="s">
        <v>296</v>
      </c>
    </row>
    <row r="10" spans="2:11" x14ac:dyDescent="0.3">
      <c r="B10" t="s">
        <v>303</v>
      </c>
      <c r="C10">
        <v>37.943769873483433</v>
      </c>
      <c r="D10">
        <v>37.944058732891776</v>
      </c>
      <c r="E10">
        <v>37.944190077955973</v>
      </c>
      <c r="K10" t="s">
        <v>296</v>
      </c>
    </row>
    <row r="11" spans="2:11" x14ac:dyDescent="0.3">
      <c r="B11" t="s">
        <v>305</v>
      </c>
      <c r="C11">
        <v>779.65956991319695</v>
      </c>
      <c r="D11">
        <v>780.07156562409648</v>
      </c>
      <c r="E11">
        <v>780.26430498358195</v>
      </c>
      <c r="K11" t="s">
        <v>296</v>
      </c>
    </row>
    <row r="12" spans="2:11" x14ac:dyDescent="0.3">
      <c r="B12" t="s">
        <v>350</v>
      </c>
      <c r="C12">
        <v>92.087324414844602</v>
      </c>
      <c r="D12">
        <f>TotalHeatFlowRange-HTDueToMassTransferRange</f>
        <v>873.20524726514623</v>
      </c>
      <c r="E12">
        <v>92.043342432543682</v>
      </c>
      <c r="K12" t="s">
        <v>296</v>
      </c>
    </row>
    <row r="13" spans="2:11" x14ac:dyDescent="0.3">
      <c r="B13" t="s">
        <v>304</v>
      </c>
      <c r="C13">
        <v>4.3526131403922218E-2</v>
      </c>
      <c r="D13" s="14">
        <f>D10/TotalHeatFlowRange</f>
        <v>1.7705382474212446E-2</v>
      </c>
      <c r="E13">
        <v>4.3498632839401301E-2</v>
      </c>
    </row>
    <row r="14" spans="2:11" x14ac:dyDescent="0.3">
      <c r="B14" t="s">
        <v>400</v>
      </c>
      <c r="C14">
        <f>MAX(C16:C26)</f>
        <v>848.23609309294295</v>
      </c>
      <c r="D14">
        <f>MAX(D16:D26)</f>
        <v>145.68027775031823</v>
      </c>
    </row>
    <row r="15" spans="2:11" x14ac:dyDescent="0.3">
      <c r="B15" t="s">
        <v>399</v>
      </c>
    </row>
    <row r="16" spans="2:11" x14ac:dyDescent="0.3">
      <c r="C16">
        <f>ABS(100*(D3-C3)/C3)</f>
        <v>5.2469658027299727E-2</v>
      </c>
      <c r="D16">
        <f>ABS(100*(E3-D3)/D3)</f>
        <v>2.4532452117328452E-2</v>
      </c>
    </row>
    <row r="17" spans="3:4" x14ac:dyDescent="0.3">
      <c r="C17">
        <f t="shared" ref="C17:D25" si="0">ABS(100*(D4-C4)/C4)</f>
        <v>1.0444315909874229E-2</v>
      </c>
      <c r="D17">
        <f t="shared" si="0"/>
        <v>4.7560081613291271E-3</v>
      </c>
    </row>
    <row r="18" spans="3:4" x14ac:dyDescent="0.3">
      <c r="C18">
        <f t="shared" si="0"/>
        <v>0</v>
      </c>
      <c r="D18">
        <f t="shared" si="0"/>
        <v>0</v>
      </c>
    </row>
    <row r="19" spans="3:4" x14ac:dyDescent="0.3">
      <c r="C19">
        <f t="shared" si="0"/>
        <v>1.3061594589221268E-2</v>
      </c>
      <c r="D19">
        <f t="shared" si="0"/>
        <v>6.1517135463443557E-3</v>
      </c>
    </row>
    <row r="20" spans="3:4" x14ac:dyDescent="0.3">
      <c r="C20">
        <f t="shared" si="0"/>
        <v>0</v>
      </c>
      <c r="D20">
        <f t="shared" si="0"/>
        <v>0</v>
      </c>
    </row>
    <row r="21" spans="3:4" x14ac:dyDescent="0.3">
      <c r="C21">
        <f t="shared" si="0"/>
        <v>9.5578256019583658E-3</v>
      </c>
      <c r="D21">
        <f t="shared" si="0"/>
        <v>4.5000218634692847E-3</v>
      </c>
    </row>
    <row r="22" spans="3:4" x14ac:dyDescent="0.3">
      <c r="C22">
        <f t="shared" si="0"/>
        <v>4.3830434735660381E-2</v>
      </c>
      <c r="D22">
        <f t="shared" si="0"/>
        <v>2.0485804006413394E-2</v>
      </c>
    </row>
    <row r="23" spans="3:4" x14ac:dyDescent="0.3">
      <c r="C23">
        <f t="shared" si="0"/>
        <v>7.6128283854279537E-4</v>
      </c>
      <c r="D23">
        <f t="shared" si="0"/>
        <v>3.4615449317619443E-4</v>
      </c>
    </row>
    <row r="24" spans="3:4" x14ac:dyDescent="0.3">
      <c r="C24">
        <f t="shared" si="0"/>
        <v>5.2843026212761247E-2</v>
      </c>
      <c r="D24">
        <f t="shared" si="0"/>
        <v>2.4707907322742993E-2</v>
      </c>
    </row>
    <row r="25" spans="3:4" x14ac:dyDescent="0.3">
      <c r="C25">
        <f t="shared" si="0"/>
        <v>848.23609309294295</v>
      </c>
      <c r="D25">
        <f t="shared" si="0"/>
        <v>89.459140022254701</v>
      </c>
    </row>
    <row r="26" spans="3:4" x14ac:dyDescent="0.3">
      <c r="C26">
        <f>ABS(100*(D13-C13)/C13)</f>
        <v>59.322407245646041</v>
      </c>
      <c r="D26">
        <f>ABS(100*(E13-D13)/D13)</f>
        <v>145.68027775031823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R96"/>
  <sheetViews>
    <sheetView zoomScale="25" zoomScaleNormal="25" workbookViewId="0">
      <selection activeCell="AN118" sqref="AN118"/>
    </sheetView>
  </sheetViews>
  <sheetFormatPr defaultRowHeight="14.4" x14ac:dyDescent="0.3"/>
  <sheetData>
    <row r="1" spans="1:96" x14ac:dyDescent="0.3">
      <c r="A1">
        <v>0</v>
      </c>
      <c r="B1">
        <v>0</v>
      </c>
      <c r="C1">
        <v>0</v>
      </c>
      <c r="D1">
        <v>0</v>
      </c>
      <c r="E1">
        <v>0</v>
      </c>
      <c r="F1">
        <v>0</v>
      </c>
      <c r="G1">
        <v>0</v>
      </c>
      <c r="H1">
        <v>0</v>
      </c>
      <c r="I1">
        <v>0.99990000999846718</v>
      </c>
      <c r="J1">
        <v>0</v>
      </c>
      <c r="K1">
        <v>0</v>
      </c>
      <c r="L1">
        <v>0</v>
      </c>
      <c r="M1">
        <v>0</v>
      </c>
      <c r="N1">
        <v>0</v>
      </c>
      <c r="O1">
        <v>0</v>
      </c>
      <c r="P1">
        <v>0</v>
      </c>
      <c r="Q1">
        <v>0</v>
      </c>
      <c r="R1">
        <v>0</v>
      </c>
      <c r="S1">
        <v>0</v>
      </c>
      <c r="T1">
        <v>0</v>
      </c>
      <c r="U1">
        <v>0</v>
      </c>
      <c r="V1">
        <v>0</v>
      </c>
      <c r="W1">
        <v>0</v>
      </c>
      <c r="X1">
        <v>0</v>
      </c>
      <c r="Y1">
        <v>0</v>
      </c>
      <c r="Z1">
        <v>0</v>
      </c>
      <c r="AA1">
        <v>0</v>
      </c>
      <c r="AB1">
        <v>0</v>
      </c>
      <c r="AC1">
        <v>0</v>
      </c>
      <c r="AD1">
        <v>0</v>
      </c>
      <c r="AE1">
        <v>0</v>
      </c>
      <c r="AF1">
        <v>0</v>
      </c>
      <c r="AG1">
        <v>0</v>
      </c>
      <c r="AH1">
        <v>0</v>
      </c>
      <c r="AI1">
        <v>0</v>
      </c>
      <c r="AJ1">
        <v>0</v>
      </c>
      <c r="AK1">
        <v>0</v>
      </c>
      <c r="AL1">
        <v>0</v>
      </c>
      <c r="AM1">
        <v>0</v>
      </c>
      <c r="AN1">
        <v>0</v>
      </c>
      <c r="AO1">
        <v>0</v>
      </c>
      <c r="AP1">
        <v>0</v>
      </c>
      <c r="AQ1">
        <v>0</v>
      </c>
      <c r="AR1">
        <v>0</v>
      </c>
      <c r="AS1">
        <v>0</v>
      </c>
      <c r="AT1">
        <v>0</v>
      </c>
      <c r="AU1">
        <v>0</v>
      </c>
      <c r="AV1">
        <v>0</v>
      </c>
      <c r="AW1">
        <v>0</v>
      </c>
      <c r="AX1">
        <v>0</v>
      </c>
      <c r="AY1">
        <v>0</v>
      </c>
      <c r="AZ1">
        <v>0</v>
      </c>
      <c r="BA1">
        <v>0</v>
      </c>
      <c r="BB1">
        <v>0</v>
      </c>
      <c r="BC1">
        <v>0</v>
      </c>
      <c r="BD1">
        <v>0</v>
      </c>
      <c r="BE1">
        <v>0</v>
      </c>
      <c r="BF1">
        <v>0</v>
      </c>
      <c r="BG1">
        <v>0</v>
      </c>
      <c r="BH1">
        <v>0</v>
      </c>
      <c r="BI1">
        <v>0</v>
      </c>
      <c r="BJ1">
        <v>0</v>
      </c>
      <c r="BK1">
        <v>0</v>
      </c>
      <c r="BL1">
        <v>0</v>
      </c>
      <c r="BM1">
        <v>0</v>
      </c>
      <c r="BN1">
        <v>0</v>
      </c>
      <c r="BO1">
        <v>0</v>
      </c>
      <c r="BP1">
        <v>0</v>
      </c>
      <c r="BQ1">
        <v>0</v>
      </c>
      <c r="BR1">
        <v>0</v>
      </c>
      <c r="BS1">
        <v>0</v>
      </c>
      <c r="BT1">
        <v>0</v>
      </c>
      <c r="BU1">
        <v>0</v>
      </c>
      <c r="BV1">
        <v>0</v>
      </c>
      <c r="BW1">
        <v>0</v>
      </c>
      <c r="BX1">
        <v>0</v>
      </c>
      <c r="BY1">
        <v>0</v>
      </c>
      <c r="BZ1">
        <v>0</v>
      </c>
      <c r="CA1">
        <v>0</v>
      </c>
      <c r="CB1">
        <v>0</v>
      </c>
      <c r="CC1">
        <v>0</v>
      </c>
      <c r="CD1">
        <v>0</v>
      </c>
      <c r="CE1">
        <v>0</v>
      </c>
      <c r="CF1">
        <v>0</v>
      </c>
      <c r="CG1">
        <v>0</v>
      </c>
      <c r="CH1">
        <v>0</v>
      </c>
      <c r="CI1">
        <v>0</v>
      </c>
      <c r="CJ1">
        <v>0</v>
      </c>
      <c r="CK1">
        <v>0</v>
      </c>
      <c r="CL1">
        <v>0</v>
      </c>
      <c r="CM1">
        <v>0</v>
      </c>
      <c r="CN1">
        <v>0</v>
      </c>
      <c r="CO1">
        <v>0</v>
      </c>
      <c r="CP1">
        <v>0</v>
      </c>
      <c r="CQ1">
        <v>0</v>
      </c>
      <c r="CR1">
        <v>0</v>
      </c>
    </row>
    <row r="2" spans="1:96" x14ac:dyDescent="0.3">
      <c r="A2">
        <v>0</v>
      </c>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0.99990000999861239</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row>
    <row r="3" spans="1:96" x14ac:dyDescent="0.3">
      <c r="A3">
        <v>0</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0.99990000999861239</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row>
    <row r="4" spans="1:96" x14ac:dyDescent="0.3">
      <c r="A4">
        <v>0</v>
      </c>
      <c r="B4">
        <v>0</v>
      </c>
      <c r="C4">
        <v>0</v>
      </c>
      <c r="D4">
        <v>0</v>
      </c>
      <c r="E4">
        <v>0</v>
      </c>
      <c r="F4">
        <v>0</v>
      </c>
      <c r="G4">
        <v>0</v>
      </c>
      <c r="H4">
        <v>0</v>
      </c>
      <c r="I4">
        <v>0</v>
      </c>
      <c r="J4">
        <v>0</v>
      </c>
      <c r="K4">
        <v>0</v>
      </c>
      <c r="L4">
        <v>0</v>
      </c>
      <c r="M4">
        <v>0.99990000999846718</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row>
    <row r="5" spans="1:96" x14ac:dyDescent="0.3">
      <c r="A5">
        <v>0</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0.99990000999861239</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row>
    <row r="6" spans="1:96" x14ac:dyDescent="0.3">
      <c r="A6">
        <v>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0.99990000999861239</v>
      </c>
      <c r="BZ6">
        <v>0</v>
      </c>
      <c r="CA6">
        <v>0</v>
      </c>
      <c r="CB6">
        <v>0</v>
      </c>
      <c r="CC6">
        <v>0</v>
      </c>
      <c r="CD6">
        <v>0</v>
      </c>
      <c r="CE6">
        <v>0</v>
      </c>
      <c r="CF6">
        <v>0</v>
      </c>
      <c r="CG6">
        <v>0</v>
      </c>
      <c r="CH6">
        <v>0</v>
      </c>
      <c r="CI6">
        <v>0</v>
      </c>
      <c r="CJ6">
        <v>0</v>
      </c>
      <c r="CK6">
        <v>0</v>
      </c>
      <c r="CL6">
        <v>0</v>
      </c>
      <c r="CM6">
        <v>0</v>
      </c>
      <c r="CN6">
        <v>0</v>
      </c>
      <c r="CO6">
        <v>0</v>
      </c>
      <c r="CP6">
        <v>0</v>
      </c>
      <c r="CQ6">
        <v>0</v>
      </c>
      <c r="CR6">
        <v>0</v>
      </c>
    </row>
    <row r="7" spans="1:96" x14ac:dyDescent="0.3">
      <c r="A7">
        <v>0</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-0.99990000999846718</v>
      </c>
      <c r="AB7">
        <v>0</v>
      </c>
      <c r="AC7">
        <v>0.99990000999846718</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row>
    <row r="8" spans="1:96" x14ac:dyDescent="0.3">
      <c r="A8">
        <v>0</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-0.99990000999861239</v>
      </c>
      <c r="BH8">
        <v>0</v>
      </c>
      <c r="BI8">
        <v>0.99990000999861239</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row>
    <row r="9" spans="1:96" x14ac:dyDescent="0.3">
      <c r="A9">
        <v>0</v>
      </c>
      <c r="B9">
        <v>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-0.99990000999861239</v>
      </c>
      <c r="CN9">
        <v>0</v>
      </c>
      <c r="CO9">
        <v>0.99990000999861239</v>
      </c>
      <c r="CP9">
        <v>0</v>
      </c>
      <c r="CQ9">
        <v>0</v>
      </c>
      <c r="CR9">
        <v>0</v>
      </c>
    </row>
    <row r="10" spans="1:96" x14ac:dyDescent="0.3">
      <c r="A10">
        <v>0</v>
      </c>
      <c r="B10">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-0.99990000999846718</v>
      </c>
      <c r="Z10">
        <v>0</v>
      </c>
      <c r="AA10">
        <v>0</v>
      </c>
      <c r="AB10">
        <v>0</v>
      </c>
      <c r="AC10">
        <v>0</v>
      </c>
      <c r="AD10">
        <v>0</v>
      </c>
      <c r="AE10">
        <v>0.99990000999846718</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row>
    <row r="11" spans="1:96" x14ac:dyDescent="0.3">
      <c r="A11">
        <v>0</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-0.99990000999861239</v>
      </c>
      <c r="BF11">
        <v>0</v>
      </c>
      <c r="BG11">
        <v>0</v>
      </c>
      <c r="BH11">
        <v>0</v>
      </c>
      <c r="BI11">
        <v>0</v>
      </c>
      <c r="BJ11">
        <v>0</v>
      </c>
      <c r="BK11">
        <v>0.99990000999861239</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row>
    <row r="12" spans="1:96" x14ac:dyDescent="0.3">
      <c r="A12">
        <v>0</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0</v>
      </c>
      <c r="CF12">
        <v>0</v>
      </c>
      <c r="CG12">
        <v>0</v>
      </c>
      <c r="CH12">
        <v>0</v>
      </c>
      <c r="CI12">
        <v>0</v>
      </c>
      <c r="CJ12">
        <v>0</v>
      </c>
      <c r="CK12">
        <v>-0.99990000999861239</v>
      </c>
      <c r="CL12">
        <v>0</v>
      </c>
      <c r="CM12">
        <v>0</v>
      </c>
      <c r="CN12">
        <v>0</v>
      </c>
      <c r="CO12">
        <v>0</v>
      </c>
      <c r="CP12">
        <v>0</v>
      </c>
      <c r="CQ12">
        <v>0.99990000999861239</v>
      </c>
      <c r="CR12">
        <v>0</v>
      </c>
    </row>
    <row r="13" spans="1:96" x14ac:dyDescent="0.3">
      <c r="A13">
        <v>0</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0.99990000999889339</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row>
    <row r="14" spans="1:96" x14ac:dyDescent="0.3">
      <c r="A14">
        <v>0</v>
      </c>
      <c r="B14">
        <v>0</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0.99990000999861239</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0</v>
      </c>
      <c r="CF14">
        <v>0</v>
      </c>
      <c r="CG14">
        <v>0</v>
      </c>
      <c r="CH14">
        <v>0</v>
      </c>
      <c r="CI14">
        <v>0</v>
      </c>
      <c r="CJ14">
        <v>0</v>
      </c>
      <c r="CK14">
        <v>0</v>
      </c>
      <c r="CL14">
        <v>0</v>
      </c>
      <c r="CM14">
        <v>0</v>
      </c>
      <c r="CN14">
        <v>0</v>
      </c>
      <c r="CO14">
        <v>0</v>
      </c>
      <c r="CP14">
        <v>0</v>
      </c>
      <c r="CQ14">
        <v>0</v>
      </c>
      <c r="CR14">
        <v>0</v>
      </c>
    </row>
    <row r="15" spans="1:96" x14ac:dyDescent="0.3">
      <c r="A15">
        <v>0</v>
      </c>
      <c r="B15">
        <v>0</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1</v>
      </c>
      <c r="CQ15">
        <v>0</v>
      </c>
      <c r="CR15">
        <v>0</v>
      </c>
    </row>
    <row r="16" spans="1:96" x14ac:dyDescent="0.3">
      <c r="A16">
        <v>0</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0.99990000999889339</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0</v>
      </c>
      <c r="CF16">
        <v>0</v>
      </c>
      <c r="CG16">
        <v>0</v>
      </c>
      <c r="CH16">
        <v>0</v>
      </c>
      <c r="CI16">
        <v>0</v>
      </c>
      <c r="CJ16">
        <v>0</v>
      </c>
      <c r="CK16">
        <v>0</v>
      </c>
      <c r="CL16">
        <v>0</v>
      </c>
      <c r="CM16">
        <v>0</v>
      </c>
      <c r="CN16">
        <v>0</v>
      </c>
      <c r="CO16">
        <v>0</v>
      </c>
      <c r="CP16">
        <v>0</v>
      </c>
      <c r="CQ16">
        <v>0</v>
      </c>
      <c r="CR16">
        <v>0</v>
      </c>
    </row>
    <row r="17" spans="1:96" x14ac:dyDescent="0.3">
      <c r="A17">
        <v>0</v>
      </c>
      <c r="B17">
        <v>0</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0.99990000999861239</v>
      </c>
      <c r="BM17">
        <v>0</v>
      </c>
      <c r="BN17">
        <v>0</v>
      </c>
      <c r="BO17">
        <v>0</v>
      </c>
      <c r="BP17">
        <v>0</v>
      </c>
      <c r="BQ17">
        <v>0</v>
      </c>
      <c r="BR17">
        <v>0</v>
      </c>
      <c r="BS17">
        <v>0</v>
      </c>
      <c r="BT17">
        <v>0</v>
      </c>
      <c r="BU17">
        <v>0</v>
      </c>
      <c r="BV17">
        <v>0</v>
      </c>
      <c r="BW17">
        <v>0</v>
      </c>
      <c r="BX17">
        <v>0</v>
      </c>
      <c r="BY17">
        <v>0</v>
      </c>
      <c r="BZ17">
        <v>0</v>
      </c>
      <c r="CA17">
        <v>0</v>
      </c>
      <c r="CB17">
        <v>0</v>
      </c>
      <c r="CC17">
        <v>0</v>
      </c>
      <c r="CD17">
        <v>0</v>
      </c>
      <c r="CE17">
        <v>0</v>
      </c>
      <c r="CF17">
        <v>0</v>
      </c>
      <c r="CG17">
        <v>0</v>
      </c>
      <c r="CH17">
        <v>0</v>
      </c>
      <c r="CI17">
        <v>0</v>
      </c>
      <c r="CJ17">
        <v>0</v>
      </c>
      <c r="CK17">
        <v>0</v>
      </c>
      <c r="CL17">
        <v>0</v>
      </c>
      <c r="CM17">
        <v>0</v>
      </c>
      <c r="CN17">
        <v>0</v>
      </c>
      <c r="CO17">
        <v>0</v>
      </c>
      <c r="CP17">
        <v>0</v>
      </c>
      <c r="CQ17">
        <v>0</v>
      </c>
      <c r="CR17">
        <v>0</v>
      </c>
    </row>
    <row r="18" spans="1:96" x14ac:dyDescent="0.3">
      <c r="A18">
        <v>0</v>
      </c>
      <c r="B18">
        <v>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0</v>
      </c>
      <c r="CI18">
        <v>0</v>
      </c>
      <c r="CJ18">
        <v>0</v>
      </c>
      <c r="CK18">
        <v>0</v>
      </c>
      <c r="CL18">
        <v>0</v>
      </c>
      <c r="CM18">
        <v>0</v>
      </c>
      <c r="CN18">
        <v>0</v>
      </c>
      <c r="CO18">
        <v>0</v>
      </c>
      <c r="CP18">
        <v>0</v>
      </c>
      <c r="CQ18">
        <v>0</v>
      </c>
      <c r="CR18">
        <v>1</v>
      </c>
    </row>
    <row r="19" spans="1:96" x14ac:dyDescent="0.3">
      <c r="A19">
        <v>0</v>
      </c>
      <c r="B19">
        <v>0</v>
      </c>
      <c r="C19">
        <v>0</v>
      </c>
      <c r="D19">
        <v>0</v>
      </c>
      <c r="E19">
        <v>0</v>
      </c>
      <c r="F19">
        <v>-0.99990000999889339</v>
      </c>
      <c r="G19">
        <v>0</v>
      </c>
      <c r="H19">
        <v>0</v>
      </c>
      <c r="I19">
        <v>0</v>
      </c>
      <c r="J19">
        <v>0.99990000999889339</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row>
    <row r="20" spans="1:96" x14ac:dyDescent="0.3">
      <c r="A20">
        <v>0</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-0.99990000999861239</v>
      </c>
      <c r="AM20">
        <v>0</v>
      </c>
      <c r="AN20">
        <v>0</v>
      </c>
      <c r="AO20">
        <v>0</v>
      </c>
      <c r="AP20">
        <v>0.99990000999861239</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row>
    <row r="21" spans="1:96" x14ac:dyDescent="0.3">
      <c r="A21">
        <v>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-1</v>
      </c>
      <c r="BS21">
        <v>0</v>
      </c>
      <c r="BT21">
        <v>0</v>
      </c>
      <c r="BU21">
        <v>0</v>
      </c>
      <c r="BV21">
        <v>1</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row>
    <row r="22" spans="1:96" x14ac:dyDescent="0.3">
      <c r="A22">
        <v>0</v>
      </c>
      <c r="B22">
        <v>-0.99990000999889339</v>
      </c>
      <c r="C22">
        <v>0</v>
      </c>
      <c r="D22">
        <v>0</v>
      </c>
      <c r="E22">
        <v>0</v>
      </c>
      <c r="F22">
        <v>0</v>
      </c>
      <c r="G22">
        <v>0</v>
      </c>
      <c r="H22">
        <v>0</v>
      </c>
      <c r="I22">
        <v>0</v>
      </c>
      <c r="J22">
        <v>0</v>
      </c>
      <c r="K22">
        <v>0</v>
      </c>
      <c r="L22">
        <v>0</v>
      </c>
      <c r="M22">
        <v>0</v>
      </c>
      <c r="N22">
        <v>0.99990000999889339</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row>
    <row r="23" spans="1:96" x14ac:dyDescent="0.3">
      <c r="A23">
        <v>0</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-0.99990000999861239</v>
      </c>
      <c r="AI23">
        <v>0</v>
      </c>
      <c r="AJ23">
        <v>0</v>
      </c>
      <c r="AK23">
        <v>0</v>
      </c>
      <c r="AL23">
        <v>0</v>
      </c>
      <c r="AM23">
        <v>0</v>
      </c>
      <c r="AN23">
        <v>0</v>
      </c>
      <c r="AO23">
        <v>0</v>
      </c>
      <c r="AP23">
        <v>0</v>
      </c>
      <c r="AQ23">
        <v>0</v>
      </c>
      <c r="AR23">
        <v>0</v>
      </c>
      <c r="AS23">
        <v>0</v>
      </c>
      <c r="AT23">
        <v>0.99990000999861239</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row>
    <row r="24" spans="1:96" x14ac:dyDescent="0.3">
      <c r="A24">
        <v>0</v>
      </c>
      <c r="B24">
        <v>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-1</v>
      </c>
      <c r="BO24">
        <v>0</v>
      </c>
      <c r="BP24">
        <v>0</v>
      </c>
      <c r="BQ24">
        <v>0</v>
      </c>
      <c r="BR24">
        <v>0</v>
      </c>
      <c r="BS24">
        <v>0</v>
      </c>
      <c r="BT24">
        <v>0</v>
      </c>
      <c r="BU24">
        <v>0</v>
      </c>
      <c r="BV24">
        <v>0</v>
      </c>
      <c r="BW24">
        <v>0</v>
      </c>
      <c r="BX24">
        <v>0</v>
      </c>
      <c r="BY24">
        <v>0</v>
      </c>
      <c r="BZ24">
        <v>1</v>
      </c>
      <c r="CA24">
        <v>0</v>
      </c>
      <c r="CB24">
        <v>0</v>
      </c>
      <c r="CC24">
        <v>0</v>
      </c>
      <c r="CD24">
        <v>0</v>
      </c>
      <c r="CE24">
        <v>0</v>
      </c>
      <c r="CF24">
        <v>0</v>
      </c>
      <c r="CG24">
        <v>0</v>
      </c>
      <c r="CH24">
        <v>0</v>
      </c>
      <c r="CI24">
        <v>0</v>
      </c>
      <c r="CJ24">
        <v>0</v>
      </c>
      <c r="CK24">
        <v>0</v>
      </c>
      <c r="CL24">
        <v>0</v>
      </c>
      <c r="CM24">
        <v>0</v>
      </c>
      <c r="CN24">
        <v>0</v>
      </c>
      <c r="CO24">
        <v>0</v>
      </c>
      <c r="CP24">
        <v>0</v>
      </c>
      <c r="CQ24">
        <v>0</v>
      </c>
      <c r="CR24">
        <v>0</v>
      </c>
    </row>
    <row r="25" spans="1:96" x14ac:dyDescent="0.3">
      <c r="A25">
        <v>-5.8538123356963192</v>
      </c>
      <c r="B25">
        <v>7.1893707264935678</v>
      </c>
      <c r="C25">
        <v>-8.3444502374844625</v>
      </c>
      <c r="D25">
        <v>7.1893522569692765</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-269.06155596321975</v>
      </c>
      <c r="AH25">
        <v>-478.26385224046282</v>
      </c>
      <c r="AI25">
        <v>-701.55185273555878</v>
      </c>
      <c r="AJ25">
        <v>-478.36513935789782</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24.29925630714424</v>
      </c>
      <c r="BN25">
        <v>3395076.3453439968</v>
      </c>
      <c r="BO25">
        <v>9123.114888413842</v>
      </c>
      <c r="BP25">
        <v>3.6429617011890514E-3</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row>
    <row r="26" spans="1:96" x14ac:dyDescent="0.3">
      <c r="A26">
        <v>6.0520612130022586</v>
      </c>
      <c r="B26">
        <v>-6.9805607158560701</v>
      </c>
      <c r="C26">
        <v>8.146201360178523</v>
      </c>
      <c r="D26">
        <v>-7.3981622676067751</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466.06710137009208</v>
      </c>
      <c r="AH26">
        <v>562.04406478313535</v>
      </c>
      <c r="AI26">
        <v>420.76609478601392</v>
      </c>
      <c r="AJ26">
        <v>478.36513935789782</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-35.685104620600328</v>
      </c>
      <c r="BN26">
        <v>-3395082.0798412962</v>
      </c>
      <c r="BO26">
        <v>-9111.7290401003866</v>
      </c>
      <c r="BP26">
        <v>5.7308543375711452</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row>
    <row r="27" spans="1:96" x14ac:dyDescent="0.3">
      <c r="A27">
        <v>1.3629730626072288E-6</v>
      </c>
      <c r="B27">
        <v>1.6571430071939239E-7</v>
      </c>
      <c r="C27">
        <v>-7.7570020877208975E-7</v>
      </c>
      <c r="D27">
        <v>1.6569543842653461E-7</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0.99987378129772331</v>
      </c>
      <c r="AH27">
        <v>-1.0770677788716061E-5</v>
      </c>
      <c r="AI27">
        <v>-0.99996553599347537</v>
      </c>
      <c r="AJ27">
        <v>-1.0874118908985751E-5</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3.6443968709049726E-5</v>
      </c>
      <c r="BN27">
        <v>0.16684185476471106</v>
      </c>
      <c r="BO27">
        <v>9.3054940111928861E-3</v>
      </c>
      <c r="BP27">
        <v>3.7204317250116685E-9</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row>
    <row r="28" spans="1:96" x14ac:dyDescent="0.3">
      <c r="A28">
        <v>-1.3629730626072288E-6</v>
      </c>
      <c r="B28">
        <v>-1.6571430071939239E-7</v>
      </c>
      <c r="C28">
        <v>7.7570020877208975E-7</v>
      </c>
      <c r="D28">
        <v>-1.6569543842653461E-7</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2.6228700889079695E-5</v>
      </c>
      <c r="AH28">
        <v>0.99991078067640105</v>
      </c>
      <c r="AI28">
        <v>6.5525994862934459E-5</v>
      </c>
      <c r="AJ28">
        <v>-0.99988913587970341</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-3.6443968709049726E-5</v>
      </c>
      <c r="BN28">
        <v>-0.16684185476471106</v>
      </c>
      <c r="BO28">
        <v>-9.3054940111928861E-3</v>
      </c>
      <c r="BP28">
        <v>-3.7204317250116685E-9</v>
      </c>
      <c r="BQ28">
        <v>0</v>
      </c>
      <c r="BR28">
        <v>0</v>
      </c>
      <c r="BS28">
        <v>0</v>
      </c>
      <c r="BT28">
        <v>0</v>
      </c>
      <c r="BU28">
        <v>0</v>
      </c>
      <c r="BV28">
        <v>0</v>
      </c>
      <c r="BW28">
        <v>0</v>
      </c>
      <c r="BX28">
        <v>0</v>
      </c>
      <c r="BY28">
        <v>0</v>
      </c>
      <c r="BZ28">
        <v>0</v>
      </c>
      <c r="CA28">
        <v>0</v>
      </c>
      <c r="CB28">
        <v>0</v>
      </c>
      <c r="CC28">
        <v>0</v>
      </c>
      <c r="CD28">
        <v>0</v>
      </c>
      <c r="CE28">
        <v>0</v>
      </c>
      <c r="CF28">
        <v>0</v>
      </c>
      <c r="CG28">
        <v>0</v>
      </c>
      <c r="CH28">
        <v>0</v>
      </c>
      <c r="CI28">
        <v>0</v>
      </c>
      <c r="CJ28">
        <v>0</v>
      </c>
      <c r="CK28">
        <v>0</v>
      </c>
      <c r="CL28">
        <v>0</v>
      </c>
      <c r="CM28">
        <v>0</v>
      </c>
      <c r="CN28">
        <v>0</v>
      </c>
      <c r="CO28">
        <v>0</v>
      </c>
      <c r="CP28">
        <v>0</v>
      </c>
      <c r="CQ28">
        <v>0</v>
      </c>
      <c r="CR28">
        <v>0</v>
      </c>
    </row>
    <row r="29" spans="1:96" x14ac:dyDescent="0.3">
      <c r="A29">
        <v>0</v>
      </c>
      <c r="B29">
        <v>0</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4.9995000499930636E-2</v>
      </c>
      <c r="AH29">
        <v>0</v>
      </c>
      <c r="AI29">
        <v>-4.9995000499930636E-2</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4.9995000499930636E-2</v>
      </c>
      <c r="BN29">
        <v>0</v>
      </c>
      <c r="BO29">
        <v>-4.9995000499930636E-2</v>
      </c>
      <c r="BP29">
        <v>0</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0</v>
      </c>
      <c r="CN29">
        <v>0</v>
      </c>
      <c r="CO29">
        <v>0</v>
      </c>
      <c r="CP29">
        <v>0</v>
      </c>
      <c r="CQ29">
        <v>0</v>
      </c>
      <c r="CR29">
        <v>0</v>
      </c>
    </row>
    <row r="30" spans="1:96" x14ac:dyDescent="0.3">
      <c r="A30">
        <v>0</v>
      </c>
      <c r="B30">
        <v>0</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0.05</v>
      </c>
      <c r="BO30">
        <v>0</v>
      </c>
      <c r="BP30">
        <v>-0.05</v>
      </c>
      <c r="BQ30">
        <v>0</v>
      </c>
      <c r="BR30">
        <v>0</v>
      </c>
      <c r="BS30">
        <v>0</v>
      </c>
      <c r="BT30">
        <v>0</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row>
    <row r="31" spans="1:96" x14ac:dyDescent="0.3">
      <c r="A31">
        <v>0</v>
      </c>
      <c r="B31">
        <v>0</v>
      </c>
      <c r="C31">
        <v>0</v>
      </c>
      <c r="D31">
        <v>0</v>
      </c>
      <c r="E31">
        <v>-5.8538123356963192</v>
      </c>
      <c r="F31">
        <v>7.1893707264935678</v>
      </c>
      <c r="G31">
        <v>-8.3444502374844625</v>
      </c>
      <c r="H31">
        <v>7.1893522569692765</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-269.06155596321975</v>
      </c>
      <c r="AL31">
        <v>-478.26385224046282</v>
      </c>
      <c r="AM31">
        <v>-701.55185273555878</v>
      </c>
      <c r="AN31">
        <v>-478.36513935789782</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24.29925630714424</v>
      </c>
      <c r="BR31">
        <v>3395076.3453439968</v>
      </c>
      <c r="BS31">
        <v>9123.114888413842</v>
      </c>
      <c r="BT31">
        <v>3.6429617011890514E-3</v>
      </c>
      <c r="BU31">
        <v>0</v>
      </c>
      <c r="BV31">
        <v>0</v>
      </c>
      <c r="BW31">
        <v>0</v>
      </c>
      <c r="BX31">
        <v>0</v>
      </c>
      <c r="BY31">
        <v>0</v>
      </c>
      <c r="BZ31">
        <v>0</v>
      </c>
      <c r="CA31">
        <v>0</v>
      </c>
      <c r="CB31">
        <v>0</v>
      </c>
      <c r="CC31">
        <v>0</v>
      </c>
      <c r="CD31">
        <v>0</v>
      </c>
      <c r="CE31">
        <v>0</v>
      </c>
      <c r="CF31">
        <v>0</v>
      </c>
      <c r="CG31">
        <v>0</v>
      </c>
      <c r="CH31">
        <v>0</v>
      </c>
      <c r="CI31">
        <v>0</v>
      </c>
      <c r="CJ31">
        <v>0</v>
      </c>
      <c r="CK31">
        <v>0</v>
      </c>
      <c r="CL31">
        <v>0</v>
      </c>
      <c r="CM31">
        <v>0</v>
      </c>
      <c r="CN31">
        <v>0</v>
      </c>
      <c r="CO31">
        <v>0</v>
      </c>
      <c r="CP31">
        <v>0</v>
      </c>
      <c r="CQ31">
        <v>0</v>
      </c>
      <c r="CR31">
        <v>0</v>
      </c>
    </row>
    <row r="32" spans="1:96" x14ac:dyDescent="0.3">
      <c r="A32">
        <v>0</v>
      </c>
      <c r="B32">
        <v>0</v>
      </c>
      <c r="C32">
        <v>0</v>
      </c>
      <c r="D32">
        <v>0</v>
      </c>
      <c r="E32">
        <v>6.0520612130022586</v>
      </c>
      <c r="F32">
        <v>-6.9805607158560701</v>
      </c>
      <c r="G32">
        <v>8.146201360178523</v>
      </c>
      <c r="H32">
        <v>-7.3981622676067751</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466.06710137009208</v>
      </c>
      <c r="AL32">
        <v>562.04406478313535</v>
      </c>
      <c r="AM32">
        <v>420.76609478601392</v>
      </c>
      <c r="AN32">
        <v>478.36513935789782</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-35.685104620600328</v>
      </c>
      <c r="BR32">
        <v>-3395082.0798412962</v>
      </c>
      <c r="BS32">
        <v>-9111.7290401003866</v>
      </c>
      <c r="BT32">
        <v>5.7308543375711452</v>
      </c>
      <c r="BU32">
        <v>0</v>
      </c>
      <c r="BV32">
        <v>0</v>
      </c>
      <c r="BW32">
        <v>0</v>
      </c>
      <c r="BX32">
        <v>0</v>
      </c>
      <c r="BY32">
        <v>0</v>
      </c>
      <c r="BZ32">
        <v>0</v>
      </c>
      <c r="CA32">
        <v>0</v>
      </c>
      <c r="CB32">
        <v>0</v>
      </c>
      <c r="CC32">
        <v>0</v>
      </c>
      <c r="CD32">
        <v>0</v>
      </c>
      <c r="CE32">
        <v>0</v>
      </c>
      <c r="CF32">
        <v>0</v>
      </c>
      <c r="CG32">
        <v>0</v>
      </c>
      <c r="CH32">
        <v>0</v>
      </c>
      <c r="CI32">
        <v>0</v>
      </c>
      <c r="CJ32">
        <v>0</v>
      </c>
      <c r="CK32">
        <v>0</v>
      </c>
      <c r="CL32">
        <v>0</v>
      </c>
      <c r="CM32">
        <v>0</v>
      </c>
      <c r="CN32">
        <v>0</v>
      </c>
      <c r="CO32">
        <v>0</v>
      </c>
      <c r="CP32">
        <v>0</v>
      </c>
      <c r="CQ32">
        <v>0</v>
      </c>
      <c r="CR32">
        <v>0</v>
      </c>
    </row>
    <row r="33" spans="1:96" x14ac:dyDescent="0.3">
      <c r="A33">
        <v>0</v>
      </c>
      <c r="B33">
        <v>0</v>
      </c>
      <c r="C33">
        <v>0</v>
      </c>
      <c r="D33">
        <v>0</v>
      </c>
      <c r="E33">
        <v>1.3629730626072288E-6</v>
      </c>
      <c r="F33">
        <v>1.6571430071939239E-7</v>
      </c>
      <c r="G33">
        <v>-7.7570020877208975E-7</v>
      </c>
      <c r="H33">
        <v>1.6569543842653461E-7</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0.99987378129772331</v>
      </c>
      <c r="AL33">
        <v>-1.0770677788716061E-5</v>
      </c>
      <c r="AM33">
        <v>-0.99996553599347537</v>
      </c>
      <c r="AN33">
        <v>-1.0874118908985751E-5</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3.6443968709049726E-5</v>
      </c>
      <c r="BR33">
        <v>0.16684185476471106</v>
      </c>
      <c r="BS33">
        <v>9.3054940111928861E-3</v>
      </c>
      <c r="BT33">
        <v>3.7204317250116685E-9</v>
      </c>
      <c r="BU33">
        <v>0</v>
      </c>
      <c r="BV33">
        <v>0</v>
      </c>
      <c r="BW33">
        <v>0</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row>
    <row r="34" spans="1:96" x14ac:dyDescent="0.3">
      <c r="A34">
        <v>0</v>
      </c>
      <c r="B34">
        <v>0</v>
      </c>
      <c r="C34">
        <v>0</v>
      </c>
      <c r="D34">
        <v>0</v>
      </c>
      <c r="E34">
        <v>-1.3629730626072288E-6</v>
      </c>
      <c r="F34">
        <v>-1.6571430071939239E-7</v>
      </c>
      <c r="G34">
        <v>7.7570020877208975E-7</v>
      </c>
      <c r="H34">
        <v>-1.6569543842653461E-7</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2.6228700889079695E-5</v>
      </c>
      <c r="AL34">
        <v>0.99991078067640105</v>
      </c>
      <c r="AM34">
        <v>6.5525994862934459E-5</v>
      </c>
      <c r="AN34">
        <v>-0.99988913587970341</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-3.6443968709049726E-5</v>
      </c>
      <c r="BR34">
        <v>-0.16684185476471106</v>
      </c>
      <c r="BS34">
        <v>-9.3054940111928861E-3</v>
      </c>
      <c r="BT34">
        <v>-3.7204317250116685E-9</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v>0</v>
      </c>
      <c r="CQ34">
        <v>0</v>
      </c>
      <c r="CR34">
        <v>0</v>
      </c>
    </row>
    <row r="35" spans="1:96" x14ac:dyDescent="0.3">
      <c r="A35">
        <v>0</v>
      </c>
      <c r="B35">
        <v>0</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4.9995000499930636E-2</v>
      </c>
      <c r="AL35">
        <v>0</v>
      </c>
      <c r="AM35">
        <v>-4.9995000499930636E-2</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4.9995000499930636E-2</v>
      </c>
      <c r="BR35">
        <v>0</v>
      </c>
      <c r="BS35">
        <v>-4.9995000499930636E-2</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row>
    <row r="36" spans="1:96" x14ac:dyDescent="0.3">
      <c r="A36">
        <v>0</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0.05</v>
      </c>
      <c r="BS36">
        <v>0</v>
      </c>
      <c r="BT36">
        <v>-0.05</v>
      </c>
      <c r="BU36">
        <v>0</v>
      </c>
      <c r="BV36">
        <v>0</v>
      </c>
      <c r="BW36">
        <v>0</v>
      </c>
      <c r="BX36">
        <v>0</v>
      </c>
      <c r="BY36">
        <v>0</v>
      </c>
      <c r="BZ36">
        <v>0</v>
      </c>
      <c r="CA36">
        <v>0</v>
      </c>
      <c r="CB36">
        <v>0</v>
      </c>
      <c r="CC36">
        <v>0</v>
      </c>
      <c r="CD36">
        <v>0</v>
      </c>
      <c r="CE36">
        <v>0</v>
      </c>
      <c r="CF36">
        <v>0</v>
      </c>
      <c r="CG36">
        <v>0</v>
      </c>
      <c r="CH36">
        <v>0</v>
      </c>
      <c r="CI36">
        <v>0</v>
      </c>
      <c r="CJ36">
        <v>0</v>
      </c>
      <c r="CK36">
        <v>0</v>
      </c>
      <c r="CL36">
        <v>0</v>
      </c>
      <c r="CM36">
        <v>0</v>
      </c>
      <c r="CN36">
        <v>0</v>
      </c>
      <c r="CO36">
        <v>0</v>
      </c>
      <c r="CP36">
        <v>0</v>
      </c>
      <c r="CQ36">
        <v>0</v>
      </c>
      <c r="CR36">
        <v>0</v>
      </c>
    </row>
    <row r="37" spans="1:96" x14ac:dyDescent="0.3">
      <c r="A37">
        <v>0</v>
      </c>
      <c r="B37">
        <v>0</v>
      </c>
      <c r="C37">
        <v>0</v>
      </c>
      <c r="D37">
        <v>0</v>
      </c>
      <c r="E37">
        <v>0</v>
      </c>
      <c r="F37">
        <v>0</v>
      </c>
      <c r="G37">
        <v>0</v>
      </c>
      <c r="H37">
        <v>0</v>
      </c>
      <c r="I37">
        <v>-5.8538123356963192</v>
      </c>
      <c r="J37">
        <v>7.1893707264935678</v>
      </c>
      <c r="K37">
        <v>-8.3444502374844625</v>
      </c>
      <c r="L37">
        <v>7.1893522569692765</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-269.06155596321975</v>
      </c>
      <c r="AP37">
        <v>-478.26385224046282</v>
      </c>
      <c r="AQ37">
        <v>-701.55185273555878</v>
      </c>
      <c r="AR37">
        <v>-478.36513935789782</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24.29925630714424</v>
      </c>
      <c r="BV37">
        <v>3395076.3453439968</v>
      </c>
      <c r="BW37">
        <v>9123.114888413842</v>
      </c>
      <c r="BX37">
        <v>3.6429617011890514E-3</v>
      </c>
      <c r="BY37">
        <v>0</v>
      </c>
      <c r="BZ37">
        <v>0</v>
      </c>
      <c r="CA37">
        <v>0</v>
      </c>
      <c r="CB37">
        <v>0</v>
      </c>
      <c r="CC37">
        <v>0</v>
      </c>
      <c r="CD37">
        <v>0</v>
      </c>
      <c r="CE37">
        <v>0</v>
      </c>
      <c r="CF37">
        <v>0</v>
      </c>
      <c r="CG37">
        <v>0</v>
      </c>
      <c r="CH37">
        <v>0</v>
      </c>
      <c r="CI37">
        <v>0</v>
      </c>
      <c r="CJ37">
        <v>0</v>
      </c>
      <c r="CK37">
        <v>0</v>
      </c>
      <c r="CL37">
        <v>0</v>
      </c>
      <c r="CM37">
        <v>0</v>
      </c>
      <c r="CN37">
        <v>0</v>
      </c>
      <c r="CO37">
        <v>0</v>
      </c>
      <c r="CP37">
        <v>0</v>
      </c>
      <c r="CQ37">
        <v>0</v>
      </c>
      <c r="CR37">
        <v>0</v>
      </c>
    </row>
    <row r="38" spans="1:96" x14ac:dyDescent="0.3">
      <c r="A38">
        <v>0</v>
      </c>
      <c r="B38">
        <v>0</v>
      </c>
      <c r="C38">
        <v>0</v>
      </c>
      <c r="D38">
        <v>0</v>
      </c>
      <c r="E38">
        <v>0</v>
      </c>
      <c r="F38">
        <v>0</v>
      </c>
      <c r="G38">
        <v>0</v>
      </c>
      <c r="H38">
        <v>0</v>
      </c>
      <c r="I38">
        <v>6.0520612130022586</v>
      </c>
      <c r="J38">
        <v>-6.9805607158560701</v>
      </c>
      <c r="K38">
        <v>8.146201360178523</v>
      </c>
      <c r="L38">
        <v>-7.3981622676067751</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466.06710137009208</v>
      </c>
      <c r="AP38">
        <v>562.04406478313535</v>
      </c>
      <c r="AQ38">
        <v>420.76609478601392</v>
      </c>
      <c r="AR38">
        <v>478.36513935789782</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c r="BR38">
        <v>0</v>
      </c>
      <c r="BS38">
        <v>0</v>
      </c>
      <c r="BT38">
        <v>0</v>
      </c>
      <c r="BU38">
        <v>-35.685104620600328</v>
      </c>
      <c r="BV38">
        <v>-3395082.0798412962</v>
      </c>
      <c r="BW38">
        <v>-9111.7290401003866</v>
      </c>
      <c r="BX38">
        <v>5.7308543375711452</v>
      </c>
      <c r="BY38">
        <v>0</v>
      </c>
      <c r="BZ38">
        <v>0</v>
      </c>
      <c r="CA38">
        <v>0</v>
      </c>
      <c r="CB38">
        <v>0</v>
      </c>
      <c r="CC38">
        <v>0</v>
      </c>
      <c r="CD38">
        <v>0</v>
      </c>
      <c r="CE38">
        <v>0</v>
      </c>
      <c r="CF38">
        <v>0</v>
      </c>
      <c r="CG38">
        <v>0</v>
      </c>
      <c r="CH38">
        <v>0</v>
      </c>
      <c r="CI38">
        <v>0</v>
      </c>
      <c r="CJ38">
        <v>0</v>
      </c>
      <c r="CK38">
        <v>0</v>
      </c>
      <c r="CL38">
        <v>0</v>
      </c>
      <c r="CM38">
        <v>0</v>
      </c>
      <c r="CN38">
        <v>0</v>
      </c>
      <c r="CO38">
        <v>0</v>
      </c>
      <c r="CP38">
        <v>0</v>
      </c>
      <c r="CQ38">
        <v>0</v>
      </c>
      <c r="CR38">
        <v>0</v>
      </c>
    </row>
    <row r="39" spans="1:96" x14ac:dyDescent="0.3">
      <c r="A39">
        <v>0</v>
      </c>
      <c r="B39">
        <v>0</v>
      </c>
      <c r="C39">
        <v>0</v>
      </c>
      <c r="D39">
        <v>0</v>
      </c>
      <c r="E39">
        <v>0</v>
      </c>
      <c r="F39">
        <v>0</v>
      </c>
      <c r="G39">
        <v>0</v>
      </c>
      <c r="H39">
        <v>0</v>
      </c>
      <c r="I39">
        <v>1.3629730626072288E-6</v>
      </c>
      <c r="J39">
        <v>1.6571430071939239E-7</v>
      </c>
      <c r="K39">
        <v>-7.7570020877208975E-7</v>
      </c>
      <c r="L39">
        <v>1.6569543842653461E-7</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0.99987378129772331</v>
      </c>
      <c r="AP39">
        <v>-1.0770677788716061E-5</v>
      </c>
      <c r="AQ39">
        <v>-0.99996553599347537</v>
      </c>
      <c r="AR39">
        <v>-1.0874118908985751E-5</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3.6443968709049726E-5</v>
      </c>
      <c r="BV39">
        <v>0.16684185476471106</v>
      </c>
      <c r="BW39">
        <v>9.3054940111928861E-3</v>
      </c>
      <c r="BX39">
        <v>3.7204317250116685E-9</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row>
    <row r="40" spans="1:96" x14ac:dyDescent="0.3">
      <c r="A40">
        <v>0</v>
      </c>
      <c r="B40">
        <v>0</v>
      </c>
      <c r="C40">
        <v>0</v>
      </c>
      <c r="D40">
        <v>0</v>
      </c>
      <c r="E40">
        <v>0</v>
      </c>
      <c r="F40">
        <v>0</v>
      </c>
      <c r="G40">
        <v>0</v>
      </c>
      <c r="H40">
        <v>0</v>
      </c>
      <c r="I40">
        <v>-1.3629730626072288E-6</v>
      </c>
      <c r="J40">
        <v>-1.6571430071939239E-7</v>
      </c>
      <c r="K40">
        <v>7.7570020877208975E-7</v>
      </c>
      <c r="L40">
        <v>-1.6569543842653461E-7</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2.6228700889079695E-5</v>
      </c>
      <c r="AP40">
        <v>0.99991078067640105</v>
      </c>
      <c r="AQ40">
        <v>6.5525994862934459E-5</v>
      </c>
      <c r="AR40">
        <v>-0.99988913587970341</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-3.6443968709049726E-5</v>
      </c>
      <c r="BV40">
        <v>-0.16684185476471106</v>
      </c>
      <c r="BW40">
        <v>-9.3054940111928861E-3</v>
      </c>
      <c r="BX40">
        <v>-3.7204317250116685E-9</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row>
    <row r="41" spans="1:96" x14ac:dyDescent="0.3">
      <c r="A41">
        <v>0</v>
      </c>
      <c r="B41">
        <v>0</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4.9995000499930636E-2</v>
      </c>
      <c r="AP41">
        <v>0</v>
      </c>
      <c r="AQ41">
        <v>-4.9995000499930636E-2</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4.9995000499930636E-2</v>
      </c>
      <c r="BV41">
        <v>0</v>
      </c>
      <c r="BW41">
        <v>-4.9995000499930636E-2</v>
      </c>
      <c r="BX41">
        <v>0</v>
      </c>
      <c r="BY41">
        <v>0</v>
      </c>
      <c r="BZ41">
        <v>0</v>
      </c>
      <c r="CA41">
        <v>0</v>
      </c>
      <c r="CB41">
        <v>0</v>
      </c>
      <c r="CC41">
        <v>0</v>
      </c>
      <c r="CD41">
        <v>0</v>
      </c>
      <c r="CE41">
        <v>0</v>
      </c>
      <c r="CF41">
        <v>0</v>
      </c>
      <c r="CG41">
        <v>0</v>
      </c>
      <c r="CH41">
        <v>0</v>
      </c>
      <c r="CI41">
        <v>0</v>
      </c>
      <c r="CJ41">
        <v>0</v>
      </c>
      <c r="CK41">
        <v>0</v>
      </c>
      <c r="CL41">
        <v>0</v>
      </c>
      <c r="CM41">
        <v>0</v>
      </c>
      <c r="CN41">
        <v>0</v>
      </c>
      <c r="CO41">
        <v>0</v>
      </c>
      <c r="CP41">
        <v>0</v>
      </c>
      <c r="CQ41">
        <v>0</v>
      </c>
      <c r="CR41">
        <v>0</v>
      </c>
    </row>
    <row r="42" spans="1:96" x14ac:dyDescent="0.3">
      <c r="A42">
        <v>0</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0.05</v>
      </c>
      <c r="BW42">
        <v>0</v>
      </c>
      <c r="BX42">
        <v>-0.05</v>
      </c>
      <c r="BY42">
        <v>0</v>
      </c>
      <c r="BZ42">
        <v>0</v>
      </c>
      <c r="CA42">
        <v>0</v>
      </c>
      <c r="CB42">
        <v>0</v>
      </c>
      <c r="CC42">
        <v>0</v>
      </c>
      <c r="CD42">
        <v>0</v>
      </c>
      <c r="CE42">
        <v>0</v>
      </c>
      <c r="CF42">
        <v>0</v>
      </c>
      <c r="CG42">
        <v>0</v>
      </c>
      <c r="CH42">
        <v>0</v>
      </c>
      <c r="CI42">
        <v>0</v>
      </c>
      <c r="CJ42">
        <v>0</v>
      </c>
      <c r="CK42">
        <v>0</v>
      </c>
      <c r="CL42">
        <v>0</v>
      </c>
      <c r="CM42">
        <v>0</v>
      </c>
      <c r="CN42">
        <v>0</v>
      </c>
      <c r="CO42">
        <v>0</v>
      </c>
      <c r="CP42">
        <v>0</v>
      </c>
      <c r="CQ42">
        <v>0</v>
      </c>
      <c r="CR42">
        <v>0</v>
      </c>
    </row>
    <row r="43" spans="1:96" x14ac:dyDescent="0.3">
      <c r="A43">
        <v>0</v>
      </c>
      <c r="B43">
        <v>0</v>
      </c>
      <c r="C43">
        <v>0</v>
      </c>
      <c r="D43">
        <v>0</v>
      </c>
      <c r="E43">
        <v>0</v>
      </c>
      <c r="F43">
        <v>0</v>
      </c>
      <c r="G43">
        <v>0</v>
      </c>
      <c r="H43">
        <v>0</v>
      </c>
      <c r="I43">
        <v>0</v>
      </c>
      <c r="J43">
        <v>0</v>
      </c>
      <c r="K43">
        <v>0</v>
      </c>
      <c r="L43">
        <v>0</v>
      </c>
      <c r="M43">
        <v>-5.8538123356963192</v>
      </c>
      <c r="N43">
        <v>7.1893707264935678</v>
      </c>
      <c r="O43">
        <v>-8.3444502374844625</v>
      </c>
      <c r="P43">
        <v>7.1893522569692765</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-269.06155596321975</v>
      </c>
      <c r="AT43">
        <v>-478.26385224046282</v>
      </c>
      <c r="AU43">
        <v>-701.55185273555878</v>
      </c>
      <c r="AV43">
        <v>-478.36513935789782</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v>0</v>
      </c>
      <c r="BX43">
        <v>0</v>
      </c>
      <c r="BY43">
        <v>24.29925630714424</v>
      </c>
      <c r="BZ43">
        <v>3395076.3453439968</v>
      </c>
      <c r="CA43">
        <v>9123.114888413842</v>
      </c>
      <c r="CB43">
        <v>3.6429617011890514E-3</v>
      </c>
      <c r="CC43">
        <v>0</v>
      </c>
      <c r="CD43">
        <v>0</v>
      </c>
      <c r="CE43">
        <v>0</v>
      </c>
      <c r="CF43">
        <v>0</v>
      </c>
      <c r="CG43">
        <v>0</v>
      </c>
      <c r="CH43">
        <v>0</v>
      </c>
      <c r="CI43">
        <v>0</v>
      </c>
      <c r="CJ43">
        <v>0</v>
      </c>
      <c r="CK43">
        <v>0</v>
      </c>
      <c r="CL43">
        <v>0</v>
      </c>
      <c r="CM43">
        <v>0</v>
      </c>
      <c r="CN43">
        <v>0</v>
      </c>
      <c r="CO43">
        <v>0</v>
      </c>
      <c r="CP43">
        <v>0</v>
      </c>
      <c r="CQ43">
        <v>0</v>
      </c>
      <c r="CR43">
        <v>0</v>
      </c>
    </row>
    <row r="44" spans="1:96" x14ac:dyDescent="0.3">
      <c r="A44">
        <v>0</v>
      </c>
      <c r="B44">
        <v>0</v>
      </c>
      <c r="C44">
        <v>0</v>
      </c>
      <c r="D44">
        <v>0</v>
      </c>
      <c r="E44">
        <v>0</v>
      </c>
      <c r="F44">
        <v>0</v>
      </c>
      <c r="G44">
        <v>0</v>
      </c>
      <c r="H44">
        <v>0</v>
      </c>
      <c r="I44">
        <v>0</v>
      </c>
      <c r="J44">
        <v>0</v>
      </c>
      <c r="K44">
        <v>0</v>
      </c>
      <c r="L44">
        <v>0</v>
      </c>
      <c r="M44">
        <v>6.0520612130022586</v>
      </c>
      <c r="N44">
        <v>-6.9805607158560701</v>
      </c>
      <c r="O44">
        <v>8.146201360178523</v>
      </c>
      <c r="P44">
        <v>-7.3981622676067751</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466.06710137009208</v>
      </c>
      <c r="AT44">
        <v>562.04406478313535</v>
      </c>
      <c r="AU44">
        <v>420.76609478601392</v>
      </c>
      <c r="AV44">
        <v>478.36513935789782</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c r="BY44">
        <v>-35.685104620600328</v>
      </c>
      <c r="BZ44">
        <v>-3395082.0798412962</v>
      </c>
      <c r="CA44">
        <v>-9111.7290401003866</v>
      </c>
      <c r="CB44">
        <v>5.7308543375711452</v>
      </c>
      <c r="CC44">
        <v>0</v>
      </c>
      <c r="CD44">
        <v>0</v>
      </c>
      <c r="CE44">
        <v>0</v>
      </c>
      <c r="CF44">
        <v>0</v>
      </c>
      <c r="CG44">
        <v>0</v>
      </c>
      <c r="CH44">
        <v>0</v>
      </c>
      <c r="CI44">
        <v>0</v>
      </c>
      <c r="CJ44">
        <v>0</v>
      </c>
      <c r="CK44">
        <v>0</v>
      </c>
      <c r="CL44">
        <v>0</v>
      </c>
      <c r="CM44">
        <v>0</v>
      </c>
      <c r="CN44">
        <v>0</v>
      </c>
      <c r="CO44">
        <v>0</v>
      </c>
      <c r="CP44">
        <v>0</v>
      </c>
      <c r="CQ44">
        <v>0</v>
      </c>
      <c r="CR44">
        <v>0</v>
      </c>
    </row>
    <row r="45" spans="1:96" x14ac:dyDescent="0.3">
      <c r="A45">
        <v>0</v>
      </c>
      <c r="B45">
        <v>0</v>
      </c>
      <c r="C45">
        <v>0</v>
      </c>
      <c r="D45">
        <v>0</v>
      </c>
      <c r="E45">
        <v>0</v>
      </c>
      <c r="F45">
        <v>0</v>
      </c>
      <c r="G45">
        <v>0</v>
      </c>
      <c r="H45">
        <v>0</v>
      </c>
      <c r="I45">
        <v>0</v>
      </c>
      <c r="J45">
        <v>0</v>
      </c>
      <c r="K45">
        <v>0</v>
      </c>
      <c r="L45">
        <v>0</v>
      </c>
      <c r="M45">
        <v>1.3629730626072288E-6</v>
      </c>
      <c r="N45">
        <v>1.6571430071939239E-7</v>
      </c>
      <c r="O45">
        <v>-7.7570020877208975E-7</v>
      </c>
      <c r="P45">
        <v>1.6569543842653461E-7</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0.99987378129772331</v>
      </c>
      <c r="AT45">
        <v>-1.0770677788716061E-5</v>
      </c>
      <c r="AU45">
        <v>-0.99996553599347537</v>
      </c>
      <c r="AV45">
        <v>-1.0874118908985751E-5</v>
      </c>
      <c r="AW45">
        <v>0</v>
      </c>
      <c r="AX45">
        <v>0</v>
      </c>
      <c r="AY45">
        <v>0</v>
      </c>
      <c r="AZ45">
        <v>0</v>
      </c>
      <c r="BA45">
        <v>0</v>
      </c>
      <c r="BB45">
        <v>0</v>
      </c>
      <c r="BC45">
        <v>0</v>
      </c>
      <c r="BD45">
        <v>0</v>
      </c>
      <c r="BE45">
        <v>0</v>
      </c>
      <c r="BF45">
        <v>0</v>
      </c>
      <c r="BG45">
        <v>0</v>
      </c>
      <c r="BH45">
        <v>0</v>
      </c>
      <c r="BI45">
        <v>0</v>
      </c>
      <c r="BJ45">
        <v>0</v>
      </c>
      <c r="BK45">
        <v>0</v>
      </c>
      <c r="BL45">
        <v>0</v>
      </c>
      <c r="BM45">
        <v>0</v>
      </c>
      <c r="BN45">
        <v>0</v>
      </c>
      <c r="BO45">
        <v>0</v>
      </c>
      <c r="BP45">
        <v>0</v>
      </c>
      <c r="BQ45">
        <v>0</v>
      </c>
      <c r="BR45">
        <v>0</v>
      </c>
      <c r="BS45">
        <v>0</v>
      </c>
      <c r="BT45">
        <v>0</v>
      </c>
      <c r="BU45">
        <v>0</v>
      </c>
      <c r="BV45">
        <v>0</v>
      </c>
      <c r="BW45">
        <v>0</v>
      </c>
      <c r="BX45">
        <v>0</v>
      </c>
      <c r="BY45">
        <v>3.6443968709049726E-5</v>
      </c>
      <c r="BZ45">
        <v>0.16684185476471106</v>
      </c>
      <c r="CA45">
        <v>9.3054940111928861E-3</v>
      </c>
      <c r="CB45">
        <v>3.7204317250116685E-9</v>
      </c>
      <c r="CC45">
        <v>0</v>
      </c>
      <c r="CD45">
        <v>0</v>
      </c>
      <c r="CE45">
        <v>0</v>
      </c>
      <c r="CF45">
        <v>0</v>
      </c>
      <c r="CG45">
        <v>0</v>
      </c>
      <c r="CH45">
        <v>0</v>
      </c>
      <c r="CI45">
        <v>0</v>
      </c>
      <c r="CJ45">
        <v>0</v>
      </c>
      <c r="CK45">
        <v>0</v>
      </c>
      <c r="CL45">
        <v>0</v>
      </c>
      <c r="CM45">
        <v>0</v>
      </c>
      <c r="CN45">
        <v>0</v>
      </c>
      <c r="CO45">
        <v>0</v>
      </c>
      <c r="CP45">
        <v>0</v>
      </c>
      <c r="CQ45">
        <v>0</v>
      </c>
      <c r="CR45">
        <v>0</v>
      </c>
    </row>
    <row r="46" spans="1:96" x14ac:dyDescent="0.3">
      <c r="A46">
        <v>0</v>
      </c>
      <c r="B46">
        <v>0</v>
      </c>
      <c r="C46">
        <v>0</v>
      </c>
      <c r="D46">
        <v>0</v>
      </c>
      <c r="E46">
        <v>0</v>
      </c>
      <c r="F46">
        <v>0</v>
      </c>
      <c r="G46">
        <v>0</v>
      </c>
      <c r="H46">
        <v>0</v>
      </c>
      <c r="I46">
        <v>0</v>
      </c>
      <c r="J46">
        <v>0</v>
      </c>
      <c r="K46">
        <v>0</v>
      </c>
      <c r="L46">
        <v>0</v>
      </c>
      <c r="M46">
        <v>-1.3629730626072288E-6</v>
      </c>
      <c r="N46">
        <v>-1.6571430071939239E-7</v>
      </c>
      <c r="O46">
        <v>7.7570020877208975E-7</v>
      </c>
      <c r="P46">
        <v>-1.6569543842653461E-7</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2.6228700889079695E-5</v>
      </c>
      <c r="AT46">
        <v>0.99991078067640105</v>
      </c>
      <c r="AU46">
        <v>6.5525994862934459E-5</v>
      </c>
      <c r="AV46">
        <v>-0.99988913587970341</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c r="BR46">
        <v>0</v>
      </c>
      <c r="BS46">
        <v>0</v>
      </c>
      <c r="BT46">
        <v>0</v>
      </c>
      <c r="BU46">
        <v>0</v>
      </c>
      <c r="BV46">
        <v>0</v>
      </c>
      <c r="BW46">
        <v>0</v>
      </c>
      <c r="BX46">
        <v>0</v>
      </c>
      <c r="BY46">
        <v>-3.6443968709049726E-5</v>
      </c>
      <c r="BZ46">
        <v>-0.16684185476471106</v>
      </c>
      <c r="CA46">
        <v>-9.3054940111928861E-3</v>
      </c>
      <c r="CB46">
        <v>-3.7204317250116685E-9</v>
      </c>
      <c r="CC46">
        <v>0</v>
      </c>
      <c r="CD46">
        <v>0</v>
      </c>
      <c r="CE46">
        <v>0</v>
      </c>
      <c r="CF46">
        <v>0</v>
      </c>
      <c r="CG46">
        <v>0</v>
      </c>
      <c r="CH46">
        <v>0</v>
      </c>
      <c r="CI46">
        <v>0</v>
      </c>
      <c r="CJ46">
        <v>0</v>
      </c>
      <c r="CK46">
        <v>0</v>
      </c>
      <c r="CL46">
        <v>0</v>
      </c>
      <c r="CM46">
        <v>0</v>
      </c>
      <c r="CN46">
        <v>0</v>
      </c>
      <c r="CO46">
        <v>0</v>
      </c>
      <c r="CP46">
        <v>0</v>
      </c>
      <c r="CQ46">
        <v>0</v>
      </c>
      <c r="CR46">
        <v>0</v>
      </c>
    </row>
    <row r="47" spans="1:96" x14ac:dyDescent="0.3">
      <c r="A47">
        <v>0</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4.9995000499930636E-2</v>
      </c>
      <c r="AT47">
        <v>0</v>
      </c>
      <c r="AU47">
        <v>-4.9995000499930636E-2</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c r="BV47">
        <v>0</v>
      </c>
      <c r="BW47">
        <v>0</v>
      </c>
      <c r="BX47">
        <v>0</v>
      </c>
      <c r="BY47">
        <v>4.9995000499930636E-2</v>
      </c>
      <c r="BZ47">
        <v>0</v>
      </c>
      <c r="CA47">
        <v>-4.9995000499930636E-2</v>
      </c>
      <c r="CB47">
        <v>0</v>
      </c>
      <c r="CC47">
        <v>0</v>
      </c>
      <c r="CD47">
        <v>0</v>
      </c>
      <c r="CE47">
        <v>0</v>
      </c>
      <c r="CF47">
        <v>0</v>
      </c>
      <c r="CG47">
        <v>0</v>
      </c>
      <c r="CH47">
        <v>0</v>
      </c>
      <c r="CI47">
        <v>0</v>
      </c>
      <c r="CJ47">
        <v>0</v>
      </c>
      <c r="CK47">
        <v>0</v>
      </c>
      <c r="CL47">
        <v>0</v>
      </c>
      <c r="CM47">
        <v>0</v>
      </c>
      <c r="CN47">
        <v>0</v>
      </c>
      <c r="CO47">
        <v>0</v>
      </c>
      <c r="CP47">
        <v>0</v>
      </c>
      <c r="CQ47">
        <v>0</v>
      </c>
      <c r="CR47">
        <v>0</v>
      </c>
    </row>
    <row r="48" spans="1:96" x14ac:dyDescent="0.3">
      <c r="A48">
        <v>0</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c r="BV48">
        <v>0</v>
      </c>
      <c r="BW48">
        <v>0</v>
      </c>
      <c r="BX48">
        <v>0</v>
      </c>
      <c r="BY48">
        <v>0</v>
      </c>
      <c r="BZ48">
        <v>0.05</v>
      </c>
      <c r="CA48">
        <v>0</v>
      </c>
      <c r="CB48">
        <v>-0.05</v>
      </c>
      <c r="CC48">
        <v>0</v>
      </c>
      <c r="CD48">
        <v>0</v>
      </c>
      <c r="CE48">
        <v>0</v>
      </c>
      <c r="CF48">
        <v>0</v>
      </c>
      <c r="CG48">
        <v>0</v>
      </c>
      <c r="CH48">
        <v>0</v>
      </c>
      <c r="CI48">
        <v>0</v>
      </c>
      <c r="CJ48">
        <v>0</v>
      </c>
      <c r="CK48">
        <v>0</v>
      </c>
      <c r="CL48">
        <v>0</v>
      </c>
      <c r="CM48">
        <v>0</v>
      </c>
      <c r="CN48">
        <v>0</v>
      </c>
      <c r="CO48">
        <v>0</v>
      </c>
      <c r="CP48">
        <v>0</v>
      </c>
      <c r="CQ48">
        <v>0</v>
      </c>
      <c r="CR48">
        <v>0</v>
      </c>
    </row>
    <row r="49" spans="1:96" x14ac:dyDescent="0.3">
      <c r="A49">
        <v>0</v>
      </c>
      <c r="B49">
        <v>0</v>
      </c>
      <c r="C49">
        <v>-5.8538123356963192</v>
      </c>
      <c r="D49">
        <v>7.1893707264935678</v>
      </c>
      <c r="E49">
        <v>0</v>
      </c>
      <c r="F49">
        <v>0</v>
      </c>
      <c r="G49">
        <v>0</v>
      </c>
      <c r="H49">
        <v>0</v>
      </c>
      <c r="I49">
        <v>0</v>
      </c>
      <c r="J49">
        <v>0</v>
      </c>
      <c r="K49">
        <v>0</v>
      </c>
      <c r="L49">
        <v>0</v>
      </c>
      <c r="M49">
        <v>0</v>
      </c>
      <c r="N49">
        <v>0</v>
      </c>
      <c r="O49">
        <v>0</v>
      </c>
      <c r="P49">
        <v>0</v>
      </c>
      <c r="Q49">
        <v>-8.3444502374844625</v>
      </c>
      <c r="R49">
        <v>7.1893522569692765</v>
      </c>
      <c r="S49">
        <v>0</v>
      </c>
      <c r="T49">
        <v>0</v>
      </c>
      <c r="U49">
        <v>0</v>
      </c>
      <c r="V49">
        <v>0</v>
      </c>
      <c r="W49">
        <v>0</v>
      </c>
      <c r="X49">
        <v>0</v>
      </c>
      <c r="Y49">
        <v>0</v>
      </c>
      <c r="Z49">
        <v>0</v>
      </c>
      <c r="AA49">
        <v>0</v>
      </c>
      <c r="AB49">
        <v>0</v>
      </c>
      <c r="AC49">
        <v>0</v>
      </c>
      <c r="AD49">
        <v>0</v>
      </c>
      <c r="AE49">
        <v>0</v>
      </c>
      <c r="AF49">
        <v>0</v>
      </c>
      <c r="AG49">
        <v>0</v>
      </c>
      <c r="AH49">
        <v>0</v>
      </c>
      <c r="AI49">
        <v>-269.06155596321975</v>
      </c>
      <c r="AJ49">
        <v>-478.26385224046282</v>
      </c>
      <c r="AK49">
        <v>0</v>
      </c>
      <c r="AL49">
        <v>0</v>
      </c>
      <c r="AM49">
        <v>0</v>
      </c>
      <c r="AN49">
        <v>0</v>
      </c>
      <c r="AO49">
        <v>0</v>
      </c>
      <c r="AP49">
        <v>0</v>
      </c>
      <c r="AQ49">
        <v>0</v>
      </c>
      <c r="AR49">
        <v>0</v>
      </c>
      <c r="AS49">
        <v>0</v>
      </c>
      <c r="AT49">
        <v>0</v>
      </c>
      <c r="AU49">
        <v>0</v>
      </c>
      <c r="AV49">
        <v>0</v>
      </c>
      <c r="AW49">
        <v>-701.55185273555878</v>
      </c>
      <c r="AX49">
        <v>-478.36513935789782</v>
      </c>
      <c r="AY49">
        <v>0</v>
      </c>
      <c r="AZ49">
        <v>0</v>
      </c>
      <c r="BA49">
        <v>0</v>
      </c>
      <c r="BB49">
        <v>0</v>
      </c>
      <c r="BC49">
        <v>0</v>
      </c>
      <c r="BD49">
        <v>0</v>
      </c>
      <c r="BE49">
        <v>0</v>
      </c>
      <c r="BF49">
        <v>0</v>
      </c>
      <c r="BG49">
        <v>0</v>
      </c>
      <c r="BH49">
        <v>0</v>
      </c>
      <c r="BI49">
        <v>0</v>
      </c>
      <c r="BJ49">
        <v>0</v>
      </c>
      <c r="BK49">
        <v>0</v>
      </c>
      <c r="BL49">
        <v>0</v>
      </c>
      <c r="BM49">
        <v>0</v>
      </c>
      <c r="BN49">
        <v>0</v>
      </c>
      <c r="BO49">
        <v>24.29925630714424</v>
      </c>
      <c r="BP49">
        <v>3395076.3453439968</v>
      </c>
      <c r="BQ49">
        <v>0</v>
      </c>
      <c r="BR49">
        <v>0</v>
      </c>
      <c r="BS49">
        <v>0</v>
      </c>
      <c r="BT49">
        <v>0</v>
      </c>
      <c r="BU49">
        <v>0</v>
      </c>
      <c r="BV49">
        <v>0</v>
      </c>
      <c r="BW49">
        <v>0</v>
      </c>
      <c r="BX49">
        <v>0</v>
      </c>
      <c r="BY49">
        <v>0</v>
      </c>
      <c r="BZ49">
        <v>0</v>
      </c>
      <c r="CA49">
        <v>0</v>
      </c>
      <c r="CB49">
        <v>0</v>
      </c>
      <c r="CC49">
        <v>9123.114888413842</v>
      </c>
      <c r="CD49">
        <v>3.6429617011890514E-3</v>
      </c>
      <c r="CE49">
        <v>0</v>
      </c>
      <c r="CF49">
        <v>0</v>
      </c>
      <c r="CG49">
        <v>0</v>
      </c>
      <c r="CH49">
        <v>0</v>
      </c>
      <c r="CI49">
        <v>0</v>
      </c>
      <c r="CJ49">
        <v>0</v>
      </c>
      <c r="CK49">
        <v>0</v>
      </c>
      <c r="CL49">
        <v>0</v>
      </c>
      <c r="CM49">
        <v>0</v>
      </c>
      <c r="CN49">
        <v>0</v>
      </c>
      <c r="CO49">
        <v>0</v>
      </c>
      <c r="CP49">
        <v>0</v>
      </c>
      <c r="CQ49">
        <v>0</v>
      </c>
      <c r="CR49">
        <v>0</v>
      </c>
    </row>
    <row r="50" spans="1:96" x14ac:dyDescent="0.3">
      <c r="A50">
        <v>0</v>
      </c>
      <c r="B50">
        <v>0</v>
      </c>
      <c r="C50">
        <v>6.0520612130022586</v>
      </c>
      <c r="D50">
        <v>-6.9805607158560701</v>
      </c>
      <c r="E50">
        <v>0</v>
      </c>
      <c r="F50">
        <v>0</v>
      </c>
      <c r="G50">
        <v>0</v>
      </c>
      <c r="H50">
        <v>0</v>
      </c>
      <c r="I50">
        <v>0</v>
      </c>
      <c r="J50">
        <v>0</v>
      </c>
      <c r="K50">
        <v>0</v>
      </c>
      <c r="L50">
        <v>0</v>
      </c>
      <c r="M50">
        <v>0</v>
      </c>
      <c r="N50">
        <v>0</v>
      </c>
      <c r="O50">
        <v>0</v>
      </c>
      <c r="P50">
        <v>0</v>
      </c>
      <c r="Q50">
        <v>8.146201360178523</v>
      </c>
      <c r="R50">
        <v>-7.3981622676067751</v>
      </c>
      <c r="S50">
        <v>0</v>
      </c>
      <c r="T50">
        <v>0</v>
      </c>
      <c r="U50">
        <v>0</v>
      </c>
      <c r="V50">
        <v>0</v>
      </c>
      <c r="W50">
        <v>0</v>
      </c>
      <c r="X50">
        <v>0</v>
      </c>
      <c r="Y50">
        <v>0</v>
      </c>
      <c r="Z50">
        <v>0</v>
      </c>
      <c r="AA50">
        <v>0</v>
      </c>
      <c r="AB50">
        <v>0</v>
      </c>
      <c r="AC50">
        <v>0</v>
      </c>
      <c r="AD50">
        <v>0</v>
      </c>
      <c r="AE50">
        <v>0</v>
      </c>
      <c r="AF50">
        <v>0</v>
      </c>
      <c r="AG50">
        <v>0</v>
      </c>
      <c r="AH50">
        <v>0</v>
      </c>
      <c r="AI50">
        <v>466.06710137009208</v>
      </c>
      <c r="AJ50">
        <v>562.04406478313535</v>
      </c>
      <c r="AK50">
        <v>0</v>
      </c>
      <c r="AL50">
        <v>0</v>
      </c>
      <c r="AM50">
        <v>0</v>
      </c>
      <c r="AN50">
        <v>0</v>
      </c>
      <c r="AO50">
        <v>0</v>
      </c>
      <c r="AP50">
        <v>0</v>
      </c>
      <c r="AQ50">
        <v>0</v>
      </c>
      <c r="AR50">
        <v>0</v>
      </c>
      <c r="AS50">
        <v>0</v>
      </c>
      <c r="AT50">
        <v>0</v>
      </c>
      <c r="AU50">
        <v>0</v>
      </c>
      <c r="AV50">
        <v>0</v>
      </c>
      <c r="AW50">
        <v>420.76609478601392</v>
      </c>
      <c r="AX50">
        <v>478.36513935789782</v>
      </c>
      <c r="AY50">
        <v>0</v>
      </c>
      <c r="AZ50">
        <v>0</v>
      </c>
      <c r="BA50">
        <v>0</v>
      </c>
      <c r="BB50">
        <v>0</v>
      </c>
      <c r="BC50">
        <v>0</v>
      </c>
      <c r="BD50">
        <v>0</v>
      </c>
      <c r="BE50">
        <v>0</v>
      </c>
      <c r="BF50">
        <v>0</v>
      </c>
      <c r="BG50">
        <v>0</v>
      </c>
      <c r="BH50">
        <v>0</v>
      </c>
      <c r="BI50">
        <v>0</v>
      </c>
      <c r="BJ50">
        <v>0</v>
      </c>
      <c r="BK50">
        <v>0</v>
      </c>
      <c r="BL50">
        <v>0</v>
      </c>
      <c r="BM50">
        <v>0</v>
      </c>
      <c r="BN50">
        <v>0</v>
      </c>
      <c r="BO50">
        <v>-35.685104620600328</v>
      </c>
      <c r="BP50">
        <v>-3395082.0798412962</v>
      </c>
      <c r="BQ50">
        <v>0</v>
      </c>
      <c r="BR50">
        <v>0</v>
      </c>
      <c r="BS50">
        <v>0</v>
      </c>
      <c r="BT50">
        <v>0</v>
      </c>
      <c r="BU50">
        <v>0</v>
      </c>
      <c r="BV50">
        <v>0</v>
      </c>
      <c r="BW50">
        <v>0</v>
      </c>
      <c r="BX50">
        <v>0</v>
      </c>
      <c r="BY50">
        <v>0</v>
      </c>
      <c r="BZ50">
        <v>0</v>
      </c>
      <c r="CA50">
        <v>0</v>
      </c>
      <c r="CB50">
        <v>0</v>
      </c>
      <c r="CC50">
        <v>-9111.7290401003866</v>
      </c>
      <c r="CD50">
        <v>5.7308543375711452</v>
      </c>
      <c r="CE50">
        <v>0</v>
      </c>
      <c r="CF50">
        <v>0</v>
      </c>
      <c r="CG50">
        <v>0</v>
      </c>
      <c r="CH50">
        <v>0</v>
      </c>
      <c r="CI50">
        <v>0</v>
      </c>
      <c r="CJ50">
        <v>0</v>
      </c>
      <c r="CK50">
        <v>0</v>
      </c>
      <c r="CL50">
        <v>0</v>
      </c>
      <c r="CM50">
        <v>0</v>
      </c>
      <c r="CN50">
        <v>0</v>
      </c>
      <c r="CO50">
        <v>0</v>
      </c>
      <c r="CP50">
        <v>0</v>
      </c>
      <c r="CQ50">
        <v>0</v>
      </c>
      <c r="CR50">
        <v>0</v>
      </c>
    </row>
    <row r="51" spans="1:96" x14ac:dyDescent="0.3">
      <c r="A51">
        <v>0</v>
      </c>
      <c r="B51">
        <v>0</v>
      </c>
      <c r="C51">
        <v>1.3629730626072288E-6</v>
      </c>
      <c r="D51">
        <v>1.6571430071939239E-7</v>
      </c>
      <c r="E51">
        <v>0</v>
      </c>
      <c r="F51">
        <v>0</v>
      </c>
      <c r="G51">
        <v>0</v>
      </c>
      <c r="H51">
        <v>0</v>
      </c>
      <c r="I51">
        <v>0</v>
      </c>
      <c r="J51">
        <v>0</v>
      </c>
      <c r="K51">
        <v>0</v>
      </c>
      <c r="L51">
        <v>0</v>
      </c>
      <c r="M51">
        <v>0</v>
      </c>
      <c r="N51">
        <v>0</v>
      </c>
      <c r="O51">
        <v>0</v>
      </c>
      <c r="P51">
        <v>0</v>
      </c>
      <c r="Q51">
        <v>-7.7570020877208975E-7</v>
      </c>
      <c r="R51">
        <v>1.6569543842653461E-7</v>
      </c>
      <c r="S51">
        <v>0</v>
      </c>
      <c r="T51">
        <v>0</v>
      </c>
      <c r="U51">
        <v>0</v>
      </c>
      <c r="V51">
        <v>0</v>
      </c>
      <c r="W51">
        <v>0</v>
      </c>
      <c r="X51">
        <v>0</v>
      </c>
      <c r="Y51">
        <v>0</v>
      </c>
      <c r="Z51">
        <v>0</v>
      </c>
      <c r="AA51">
        <v>0</v>
      </c>
      <c r="AB51">
        <v>0</v>
      </c>
      <c r="AC51">
        <v>0</v>
      </c>
      <c r="AD51">
        <v>0</v>
      </c>
      <c r="AE51">
        <v>0</v>
      </c>
      <c r="AF51">
        <v>0</v>
      </c>
      <c r="AG51">
        <v>0</v>
      </c>
      <c r="AH51">
        <v>0</v>
      </c>
      <c r="AI51">
        <v>0.99987378129772331</v>
      </c>
      <c r="AJ51">
        <v>-1.0770677788716061E-5</v>
      </c>
      <c r="AK51">
        <v>0</v>
      </c>
      <c r="AL51">
        <v>0</v>
      </c>
      <c r="AM51">
        <v>0</v>
      </c>
      <c r="AN51">
        <v>0</v>
      </c>
      <c r="AO51">
        <v>0</v>
      </c>
      <c r="AP51">
        <v>0</v>
      </c>
      <c r="AQ51">
        <v>0</v>
      </c>
      <c r="AR51">
        <v>0</v>
      </c>
      <c r="AS51">
        <v>0</v>
      </c>
      <c r="AT51">
        <v>0</v>
      </c>
      <c r="AU51">
        <v>0</v>
      </c>
      <c r="AV51">
        <v>0</v>
      </c>
      <c r="AW51">
        <v>-0.99996553599347537</v>
      </c>
      <c r="AX51">
        <v>-1.0874118908985751E-5</v>
      </c>
      <c r="AY51">
        <v>0</v>
      </c>
      <c r="AZ51">
        <v>0</v>
      </c>
      <c r="BA51">
        <v>0</v>
      </c>
      <c r="BB51">
        <v>0</v>
      </c>
      <c r="BC51">
        <v>0</v>
      </c>
      <c r="BD51">
        <v>0</v>
      </c>
      <c r="BE51">
        <v>0</v>
      </c>
      <c r="BF51">
        <v>0</v>
      </c>
      <c r="BG51">
        <v>0</v>
      </c>
      <c r="BH51">
        <v>0</v>
      </c>
      <c r="BI51">
        <v>0</v>
      </c>
      <c r="BJ51">
        <v>0</v>
      </c>
      <c r="BK51">
        <v>0</v>
      </c>
      <c r="BL51">
        <v>0</v>
      </c>
      <c r="BM51">
        <v>0</v>
      </c>
      <c r="BN51">
        <v>0</v>
      </c>
      <c r="BO51">
        <v>3.6443968709049726E-5</v>
      </c>
      <c r="BP51">
        <v>0.16684185476471106</v>
      </c>
      <c r="BQ51">
        <v>0</v>
      </c>
      <c r="BR51">
        <v>0</v>
      </c>
      <c r="BS51">
        <v>0</v>
      </c>
      <c r="BT51">
        <v>0</v>
      </c>
      <c r="BU51">
        <v>0</v>
      </c>
      <c r="BV51">
        <v>0</v>
      </c>
      <c r="BW51">
        <v>0</v>
      </c>
      <c r="BX51">
        <v>0</v>
      </c>
      <c r="BY51">
        <v>0</v>
      </c>
      <c r="BZ51">
        <v>0</v>
      </c>
      <c r="CA51">
        <v>0</v>
      </c>
      <c r="CB51">
        <v>0</v>
      </c>
      <c r="CC51">
        <v>9.3054940111928861E-3</v>
      </c>
      <c r="CD51">
        <v>3.7204317250116685E-9</v>
      </c>
      <c r="CE51">
        <v>0</v>
      </c>
      <c r="CF51">
        <v>0</v>
      </c>
      <c r="CG51">
        <v>0</v>
      </c>
      <c r="CH51">
        <v>0</v>
      </c>
      <c r="CI51">
        <v>0</v>
      </c>
      <c r="CJ51">
        <v>0</v>
      </c>
      <c r="CK51">
        <v>0</v>
      </c>
      <c r="CL51">
        <v>0</v>
      </c>
      <c r="CM51">
        <v>0</v>
      </c>
      <c r="CN51">
        <v>0</v>
      </c>
      <c r="CO51">
        <v>0</v>
      </c>
      <c r="CP51">
        <v>0</v>
      </c>
      <c r="CQ51">
        <v>0</v>
      </c>
      <c r="CR51">
        <v>0</v>
      </c>
    </row>
    <row r="52" spans="1:96" x14ac:dyDescent="0.3">
      <c r="A52">
        <v>0</v>
      </c>
      <c r="B52">
        <v>0</v>
      </c>
      <c r="C52">
        <v>-1.3629730626072288E-6</v>
      </c>
      <c r="D52">
        <v>-1.6571430071939239E-7</v>
      </c>
      <c r="E52">
        <v>0</v>
      </c>
      <c r="F52">
        <v>0</v>
      </c>
      <c r="G52">
        <v>0</v>
      </c>
      <c r="H52">
        <v>0</v>
      </c>
      <c r="I52">
        <v>0</v>
      </c>
      <c r="J52">
        <v>0</v>
      </c>
      <c r="K52">
        <v>0</v>
      </c>
      <c r="L52">
        <v>0</v>
      </c>
      <c r="M52">
        <v>0</v>
      </c>
      <c r="N52">
        <v>0</v>
      </c>
      <c r="O52">
        <v>0</v>
      </c>
      <c r="P52">
        <v>0</v>
      </c>
      <c r="Q52">
        <v>7.7570020877208975E-7</v>
      </c>
      <c r="R52">
        <v>-1.6569543842653461E-7</v>
      </c>
      <c r="S52">
        <v>0</v>
      </c>
      <c r="T52">
        <v>0</v>
      </c>
      <c r="U52">
        <v>0</v>
      </c>
      <c r="V52">
        <v>0</v>
      </c>
      <c r="W52">
        <v>0</v>
      </c>
      <c r="X52">
        <v>0</v>
      </c>
      <c r="Y52">
        <v>0</v>
      </c>
      <c r="Z52">
        <v>0</v>
      </c>
      <c r="AA52">
        <v>0</v>
      </c>
      <c r="AB52">
        <v>0</v>
      </c>
      <c r="AC52">
        <v>0</v>
      </c>
      <c r="AD52">
        <v>0</v>
      </c>
      <c r="AE52">
        <v>0</v>
      </c>
      <c r="AF52">
        <v>0</v>
      </c>
      <c r="AG52">
        <v>0</v>
      </c>
      <c r="AH52">
        <v>0</v>
      </c>
      <c r="AI52">
        <v>2.6228700889079695E-5</v>
      </c>
      <c r="AJ52">
        <v>0.99991078067640105</v>
      </c>
      <c r="AK52">
        <v>0</v>
      </c>
      <c r="AL52">
        <v>0</v>
      </c>
      <c r="AM52">
        <v>0</v>
      </c>
      <c r="AN52">
        <v>0</v>
      </c>
      <c r="AO52">
        <v>0</v>
      </c>
      <c r="AP52">
        <v>0</v>
      </c>
      <c r="AQ52">
        <v>0</v>
      </c>
      <c r="AR52">
        <v>0</v>
      </c>
      <c r="AS52">
        <v>0</v>
      </c>
      <c r="AT52">
        <v>0</v>
      </c>
      <c r="AU52">
        <v>0</v>
      </c>
      <c r="AV52">
        <v>0</v>
      </c>
      <c r="AW52">
        <v>6.5525994862934459E-5</v>
      </c>
      <c r="AX52">
        <v>-0.99988913587970341</v>
      </c>
      <c r="AY52">
        <v>0</v>
      </c>
      <c r="AZ52">
        <v>0</v>
      </c>
      <c r="BA52">
        <v>0</v>
      </c>
      <c r="BB52">
        <v>0</v>
      </c>
      <c r="BC52">
        <v>0</v>
      </c>
      <c r="BD52">
        <v>0</v>
      </c>
      <c r="BE52">
        <v>0</v>
      </c>
      <c r="BF52">
        <v>0</v>
      </c>
      <c r="BG52">
        <v>0</v>
      </c>
      <c r="BH52">
        <v>0</v>
      </c>
      <c r="BI52">
        <v>0</v>
      </c>
      <c r="BJ52">
        <v>0</v>
      </c>
      <c r="BK52">
        <v>0</v>
      </c>
      <c r="BL52">
        <v>0</v>
      </c>
      <c r="BM52">
        <v>0</v>
      </c>
      <c r="BN52">
        <v>0</v>
      </c>
      <c r="BO52">
        <v>-3.6443968709049726E-5</v>
      </c>
      <c r="BP52">
        <v>-0.16684185476471106</v>
      </c>
      <c r="BQ52">
        <v>0</v>
      </c>
      <c r="BR52">
        <v>0</v>
      </c>
      <c r="BS52">
        <v>0</v>
      </c>
      <c r="BT52">
        <v>0</v>
      </c>
      <c r="BU52">
        <v>0</v>
      </c>
      <c r="BV52">
        <v>0</v>
      </c>
      <c r="BW52">
        <v>0</v>
      </c>
      <c r="BX52">
        <v>0</v>
      </c>
      <c r="BY52">
        <v>0</v>
      </c>
      <c r="BZ52">
        <v>0</v>
      </c>
      <c r="CA52">
        <v>0</v>
      </c>
      <c r="CB52">
        <v>0</v>
      </c>
      <c r="CC52">
        <v>-9.3054940111928861E-3</v>
      </c>
      <c r="CD52">
        <v>-3.7204317250116685E-9</v>
      </c>
      <c r="CE52">
        <v>0</v>
      </c>
      <c r="CF52">
        <v>0</v>
      </c>
      <c r="CG52">
        <v>0</v>
      </c>
      <c r="CH52">
        <v>0</v>
      </c>
      <c r="CI52">
        <v>0</v>
      </c>
      <c r="CJ52">
        <v>0</v>
      </c>
      <c r="CK52">
        <v>0</v>
      </c>
      <c r="CL52">
        <v>0</v>
      </c>
      <c r="CM52">
        <v>0</v>
      </c>
      <c r="CN52">
        <v>0</v>
      </c>
      <c r="CO52">
        <v>0</v>
      </c>
      <c r="CP52">
        <v>0</v>
      </c>
      <c r="CQ52">
        <v>0</v>
      </c>
      <c r="CR52">
        <v>0</v>
      </c>
    </row>
    <row r="53" spans="1:96" x14ac:dyDescent="0.3">
      <c r="A53">
        <v>0</v>
      </c>
      <c r="B53">
        <v>0</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4.9995000499930636E-2</v>
      </c>
      <c r="AJ53">
        <v>0</v>
      </c>
      <c r="AK53">
        <v>0</v>
      </c>
      <c r="AL53">
        <v>0</v>
      </c>
      <c r="AM53">
        <v>0</v>
      </c>
      <c r="AN53">
        <v>0</v>
      </c>
      <c r="AO53">
        <v>0</v>
      </c>
      <c r="AP53">
        <v>0</v>
      </c>
      <c r="AQ53">
        <v>0</v>
      </c>
      <c r="AR53">
        <v>0</v>
      </c>
      <c r="AS53">
        <v>0</v>
      </c>
      <c r="AT53">
        <v>0</v>
      </c>
      <c r="AU53">
        <v>0</v>
      </c>
      <c r="AV53">
        <v>0</v>
      </c>
      <c r="AW53">
        <v>-4.9995000499930636E-2</v>
      </c>
      <c r="AX53">
        <v>0</v>
      </c>
      <c r="AY53">
        <v>0</v>
      </c>
      <c r="AZ53">
        <v>0</v>
      </c>
      <c r="BA53">
        <v>0</v>
      </c>
      <c r="BB53">
        <v>0</v>
      </c>
      <c r="BC53">
        <v>0</v>
      </c>
      <c r="BD53">
        <v>0</v>
      </c>
      <c r="BE53">
        <v>0</v>
      </c>
      <c r="BF53">
        <v>0</v>
      </c>
      <c r="BG53">
        <v>0</v>
      </c>
      <c r="BH53">
        <v>0</v>
      </c>
      <c r="BI53">
        <v>0</v>
      </c>
      <c r="BJ53">
        <v>0</v>
      </c>
      <c r="BK53">
        <v>0</v>
      </c>
      <c r="BL53">
        <v>0</v>
      </c>
      <c r="BM53">
        <v>0</v>
      </c>
      <c r="BN53">
        <v>0</v>
      </c>
      <c r="BO53">
        <v>4.9995000499930636E-2</v>
      </c>
      <c r="BP53">
        <v>0</v>
      </c>
      <c r="BQ53">
        <v>0</v>
      </c>
      <c r="BR53">
        <v>0</v>
      </c>
      <c r="BS53">
        <v>0</v>
      </c>
      <c r="BT53">
        <v>0</v>
      </c>
      <c r="BU53">
        <v>0</v>
      </c>
      <c r="BV53">
        <v>0</v>
      </c>
      <c r="BW53">
        <v>0</v>
      </c>
      <c r="BX53">
        <v>0</v>
      </c>
      <c r="BY53">
        <v>0</v>
      </c>
      <c r="BZ53">
        <v>0</v>
      </c>
      <c r="CA53">
        <v>0</v>
      </c>
      <c r="CB53">
        <v>0</v>
      </c>
      <c r="CC53">
        <v>-4.9995000499930636E-2</v>
      </c>
      <c r="CD53">
        <v>0</v>
      </c>
      <c r="CE53">
        <v>0</v>
      </c>
      <c r="CF53">
        <v>0</v>
      </c>
      <c r="CG53">
        <v>0</v>
      </c>
      <c r="CH53">
        <v>0</v>
      </c>
      <c r="CI53">
        <v>0</v>
      </c>
      <c r="CJ53">
        <v>0</v>
      </c>
      <c r="CK53">
        <v>0</v>
      </c>
      <c r="CL53">
        <v>0</v>
      </c>
      <c r="CM53">
        <v>0</v>
      </c>
      <c r="CN53">
        <v>0</v>
      </c>
      <c r="CO53">
        <v>0</v>
      </c>
      <c r="CP53">
        <v>0</v>
      </c>
      <c r="CQ53">
        <v>0</v>
      </c>
      <c r="CR53">
        <v>0</v>
      </c>
    </row>
    <row r="54" spans="1:96" x14ac:dyDescent="0.3">
      <c r="A54">
        <v>0</v>
      </c>
      <c r="B54">
        <v>0</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0.05</v>
      </c>
      <c r="BQ54">
        <v>0</v>
      </c>
      <c r="BR54">
        <v>0</v>
      </c>
      <c r="BS54">
        <v>0</v>
      </c>
      <c r="BT54">
        <v>0</v>
      </c>
      <c r="BU54">
        <v>0</v>
      </c>
      <c r="BV54">
        <v>0</v>
      </c>
      <c r="BW54">
        <v>0</v>
      </c>
      <c r="BX54">
        <v>0</v>
      </c>
      <c r="BY54">
        <v>0</v>
      </c>
      <c r="BZ54">
        <v>0</v>
      </c>
      <c r="CA54">
        <v>0</v>
      </c>
      <c r="CB54">
        <v>0</v>
      </c>
      <c r="CC54">
        <v>0</v>
      </c>
      <c r="CD54">
        <v>-0.05</v>
      </c>
      <c r="CE54">
        <v>0</v>
      </c>
      <c r="CF54">
        <v>0</v>
      </c>
      <c r="CG54">
        <v>0</v>
      </c>
      <c r="CH54">
        <v>0</v>
      </c>
      <c r="CI54">
        <v>0</v>
      </c>
      <c r="CJ54">
        <v>0</v>
      </c>
      <c r="CK54">
        <v>0</v>
      </c>
      <c r="CL54">
        <v>0</v>
      </c>
      <c r="CM54">
        <v>0</v>
      </c>
      <c r="CN54">
        <v>0</v>
      </c>
      <c r="CO54">
        <v>0</v>
      </c>
      <c r="CP54">
        <v>0</v>
      </c>
      <c r="CQ54">
        <v>0</v>
      </c>
      <c r="CR54">
        <v>0</v>
      </c>
    </row>
    <row r="55" spans="1:96" x14ac:dyDescent="0.3">
      <c r="A55">
        <v>0</v>
      </c>
      <c r="B55">
        <v>0</v>
      </c>
      <c r="C55">
        <v>0</v>
      </c>
      <c r="D55">
        <v>0</v>
      </c>
      <c r="E55">
        <v>0</v>
      </c>
      <c r="F55">
        <v>0</v>
      </c>
      <c r="G55">
        <v>-5.8538123356963192</v>
      </c>
      <c r="H55">
        <v>7.1893707264935678</v>
      </c>
      <c r="I55">
        <v>0</v>
      </c>
      <c r="J55">
        <v>0</v>
      </c>
      <c r="K55">
        <v>0</v>
      </c>
      <c r="L55">
        <v>0</v>
      </c>
      <c r="M55">
        <v>0</v>
      </c>
      <c r="N55">
        <v>0</v>
      </c>
      <c r="O55">
        <v>0</v>
      </c>
      <c r="P55">
        <v>0</v>
      </c>
      <c r="Q55">
        <v>0</v>
      </c>
      <c r="R55">
        <v>0</v>
      </c>
      <c r="S55">
        <v>-8.3444502374844625</v>
      </c>
      <c r="T55">
        <v>7.1893522569692765</v>
      </c>
      <c r="U55">
        <v>0</v>
      </c>
      <c r="V55">
        <v>0</v>
      </c>
      <c r="W55">
        <v>0</v>
      </c>
      <c r="X55">
        <v>0</v>
      </c>
      <c r="Y55">
        <v>0</v>
      </c>
      <c r="Z55">
        <v>0</v>
      </c>
      <c r="AA55">
        <v>0</v>
      </c>
      <c r="AB55">
        <v>0</v>
      </c>
      <c r="AC55">
        <v>0</v>
      </c>
      <c r="AD55">
        <v>0</v>
      </c>
      <c r="AE55">
        <v>0</v>
      </c>
      <c r="AF55">
        <v>0</v>
      </c>
      <c r="AG55">
        <v>0</v>
      </c>
      <c r="AH55">
        <v>0</v>
      </c>
      <c r="AI55">
        <v>0</v>
      </c>
      <c r="AJ55">
        <v>0</v>
      </c>
      <c r="AK55">
        <v>0</v>
      </c>
      <c r="AL55">
        <v>0</v>
      </c>
      <c r="AM55">
        <v>-269.06155596321975</v>
      </c>
      <c r="AN55">
        <v>-478.26385224046282</v>
      </c>
      <c r="AO55">
        <v>0</v>
      </c>
      <c r="AP55">
        <v>0</v>
      </c>
      <c r="AQ55">
        <v>0</v>
      </c>
      <c r="AR55">
        <v>0</v>
      </c>
      <c r="AS55">
        <v>0</v>
      </c>
      <c r="AT55">
        <v>0</v>
      </c>
      <c r="AU55">
        <v>0</v>
      </c>
      <c r="AV55">
        <v>0</v>
      </c>
      <c r="AW55">
        <v>0</v>
      </c>
      <c r="AX55">
        <v>0</v>
      </c>
      <c r="AY55">
        <v>-701.55185273555878</v>
      </c>
      <c r="AZ55">
        <v>-478.36513935789782</v>
      </c>
      <c r="BA55">
        <v>0</v>
      </c>
      <c r="BB55">
        <v>0</v>
      </c>
      <c r="BC55">
        <v>0</v>
      </c>
      <c r="BD55">
        <v>0</v>
      </c>
      <c r="BE55">
        <v>0</v>
      </c>
      <c r="BF55">
        <v>0</v>
      </c>
      <c r="BG55">
        <v>0</v>
      </c>
      <c r="BH55">
        <v>0</v>
      </c>
      <c r="BI55">
        <v>0</v>
      </c>
      <c r="BJ55">
        <v>0</v>
      </c>
      <c r="BK55">
        <v>0</v>
      </c>
      <c r="BL55">
        <v>0</v>
      </c>
      <c r="BM55">
        <v>0</v>
      </c>
      <c r="BN55">
        <v>0</v>
      </c>
      <c r="BO55">
        <v>0</v>
      </c>
      <c r="BP55">
        <v>0</v>
      </c>
      <c r="BQ55">
        <v>0</v>
      </c>
      <c r="BR55">
        <v>0</v>
      </c>
      <c r="BS55">
        <v>24.29925630714424</v>
      </c>
      <c r="BT55">
        <v>3395076.3453439968</v>
      </c>
      <c r="BU55">
        <v>0</v>
      </c>
      <c r="BV55">
        <v>0</v>
      </c>
      <c r="BW55">
        <v>0</v>
      </c>
      <c r="BX55">
        <v>0</v>
      </c>
      <c r="BY55">
        <v>0</v>
      </c>
      <c r="BZ55">
        <v>0</v>
      </c>
      <c r="CA55">
        <v>0</v>
      </c>
      <c r="CB55">
        <v>0</v>
      </c>
      <c r="CC55">
        <v>0</v>
      </c>
      <c r="CD55">
        <v>0</v>
      </c>
      <c r="CE55">
        <v>9123.114888413842</v>
      </c>
      <c r="CF55">
        <v>3.6429617011890514E-3</v>
      </c>
      <c r="CG55">
        <v>0</v>
      </c>
      <c r="CH55">
        <v>0</v>
      </c>
      <c r="CI55">
        <v>0</v>
      </c>
      <c r="CJ55">
        <v>0</v>
      </c>
      <c r="CK55">
        <v>0</v>
      </c>
      <c r="CL55">
        <v>0</v>
      </c>
      <c r="CM55">
        <v>0</v>
      </c>
      <c r="CN55">
        <v>0</v>
      </c>
      <c r="CO55">
        <v>0</v>
      </c>
      <c r="CP55">
        <v>0</v>
      </c>
      <c r="CQ55">
        <v>0</v>
      </c>
      <c r="CR55">
        <v>0</v>
      </c>
    </row>
    <row r="56" spans="1:96" x14ac:dyDescent="0.3">
      <c r="A56">
        <v>0</v>
      </c>
      <c r="B56">
        <v>0</v>
      </c>
      <c r="C56">
        <v>0</v>
      </c>
      <c r="D56">
        <v>0</v>
      </c>
      <c r="E56">
        <v>0</v>
      </c>
      <c r="F56">
        <v>0</v>
      </c>
      <c r="G56">
        <v>6.0520612130022586</v>
      </c>
      <c r="H56">
        <v>-6.9805607158560701</v>
      </c>
      <c r="I56">
        <v>0</v>
      </c>
      <c r="J56">
        <v>0</v>
      </c>
      <c r="K56">
        <v>0</v>
      </c>
      <c r="L56">
        <v>0</v>
      </c>
      <c r="M56">
        <v>0</v>
      </c>
      <c r="N56">
        <v>0</v>
      </c>
      <c r="O56">
        <v>0</v>
      </c>
      <c r="P56">
        <v>0</v>
      </c>
      <c r="Q56">
        <v>0</v>
      </c>
      <c r="R56">
        <v>0</v>
      </c>
      <c r="S56">
        <v>8.146201360178523</v>
      </c>
      <c r="T56">
        <v>-7.3981622676067751</v>
      </c>
      <c r="U56">
        <v>0</v>
      </c>
      <c r="V56">
        <v>0</v>
      </c>
      <c r="W56">
        <v>0</v>
      </c>
      <c r="X56">
        <v>0</v>
      </c>
      <c r="Y56">
        <v>0</v>
      </c>
      <c r="Z56">
        <v>0</v>
      </c>
      <c r="AA56">
        <v>0</v>
      </c>
      <c r="AB56">
        <v>0</v>
      </c>
      <c r="AC56">
        <v>0</v>
      </c>
      <c r="AD56">
        <v>0</v>
      </c>
      <c r="AE56">
        <v>0</v>
      </c>
      <c r="AF56">
        <v>0</v>
      </c>
      <c r="AG56">
        <v>0</v>
      </c>
      <c r="AH56">
        <v>0</v>
      </c>
      <c r="AI56">
        <v>0</v>
      </c>
      <c r="AJ56">
        <v>0</v>
      </c>
      <c r="AK56">
        <v>0</v>
      </c>
      <c r="AL56">
        <v>0</v>
      </c>
      <c r="AM56">
        <v>466.06710137009208</v>
      </c>
      <c r="AN56">
        <v>562.04406478313535</v>
      </c>
      <c r="AO56">
        <v>0</v>
      </c>
      <c r="AP56">
        <v>0</v>
      </c>
      <c r="AQ56">
        <v>0</v>
      </c>
      <c r="AR56">
        <v>0</v>
      </c>
      <c r="AS56">
        <v>0</v>
      </c>
      <c r="AT56">
        <v>0</v>
      </c>
      <c r="AU56">
        <v>0</v>
      </c>
      <c r="AV56">
        <v>0</v>
      </c>
      <c r="AW56">
        <v>0</v>
      </c>
      <c r="AX56">
        <v>0</v>
      </c>
      <c r="AY56">
        <v>420.76609478601392</v>
      </c>
      <c r="AZ56">
        <v>478.36513935789782</v>
      </c>
      <c r="BA56">
        <v>0</v>
      </c>
      <c r="BB56">
        <v>0</v>
      </c>
      <c r="BC56">
        <v>0</v>
      </c>
      <c r="BD56">
        <v>0</v>
      </c>
      <c r="BE56">
        <v>0</v>
      </c>
      <c r="BF56">
        <v>0</v>
      </c>
      <c r="BG56">
        <v>0</v>
      </c>
      <c r="BH56">
        <v>0</v>
      </c>
      <c r="BI56">
        <v>0</v>
      </c>
      <c r="BJ56">
        <v>0</v>
      </c>
      <c r="BK56">
        <v>0</v>
      </c>
      <c r="BL56">
        <v>0</v>
      </c>
      <c r="BM56">
        <v>0</v>
      </c>
      <c r="BN56">
        <v>0</v>
      </c>
      <c r="BO56">
        <v>0</v>
      </c>
      <c r="BP56">
        <v>0</v>
      </c>
      <c r="BQ56">
        <v>0</v>
      </c>
      <c r="BR56">
        <v>0</v>
      </c>
      <c r="BS56">
        <v>-35.685104620600328</v>
      </c>
      <c r="BT56">
        <v>-3395082.0798412962</v>
      </c>
      <c r="BU56">
        <v>0</v>
      </c>
      <c r="BV56">
        <v>0</v>
      </c>
      <c r="BW56">
        <v>0</v>
      </c>
      <c r="BX56">
        <v>0</v>
      </c>
      <c r="BY56">
        <v>0</v>
      </c>
      <c r="BZ56">
        <v>0</v>
      </c>
      <c r="CA56">
        <v>0</v>
      </c>
      <c r="CB56">
        <v>0</v>
      </c>
      <c r="CC56">
        <v>0</v>
      </c>
      <c r="CD56">
        <v>0</v>
      </c>
      <c r="CE56">
        <v>-9111.7290401003866</v>
      </c>
      <c r="CF56">
        <v>5.7308543375711452</v>
      </c>
      <c r="CG56">
        <v>0</v>
      </c>
      <c r="CH56">
        <v>0</v>
      </c>
      <c r="CI56">
        <v>0</v>
      </c>
      <c r="CJ56">
        <v>0</v>
      </c>
      <c r="CK56">
        <v>0</v>
      </c>
      <c r="CL56">
        <v>0</v>
      </c>
      <c r="CM56">
        <v>0</v>
      </c>
      <c r="CN56">
        <v>0</v>
      </c>
      <c r="CO56">
        <v>0</v>
      </c>
      <c r="CP56">
        <v>0</v>
      </c>
      <c r="CQ56">
        <v>0</v>
      </c>
      <c r="CR56">
        <v>0</v>
      </c>
    </row>
    <row r="57" spans="1:96" x14ac:dyDescent="0.3">
      <c r="A57">
        <v>0</v>
      </c>
      <c r="B57">
        <v>0</v>
      </c>
      <c r="C57">
        <v>0</v>
      </c>
      <c r="D57">
        <v>0</v>
      </c>
      <c r="E57">
        <v>0</v>
      </c>
      <c r="F57">
        <v>0</v>
      </c>
      <c r="G57">
        <v>1.3629730626072288E-6</v>
      </c>
      <c r="H57">
        <v>1.6571430071939239E-7</v>
      </c>
      <c r="I57">
        <v>0</v>
      </c>
      <c r="J57">
        <v>0</v>
      </c>
      <c r="K57">
        <v>0</v>
      </c>
      <c r="L57">
        <v>0</v>
      </c>
      <c r="M57">
        <v>0</v>
      </c>
      <c r="N57">
        <v>0</v>
      </c>
      <c r="O57">
        <v>0</v>
      </c>
      <c r="P57">
        <v>0</v>
      </c>
      <c r="Q57">
        <v>0</v>
      </c>
      <c r="R57">
        <v>0</v>
      </c>
      <c r="S57">
        <v>-7.7570020877208975E-7</v>
      </c>
      <c r="T57">
        <v>1.6569543842653461E-7</v>
      </c>
      <c r="U57">
        <v>0</v>
      </c>
      <c r="V57">
        <v>0</v>
      </c>
      <c r="W57">
        <v>0</v>
      </c>
      <c r="X57">
        <v>0</v>
      </c>
      <c r="Y57">
        <v>0</v>
      </c>
      <c r="Z57">
        <v>0</v>
      </c>
      <c r="AA57">
        <v>0</v>
      </c>
      <c r="AB57">
        <v>0</v>
      </c>
      <c r="AC57">
        <v>0</v>
      </c>
      <c r="AD57">
        <v>0</v>
      </c>
      <c r="AE57">
        <v>0</v>
      </c>
      <c r="AF57">
        <v>0</v>
      </c>
      <c r="AG57">
        <v>0</v>
      </c>
      <c r="AH57">
        <v>0</v>
      </c>
      <c r="AI57">
        <v>0</v>
      </c>
      <c r="AJ57">
        <v>0</v>
      </c>
      <c r="AK57">
        <v>0</v>
      </c>
      <c r="AL57">
        <v>0</v>
      </c>
      <c r="AM57">
        <v>0.99987378129772331</v>
      </c>
      <c r="AN57">
        <v>-1.0770677788716061E-5</v>
      </c>
      <c r="AO57">
        <v>0</v>
      </c>
      <c r="AP57">
        <v>0</v>
      </c>
      <c r="AQ57">
        <v>0</v>
      </c>
      <c r="AR57">
        <v>0</v>
      </c>
      <c r="AS57">
        <v>0</v>
      </c>
      <c r="AT57">
        <v>0</v>
      </c>
      <c r="AU57">
        <v>0</v>
      </c>
      <c r="AV57">
        <v>0</v>
      </c>
      <c r="AW57">
        <v>0</v>
      </c>
      <c r="AX57">
        <v>0</v>
      </c>
      <c r="AY57">
        <v>-0.99996553599347537</v>
      </c>
      <c r="AZ57">
        <v>-1.0874118908985751E-5</v>
      </c>
      <c r="BA57">
        <v>0</v>
      </c>
      <c r="BB57">
        <v>0</v>
      </c>
      <c r="BC57">
        <v>0</v>
      </c>
      <c r="BD57">
        <v>0</v>
      </c>
      <c r="BE57">
        <v>0</v>
      </c>
      <c r="BF57">
        <v>0</v>
      </c>
      <c r="BG57">
        <v>0</v>
      </c>
      <c r="BH57">
        <v>0</v>
      </c>
      <c r="BI57">
        <v>0</v>
      </c>
      <c r="BJ57">
        <v>0</v>
      </c>
      <c r="BK57">
        <v>0</v>
      </c>
      <c r="BL57">
        <v>0</v>
      </c>
      <c r="BM57">
        <v>0</v>
      </c>
      <c r="BN57">
        <v>0</v>
      </c>
      <c r="BO57">
        <v>0</v>
      </c>
      <c r="BP57">
        <v>0</v>
      </c>
      <c r="BQ57">
        <v>0</v>
      </c>
      <c r="BR57">
        <v>0</v>
      </c>
      <c r="BS57">
        <v>3.6443968709049726E-5</v>
      </c>
      <c r="BT57">
        <v>0.16684185476471106</v>
      </c>
      <c r="BU57">
        <v>0</v>
      </c>
      <c r="BV57">
        <v>0</v>
      </c>
      <c r="BW57">
        <v>0</v>
      </c>
      <c r="BX57">
        <v>0</v>
      </c>
      <c r="BY57">
        <v>0</v>
      </c>
      <c r="BZ57">
        <v>0</v>
      </c>
      <c r="CA57">
        <v>0</v>
      </c>
      <c r="CB57">
        <v>0</v>
      </c>
      <c r="CC57">
        <v>0</v>
      </c>
      <c r="CD57">
        <v>0</v>
      </c>
      <c r="CE57">
        <v>9.3054940111928861E-3</v>
      </c>
      <c r="CF57">
        <v>3.7204317250116685E-9</v>
      </c>
      <c r="CG57">
        <v>0</v>
      </c>
      <c r="CH57">
        <v>0</v>
      </c>
      <c r="CI57">
        <v>0</v>
      </c>
      <c r="CJ57">
        <v>0</v>
      </c>
      <c r="CK57">
        <v>0</v>
      </c>
      <c r="CL57">
        <v>0</v>
      </c>
      <c r="CM57">
        <v>0</v>
      </c>
      <c r="CN57">
        <v>0</v>
      </c>
      <c r="CO57">
        <v>0</v>
      </c>
      <c r="CP57">
        <v>0</v>
      </c>
      <c r="CQ57">
        <v>0</v>
      </c>
      <c r="CR57">
        <v>0</v>
      </c>
    </row>
    <row r="58" spans="1:96" x14ac:dyDescent="0.3">
      <c r="A58">
        <v>0</v>
      </c>
      <c r="B58">
        <v>0</v>
      </c>
      <c r="C58">
        <v>0</v>
      </c>
      <c r="D58">
        <v>0</v>
      </c>
      <c r="E58">
        <v>0</v>
      </c>
      <c r="F58">
        <v>0</v>
      </c>
      <c r="G58">
        <v>-1.3629730626072288E-6</v>
      </c>
      <c r="H58">
        <v>-1.6571430071939239E-7</v>
      </c>
      <c r="I58">
        <v>0</v>
      </c>
      <c r="J58">
        <v>0</v>
      </c>
      <c r="K58">
        <v>0</v>
      </c>
      <c r="L58">
        <v>0</v>
      </c>
      <c r="M58">
        <v>0</v>
      </c>
      <c r="N58">
        <v>0</v>
      </c>
      <c r="O58">
        <v>0</v>
      </c>
      <c r="P58">
        <v>0</v>
      </c>
      <c r="Q58">
        <v>0</v>
      </c>
      <c r="R58">
        <v>0</v>
      </c>
      <c r="S58">
        <v>7.7570020877208975E-7</v>
      </c>
      <c r="T58">
        <v>-1.6569543842653461E-7</v>
      </c>
      <c r="U58">
        <v>0</v>
      </c>
      <c r="V58">
        <v>0</v>
      </c>
      <c r="W58">
        <v>0</v>
      </c>
      <c r="X58">
        <v>0</v>
      </c>
      <c r="Y58">
        <v>0</v>
      </c>
      <c r="Z58">
        <v>0</v>
      </c>
      <c r="AA58">
        <v>0</v>
      </c>
      <c r="AB58">
        <v>0</v>
      </c>
      <c r="AC58">
        <v>0</v>
      </c>
      <c r="AD58">
        <v>0</v>
      </c>
      <c r="AE58">
        <v>0</v>
      </c>
      <c r="AF58">
        <v>0</v>
      </c>
      <c r="AG58">
        <v>0</v>
      </c>
      <c r="AH58">
        <v>0</v>
      </c>
      <c r="AI58">
        <v>0</v>
      </c>
      <c r="AJ58">
        <v>0</v>
      </c>
      <c r="AK58">
        <v>0</v>
      </c>
      <c r="AL58">
        <v>0</v>
      </c>
      <c r="AM58">
        <v>2.6228700889079695E-5</v>
      </c>
      <c r="AN58">
        <v>0.99991078067640105</v>
      </c>
      <c r="AO58">
        <v>0</v>
      </c>
      <c r="AP58">
        <v>0</v>
      </c>
      <c r="AQ58">
        <v>0</v>
      </c>
      <c r="AR58">
        <v>0</v>
      </c>
      <c r="AS58">
        <v>0</v>
      </c>
      <c r="AT58">
        <v>0</v>
      </c>
      <c r="AU58">
        <v>0</v>
      </c>
      <c r="AV58">
        <v>0</v>
      </c>
      <c r="AW58">
        <v>0</v>
      </c>
      <c r="AX58">
        <v>0</v>
      </c>
      <c r="AY58">
        <v>6.5525994862934459E-5</v>
      </c>
      <c r="AZ58">
        <v>-0.99988913587970341</v>
      </c>
      <c r="BA58">
        <v>0</v>
      </c>
      <c r="BB58">
        <v>0</v>
      </c>
      <c r="BC58">
        <v>0</v>
      </c>
      <c r="BD58">
        <v>0</v>
      </c>
      <c r="BE58">
        <v>0</v>
      </c>
      <c r="BF58">
        <v>0</v>
      </c>
      <c r="BG58">
        <v>0</v>
      </c>
      <c r="BH58">
        <v>0</v>
      </c>
      <c r="BI58">
        <v>0</v>
      </c>
      <c r="BJ58">
        <v>0</v>
      </c>
      <c r="BK58">
        <v>0</v>
      </c>
      <c r="BL58">
        <v>0</v>
      </c>
      <c r="BM58">
        <v>0</v>
      </c>
      <c r="BN58">
        <v>0</v>
      </c>
      <c r="BO58">
        <v>0</v>
      </c>
      <c r="BP58">
        <v>0</v>
      </c>
      <c r="BQ58">
        <v>0</v>
      </c>
      <c r="BR58">
        <v>0</v>
      </c>
      <c r="BS58">
        <v>-3.6443968709049726E-5</v>
      </c>
      <c r="BT58">
        <v>-0.16684185476471106</v>
      </c>
      <c r="BU58">
        <v>0</v>
      </c>
      <c r="BV58">
        <v>0</v>
      </c>
      <c r="BW58">
        <v>0</v>
      </c>
      <c r="BX58">
        <v>0</v>
      </c>
      <c r="BY58">
        <v>0</v>
      </c>
      <c r="BZ58">
        <v>0</v>
      </c>
      <c r="CA58">
        <v>0</v>
      </c>
      <c r="CB58">
        <v>0</v>
      </c>
      <c r="CC58">
        <v>0</v>
      </c>
      <c r="CD58">
        <v>0</v>
      </c>
      <c r="CE58">
        <v>-9.3054940111928861E-3</v>
      </c>
      <c r="CF58">
        <v>-3.7204317250116685E-9</v>
      </c>
      <c r="CG58">
        <v>0</v>
      </c>
      <c r="CH58">
        <v>0</v>
      </c>
      <c r="CI58">
        <v>0</v>
      </c>
      <c r="CJ58">
        <v>0</v>
      </c>
      <c r="CK58">
        <v>0</v>
      </c>
      <c r="CL58">
        <v>0</v>
      </c>
      <c r="CM58">
        <v>0</v>
      </c>
      <c r="CN58">
        <v>0</v>
      </c>
      <c r="CO58">
        <v>0</v>
      </c>
      <c r="CP58">
        <v>0</v>
      </c>
      <c r="CQ58">
        <v>0</v>
      </c>
      <c r="CR58">
        <v>0</v>
      </c>
    </row>
    <row r="59" spans="1:96" x14ac:dyDescent="0.3">
      <c r="A59">
        <v>0</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4.9995000499930636E-2</v>
      </c>
      <c r="AN59">
        <v>0</v>
      </c>
      <c r="AO59">
        <v>0</v>
      </c>
      <c r="AP59">
        <v>0</v>
      </c>
      <c r="AQ59">
        <v>0</v>
      </c>
      <c r="AR59">
        <v>0</v>
      </c>
      <c r="AS59">
        <v>0</v>
      </c>
      <c r="AT59">
        <v>0</v>
      </c>
      <c r="AU59">
        <v>0</v>
      </c>
      <c r="AV59">
        <v>0</v>
      </c>
      <c r="AW59">
        <v>0</v>
      </c>
      <c r="AX59">
        <v>0</v>
      </c>
      <c r="AY59">
        <v>-4.9995000499930636E-2</v>
      </c>
      <c r="AZ59">
        <v>0</v>
      </c>
      <c r="BA59">
        <v>0</v>
      </c>
      <c r="BB59">
        <v>0</v>
      </c>
      <c r="BC59">
        <v>0</v>
      </c>
      <c r="BD59">
        <v>0</v>
      </c>
      <c r="BE59">
        <v>0</v>
      </c>
      <c r="BF59">
        <v>0</v>
      </c>
      <c r="BG59">
        <v>0</v>
      </c>
      <c r="BH59">
        <v>0</v>
      </c>
      <c r="BI59">
        <v>0</v>
      </c>
      <c r="BJ59">
        <v>0</v>
      </c>
      <c r="BK59">
        <v>0</v>
      </c>
      <c r="BL59">
        <v>0</v>
      </c>
      <c r="BM59">
        <v>0</v>
      </c>
      <c r="BN59">
        <v>0</v>
      </c>
      <c r="BO59">
        <v>0</v>
      </c>
      <c r="BP59">
        <v>0</v>
      </c>
      <c r="BQ59">
        <v>0</v>
      </c>
      <c r="BR59">
        <v>0</v>
      </c>
      <c r="BS59">
        <v>4.9995000499930636E-2</v>
      </c>
      <c r="BT59">
        <v>0</v>
      </c>
      <c r="BU59">
        <v>0</v>
      </c>
      <c r="BV59">
        <v>0</v>
      </c>
      <c r="BW59">
        <v>0</v>
      </c>
      <c r="BX59">
        <v>0</v>
      </c>
      <c r="BY59">
        <v>0</v>
      </c>
      <c r="BZ59">
        <v>0</v>
      </c>
      <c r="CA59">
        <v>0</v>
      </c>
      <c r="CB59">
        <v>0</v>
      </c>
      <c r="CC59">
        <v>0</v>
      </c>
      <c r="CD59">
        <v>0</v>
      </c>
      <c r="CE59">
        <v>-4.9995000499930636E-2</v>
      </c>
      <c r="CF59">
        <v>0</v>
      </c>
      <c r="CG59">
        <v>0</v>
      </c>
      <c r="CH59">
        <v>0</v>
      </c>
      <c r="CI59">
        <v>0</v>
      </c>
      <c r="CJ59">
        <v>0</v>
      </c>
      <c r="CK59">
        <v>0</v>
      </c>
      <c r="CL59">
        <v>0</v>
      </c>
      <c r="CM59">
        <v>0</v>
      </c>
      <c r="CN59">
        <v>0</v>
      </c>
      <c r="CO59">
        <v>0</v>
      </c>
      <c r="CP59">
        <v>0</v>
      </c>
      <c r="CQ59">
        <v>0</v>
      </c>
      <c r="CR59">
        <v>0</v>
      </c>
    </row>
    <row r="60" spans="1:96" x14ac:dyDescent="0.3">
      <c r="A60">
        <v>0</v>
      </c>
      <c r="B60">
        <v>0</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c r="BQ60">
        <v>0</v>
      </c>
      <c r="BR60">
        <v>0</v>
      </c>
      <c r="BS60">
        <v>0</v>
      </c>
      <c r="BT60">
        <v>0.05</v>
      </c>
      <c r="BU60">
        <v>0</v>
      </c>
      <c r="BV60">
        <v>0</v>
      </c>
      <c r="BW60">
        <v>0</v>
      </c>
      <c r="BX60">
        <v>0</v>
      </c>
      <c r="BY60">
        <v>0</v>
      </c>
      <c r="BZ60">
        <v>0</v>
      </c>
      <c r="CA60">
        <v>0</v>
      </c>
      <c r="CB60">
        <v>0</v>
      </c>
      <c r="CC60">
        <v>0</v>
      </c>
      <c r="CD60">
        <v>0</v>
      </c>
      <c r="CE60">
        <v>0</v>
      </c>
      <c r="CF60">
        <v>-0.05</v>
      </c>
      <c r="CG60">
        <v>0</v>
      </c>
      <c r="CH60">
        <v>0</v>
      </c>
      <c r="CI60">
        <v>0</v>
      </c>
      <c r="CJ60">
        <v>0</v>
      </c>
      <c r="CK60">
        <v>0</v>
      </c>
      <c r="CL60">
        <v>0</v>
      </c>
      <c r="CM60">
        <v>0</v>
      </c>
      <c r="CN60">
        <v>0</v>
      </c>
      <c r="CO60">
        <v>0</v>
      </c>
      <c r="CP60">
        <v>0</v>
      </c>
      <c r="CQ60">
        <v>0</v>
      </c>
      <c r="CR60">
        <v>0</v>
      </c>
    </row>
    <row r="61" spans="1:96" x14ac:dyDescent="0.3">
      <c r="A61">
        <v>0</v>
      </c>
      <c r="B61">
        <v>0</v>
      </c>
      <c r="C61">
        <v>0</v>
      </c>
      <c r="D61">
        <v>0</v>
      </c>
      <c r="E61">
        <v>0</v>
      </c>
      <c r="F61">
        <v>0</v>
      </c>
      <c r="G61">
        <v>0</v>
      </c>
      <c r="H61">
        <v>0</v>
      </c>
      <c r="I61">
        <v>0</v>
      </c>
      <c r="J61">
        <v>0</v>
      </c>
      <c r="K61">
        <v>-5.8538123356963192</v>
      </c>
      <c r="L61">
        <v>7.1893707264935678</v>
      </c>
      <c r="M61">
        <v>0</v>
      </c>
      <c r="N61">
        <v>0</v>
      </c>
      <c r="O61">
        <v>0</v>
      </c>
      <c r="P61">
        <v>0</v>
      </c>
      <c r="Q61">
        <v>0</v>
      </c>
      <c r="R61">
        <v>0</v>
      </c>
      <c r="S61">
        <v>0</v>
      </c>
      <c r="T61">
        <v>0</v>
      </c>
      <c r="U61">
        <v>-8.3444502374844625</v>
      </c>
      <c r="V61">
        <v>7.1893522569692765</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-269.06155596321975</v>
      </c>
      <c r="AR61">
        <v>-478.26385224046282</v>
      </c>
      <c r="AS61">
        <v>0</v>
      </c>
      <c r="AT61">
        <v>0</v>
      </c>
      <c r="AU61">
        <v>0</v>
      </c>
      <c r="AV61">
        <v>0</v>
      </c>
      <c r="AW61">
        <v>0</v>
      </c>
      <c r="AX61">
        <v>0</v>
      </c>
      <c r="AY61">
        <v>0</v>
      </c>
      <c r="AZ61">
        <v>0</v>
      </c>
      <c r="BA61">
        <v>-701.55185273555878</v>
      </c>
      <c r="BB61">
        <v>-478.36513935789782</v>
      </c>
      <c r="BC61">
        <v>0</v>
      </c>
      <c r="BD61">
        <v>0</v>
      </c>
      <c r="BE61">
        <v>0</v>
      </c>
      <c r="BF61">
        <v>0</v>
      </c>
      <c r="BG61">
        <v>0</v>
      </c>
      <c r="BH61">
        <v>0</v>
      </c>
      <c r="BI61">
        <v>0</v>
      </c>
      <c r="BJ61">
        <v>0</v>
      </c>
      <c r="BK61">
        <v>0</v>
      </c>
      <c r="BL61">
        <v>0</v>
      </c>
      <c r="BM61">
        <v>0</v>
      </c>
      <c r="BN61">
        <v>0</v>
      </c>
      <c r="BO61">
        <v>0</v>
      </c>
      <c r="BP61">
        <v>0</v>
      </c>
      <c r="BQ61">
        <v>0</v>
      </c>
      <c r="BR61">
        <v>0</v>
      </c>
      <c r="BS61">
        <v>0</v>
      </c>
      <c r="BT61">
        <v>0</v>
      </c>
      <c r="BU61">
        <v>0</v>
      </c>
      <c r="BV61">
        <v>0</v>
      </c>
      <c r="BW61">
        <v>24.29925630714424</v>
      </c>
      <c r="BX61">
        <v>3395076.3453439968</v>
      </c>
      <c r="BY61">
        <v>0</v>
      </c>
      <c r="BZ61">
        <v>0</v>
      </c>
      <c r="CA61">
        <v>0</v>
      </c>
      <c r="CB61">
        <v>0</v>
      </c>
      <c r="CC61">
        <v>0</v>
      </c>
      <c r="CD61">
        <v>0</v>
      </c>
      <c r="CE61">
        <v>0</v>
      </c>
      <c r="CF61">
        <v>0</v>
      </c>
      <c r="CG61">
        <v>9123.114888413842</v>
      </c>
      <c r="CH61">
        <v>3.6429617011890514E-3</v>
      </c>
      <c r="CI61">
        <v>0</v>
      </c>
      <c r="CJ61">
        <v>0</v>
      </c>
      <c r="CK61">
        <v>0</v>
      </c>
      <c r="CL61">
        <v>0</v>
      </c>
      <c r="CM61">
        <v>0</v>
      </c>
      <c r="CN61">
        <v>0</v>
      </c>
      <c r="CO61">
        <v>0</v>
      </c>
      <c r="CP61">
        <v>0</v>
      </c>
      <c r="CQ61">
        <v>0</v>
      </c>
      <c r="CR61">
        <v>0</v>
      </c>
    </row>
    <row r="62" spans="1:96" x14ac:dyDescent="0.3">
      <c r="A62">
        <v>0</v>
      </c>
      <c r="B62">
        <v>0</v>
      </c>
      <c r="C62">
        <v>0</v>
      </c>
      <c r="D62">
        <v>0</v>
      </c>
      <c r="E62">
        <v>0</v>
      </c>
      <c r="F62">
        <v>0</v>
      </c>
      <c r="G62">
        <v>0</v>
      </c>
      <c r="H62">
        <v>0</v>
      </c>
      <c r="I62">
        <v>0</v>
      </c>
      <c r="J62">
        <v>0</v>
      </c>
      <c r="K62">
        <v>6.0520612130022586</v>
      </c>
      <c r="L62">
        <v>-6.9805607158560701</v>
      </c>
      <c r="M62">
        <v>0</v>
      </c>
      <c r="N62">
        <v>0</v>
      </c>
      <c r="O62">
        <v>0</v>
      </c>
      <c r="P62">
        <v>0</v>
      </c>
      <c r="Q62">
        <v>0</v>
      </c>
      <c r="R62">
        <v>0</v>
      </c>
      <c r="S62">
        <v>0</v>
      </c>
      <c r="T62">
        <v>0</v>
      </c>
      <c r="U62">
        <v>8.146201360178523</v>
      </c>
      <c r="V62">
        <v>-7.3981622676067751</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466.06710137009208</v>
      </c>
      <c r="AR62">
        <v>562.04406478313535</v>
      </c>
      <c r="AS62">
        <v>0</v>
      </c>
      <c r="AT62">
        <v>0</v>
      </c>
      <c r="AU62">
        <v>0</v>
      </c>
      <c r="AV62">
        <v>0</v>
      </c>
      <c r="AW62">
        <v>0</v>
      </c>
      <c r="AX62">
        <v>0</v>
      </c>
      <c r="AY62">
        <v>0</v>
      </c>
      <c r="AZ62">
        <v>0</v>
      </c>
      <c r="BA62">
        <v>420.76609478601392</v>
      </c>
      <c r="BB62">
        <v>478.36513935789782</v>
      </c>
      <c r="BC62">
        <v>0</v>
      </c>
      <c r="BD62">
        <v>0</v>
      </c>
      <c r="BE62">
        <v>0</v>
      </c>
      <c r="BF62">
        <v>0</v>
      </c>
      <c r="BG62">
        <v>0</v>
      </c>
      <c r="BH62">
        <v>0</v>
      </c>
      <c r="BI62">
        <v>0</v>
      </c>
      <c r="BJ62">
        <v>0</v>
      </c>
      <c r="BK62">
        <v>0</v>
      </c>
      <c r="BL62">
        <v>0</v>
      </c>
      <c r="BM62">
        <v>0</v>
      </c>
      <c r="BN62">
        <v>0</v>
      </c>
      <c r="BO62">
        <v>0</v>
      </c>
      <c r="BP62">
        <v>0</v>
      </c>
      <c r="BQ62">
        <v>0</v>
      </c>
      <c r="BR62">
        <v>0</v>
      </c>
      <c r="BS62">
        <v>0</v>
      </c>
      <c r="BT62">
        <v>0</v>
      </c>
      <c r="BU62">
        <v>0</v>
      </c>
      <c r="BV62">
        <v>0</v>
      </c>
      <c r="BW62">
        <v>-35.685104620600328</v>
      </c>
      <c r="BX62">
        <v>-3395082.0798412962</v>
      </c>
      <c r="BY62">
        <v>0</v>
      </c>
      <c r="BZ62">
        <v>0</v>
      </c>
      <c r="CA62">
        <v>0</v>
      </c>
      <c r="CB62">
        <v>0</v>
      </c>
      <c r="CC62">
        <v>0</v>
      </c>
      <c r="CD62">
        <v>0</v>
      </c>
      <c r="CE62">
        <v>0</v>
      </c>
      <c r="CF62">
        <v>0</v>
      </c>
      <c r="CG62">
        <v>-9111.7290401003866</v>
      </c>
      <c r="CH62">
        <v>5.7308543375711452</v>
      </c>
      <c r="CI62">
        <v>0</v>
      </c>
      <c r="CJ62">
        <v>0</v>
      </c>
      <c r="CK62">
        <v>0</v>
      </c>
      <c r="CL62">
        <v>0</v>
      </c>
      <c r="CM62">
        <v>0</v>
      </c>
      <c r="CN62">
        <v>0</v>
      </c>
      <c r="CO62">
        <v>0</v>
      </c>
      <c r="CP62">
        <v>0</v>
      </c>
      <c r="CQ62">
        <v>0</v>
      </c>
      <c r="CR62">
        <v>0</v>
      </c>
    </row>
    <row r="63" spans="1:96" x14ac:dyDescent="0.3">
      <c r="A63">
        <v>0</v>
      </c>
      <c r="B63">
        <v>0</v>
      </c>
      <c r="C63">
        <v>0</v>
      </c>
      <c r="D63">
        <v>0</v>
      </c>
      <c r="E63">
        <v>0</v>
      </c>
      <c r="F63">
        <v>0</v>
      </c>
      <c r="G63">
        <v>0</v>
      </c>
      <c r="H63">
        <v>0</v>
      </c>
      <c r="I63">
        <v>0</v>
      </c>
      <c r="J63">
        <v>0</v>
      </c>
      <c r="K63">
        <v>1.3629730626072288E-6</v>
      </c>
      <c r="L63">
        <v>1.6571430071939239E-7</v>
      </c>
      <c r="M63">
        <v>0</v>
      </c>
      <c r="N63">
        <v>0</v>
      </c>
      <c r="O63">
        <v>0</v>
      </c>
      <c r="P63">
        <v>0</v>
      </c>
      <c r="Q63">
        <v>0</v>
      </c>
      <c r="R63">
        <v>0</v>
      </c>
      <c r="S63">
        <v>0</v>
      </c>
      <c r="T63">
        <v>0</v>
      </c>
      <c r="U63">
        <v>-7.7570020877208975E-7</v>
      </c>
      <c r="V63">
        <v>1.6569543842653461E-7</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0.99987378129772331</v>
      </c>
      <c r="AR63">
        <v>-1.0770677788716061E-5</v>
      </c>
      <c r="AS63">
        <v>0</v>
      </c>
      <c r="AT63">
        <v>0</v>
      </c>
      <c r="AU63">
        <v>0</v>
      </c>
      <c r="AV63">
        <v>0</v>
      </c>
      <c r="AW63">
        <v>0</v>
      </c>
      <c r="AX63">
        <v>0</v>
      </c>
      <c r="AY63">
        <v>0</v>
      </c>
      <c r="AZ63">
        <v>0</v>
      </c>
      <c r="BA63">
        <v>-0.99996553599347537</v>
      </c>
      <c r="BB63">
        <v>-1.0874118908985751E-5</v>
      </c>
      <c r="BC63">
        <v>0</v>
      </c>
      <c r="BD63">
        <v>0</v>
      </c>
      <c r="BE63">
        <v>0</v>
      </c>
      <c r="BF63">
        <v>0</v>
      </c>
      <c r="BG63">
        <v>0</v>
      </c>
      <c r="BH63">
        <v>0</v>
      </c>
      <c r="BI63">
        <v>0</v>
      </c>
      <c r="BJ63">
        <v>0</v>
      </c>
      <c r="BK63">
        <v>0</v>
      </c>
      <c r="BL63">
        <v>0</v>
      </c>
      <c r="BM63">
        <v>0</v>
      </c>
      <c r="BN63">
        <v>0</v>
      </c>
      <c r="BO63">
        <v>0</v>
      </c>
      <c r="BP63">
        <v>0</v>
      </c>
      <c r="BQ63">
        <v>0</v>
      </c>
      <c r="BR63">
        <v>0</v>
      </c>
      <c r="BS63">
        <v>0</v>
      </c>
      <c r="BT63">
        <v>0</v>
      </c>
      <c r="BU63">
        <v>0</v>
      </c>
      <c r="BV63">
        <v>0</v>
      </c>
      <c r="BW63">
        <v>3.6443968709049726E-5</v>
      </c>
      <c r="BX63">
        <v>0.16684185476471106</v>
      </c>
      <c r="BY63">
        <v>0</v>
      </c>
      <c r="BZ63">
        <v>0</v>
      </c>
      <c r="CA63">
        <v>0</v>
      </c>
      <c r="CB63">
        <v>0</v>
      </c>
      <c r="CC63">
        <v>0</v>
      </c>
      <c r="CD63">
        <v>0</v>
      </c>
      <c r="CE63">
        <v>0</v>
      </c>
      <c r="CF63">
        <v>0</v>
      </c>
      <c r="CG63">
        <v>9.3054940111928861E-3</v>
      </c>
      <c r="CH63">
        <v>3.7204317250116685E-9</v>
      </c>
      <c r="CI63">
        <v>0</v>
      </c>
      <c r="CJ63">
        <v>0</v>
      </c>
      <c r="CK63">
        <v>0</v>
      </c>
      <c r="CL63">
        <v>0</v>
      </c>
      <c r="CM63">
        <v>0</v>
      </c>
      <c r="CN63">
        <v>0</v>
      </c>
      <c r="CO63">
        <v>0</v>
      </c>
      <c r="CP63">
        <v>0</v>
      </c>
      <c r="CQ63">
        <v>0</v>
      </c>
      <c r="CR63">
        <v>0</v>
      </c>
    </row>
    <row r="64" spans="1:96" x14ac:dyDescent="0.3">
      <c r="A64">
        <v>0</v>
      </c>
      <c r="B64">
        <v>0</v>
      </c>
      <c r="C64">
        <v>0</v>
      </c>
      <c r="D64">
        <v>0</v>
      </c>
      <c r="E64">
        <v>0</v>
      </c>
      <c r="F64">
        <v>0</v>
      </c>
      <c r="G64">
        <v>0</v>
      </c>
      <c r="H64">
        <v>0</v>
      </c>
      <c r="I64">
        <v>0</v>
      </c>
      <c r="J64">
        <v>0</v>
      </c>
      <c r="K64">
        <v>-1.3629730626072288E-6</v>
      </c>
      <c r="L64">
        <v>-1.6571430071939239E-7</v>
      </c>
      <c r="M64">
        <v>0</v>
      </c>
      <c r="N64">
        <v>0</v>
      </c>
      <c r="O64">
        <v>0</v>
      </c>
      <c r="P64">
        <v>0</v>
      </c>
      <c r="Q64">
        <v>0</v>
      </c>
      <c r="R64">
        <v>0</v>
      </c>
      <c r="S64">
        <v>0</v>
      </c>
      <c r="T64">
        <v>0</v>
      </c>
      <c r="U64">
        <v>7.7570020877208975E-7</v>
      </c>
      <c r="V64">
        <v>-1.6569543842653461E-7</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2.6228700889079695E-5</v>
      </c>
      <c r="AR64">
        <v>0.99991078067640105</v>
      </c>
      <c r="AS64">
        <v>0</v>
      </c>
      <c r="AT64">
        <v>0</v>
      </c>
      <c r="AU64">
        <v>0</v>
      </c>
      <c r="AV64">
        <v>0</v>
      </c>
      <c r="AW64">
        <v>0</v>
      </c>
      <c r="AX64">
        <v>0</v>
      </c>
      <c r="AY64">
        <v>0</v>
      </c>
      <c r="AZ64">
        <v>0</v>
      </c>
      <c r="BA64">
        <v>6.5525994862934459E-5</v>
      </c>
      <c r="BB64">
        <v>-0.99988913587970341</v>
      </c>
      <c r="BC64">
        <v>0</v>
      </c>
      <c r="BD64">
        <v>0</v>
      </c>
      <c r="BE64">
        <v>0</v>
      </c>
      <c r="BF64">
        <v>0</v>
      </c>
      <c r="BG64">
        <v>0</v>
      </c>
      <c r="BH64">
        <v>0</v>
      </c>
      <c r="BI64">
        <v>0</v>
      </c>
      <c r="BJ64">
        <v>0</v>
      </c>
      <c r="BK64">
        <v>0</v>
      </c>
      <c r="BL64">
        <v>0</v>
      </c>
      <c r="BM64">
        <v>0</v>
      </c>
      <c r="BN64">
        <v>0</v>
      </c>
      <c r="BO64">
        <v>0</v>
      </c>
      <c r="BP64">
        <v>0</v>
      </c>
      <c r="BQ64">
        <v>0</v>
      </c>
      <c r="BR64">
        <v>0</v>
      </c>
      <c r="BS64">
        <v>0</v>
      </c>
      <c r="BT64">
        <v>0</v>
      </c>
      <c r="BU64">
        <v>0</v>
      </c>
      <c r="BV64">
        <v>0</v>
      </c>
      <c r="BW64">
        <v>-3.6443968709049726E-5</v>
      </c>
      <c r="BX64">
        <v>-0.16684185476471106</v>
      </c>
      <c r="BY64">
        <v>0</v>
      </c>
      <c r="BZ64">
        <v>0</v>
      </c>
      <c r="CA64">
        <v>0</v>
      </c>
      <c r="CB64">
        <v>0</v>
      </c>
      <c r="CC64">
        <v>0</v>
      </c>
      <c r="CD64">
        <v>0</v>
      </c>
      <c r="CE64">
        <v>0</v>
      </c>
      <c r="CF64">
        <v>0</v>
      </c>
      <c r="CG64">
        <v>-9.3054940111928861E-3</v>
      </c>
      <c r="CH64">
        <v>-3.7204317250116685E-9</v>
      </c>
      <c r="CI64">
        <v>0</v>
      </c>
      <c r="CJ64">
        <v>0</v>
      </c>
      <c r="CK64">
        <v>0</v>
      </c>
      <c r="CL64">
        <v>0</v>
      </c>
      <c r="CM64">
        <v>0</v>
      </c>
      <c r="CN64">
        <v>0</v>
      </c>
      <c r="CO64">
        <v>0</v>
      </c>
      <c r="CP64">
        <v>0</v>
      </c>
      <c r="CQ64">
        <v>0</v>
      </c>
      <c r="CR64">
        <v>0</v>
      </c>
    </row>
    <row r="65" spans="1:96" x14ac:dyDescent="0.3">
      <c r="A65">
        <v>0</v>
      </c>
      <c r="B65">
        <v>0</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4.9995000499930636E-2</v>
      </c>
      <c r="AR65">
        <v>0</v>
      </c>
      <c r="AS65">
        <v>0</v>
      </c>
      <c r="AT65">
        <v>0</v>
      </c>
      <c r="AU65">
        <v>0</v>
      </c>
      <c r="AV65">
        <v>0</v>
      </c>
      <c r="AW65">
        <v>0</v>
      </c>
      <c r="AX65">
        <v>0</v>
      </c>
      <c r="AY65">
        <v>0</v>
      </c>
      <c r="AZ65">
        <v>0</v>
      </c>
      <c r="BA65">
        <v>-4.9995000499930636E-2</v>
      </c>
      <c r="BB65">
        <v>0</v>
      </c>
      <c r="BC65">
        <v>0</v>
      </c>
      <c r="BD65">
        <v>0</v>
      </c>
      <c r="BE65">
        <v>0</v>
      </c>
      <c r="BF65">
        <v>0</v>
      </c>
      <c r="BG65">
        <v>0</v>
      </c>
      <c r="BH65">
        <v>0</v>
      </c>
      <c r="BI65">
        <v>0</v>
      </c>
      <c r="BJ65">
        <v>0</v>
      </c>
      <c r="BK65">
        <v>0</v>
      </c>
      <c r="BL65">
        <v>0</v>
      </c>
      <c r="BM65">
        <v>0</v>
      </c>
      <c r="BN65">
        <v>0</v>
      </c>
      <c r="BO65">
        <v>0</v>
      </c>
      <c r="BP65">
        <v>0</v>
      </c>
      <c r="BQ65">
        <v>0</v>
      </c>
      <c r="BR65">
        <v>0</v>
      </c>
      <c r="BS65">
        <v>0</v>
      </c>
      <c r="BT65">
        <v>0</v>
      </c>
      <c r="BU65">
        <v>0</v>
      </c>
      <c r="BV65">
        <v>0</v>
      </c>
      <c r="BW65">
        <v>4.9995000499930636E-2</v>
      </c>
      <c r="BX65">
        <v>0</v>
      </c>
      <c r="BY65">
        <v>0</v>
      </c>
      <c r="BZ65">
        <v>0</v>
      </c>
      <c r="CA65">
        <v>0</v>
      </c>
      <c r="CB65">
        <v>0</v>
      </c>
      <c r="CC65">
        <v>0</v>
      </c>
      <c r="CD65">
        <v>0</v>
      </c>
      <c r="CE65">
        <v>0</v>
      </c>
      <c r="CF65">
        <v>0</v>
      </c>
      <c r="CG65">
        <v>-4.9995000499930636E-2</v>
      </c>
      <c r="CH65">
        <v>0</v>
      </c>
      <c r="CI65">
        <v>0</v>
      </c>
      <c r="CJ65">
        <v>0</v>
      </c>
      <c r="CK65">
        <v>0</v>
      </c>
      <c r="CL65">
        <v>0</v>
      </c>
      <c r="CM65">
        <v>0</v>
      </c>
      <c r="CN65">
        <v>0</v>
      </c>
      <c r="CO65">
        <v>0</v>
      </c>
      <c r="CP65">
        <v>0</v>
      </c>
      <c r="CQ65">
        <v>0</v>
      </c>
      <c r="CR65">
        <v>0</v>
      </c>
    </row>
    <row r="66" spans="1:96" x14ac:dyDescent="0.3">
      <c r="A66">
        <v>0</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c r="BQ66">
        <v>0</v>
      </c>
      <c r="BR66">
        <v>0</v>
      </c>
      <c r="BS66">
        <v>0</v>
      </c>
      <c r="BT66">
        <v>0</v>
      </c>
      <c r="BU66">
        <v>0</v>
      </c>
      <c r="BV66">
        <v>0</v>
      </c>
      <c r="BW66">
        <v>0</v>
      </c>
      <c r="BX66">
        <v>0.05</v>
      </c>
      <c r="BY66">
        <v>0</v>
      </c>
      <c r="BZ66">
        <v>0</v>
      </c>
      <c r="CA66">
        <v>0</v>
      </c>
      <c r="CB66">
        <v>0</v>
      </c>
      <c r="CC66">
        <v>0</v>
      </c>
      <c r="CD66">
        <v>0</v>
      </c>
      <c r="CE66">
        <v>0</v>
      </c>
      <c r="CF66">
        <v>0</v>
      </c>
      <c r="CG66">
        <v>0</v>
      </c>
      <c r="CH66">
        <v>-0.05</v>
      </c>
      <c r="CI66">
        <v>0</v>
      </c>
      <c r="CJ66">
        <v>0</v>
      </c>
      <c r="CK66">
        <v>0</v>
      </c>
      <c r="CL66">
        <v>0</v>
      </c>
      <c r="CM66">
        <v>0</v>
      </c>
      <c r="CN66">
        <v>0</v>
      </c>
      <c r="CO66">
        <v>0</v>
      </c>
      <c r="CP66">
        <v>0</v>
      </c>
      <c r="CQ66">
        <v>0</v>
      </c>
      <c r="CR66">
        <v>0</v>
      </c>
    </row>
    <row r="67" spans="1:96" x14ac:dyDescent="0.3">
      <c r="A67">
        <v>0</v>
      </c>
      <c r="B67">
        <v>0</v>
      </c>
      <c r="C67">
        <v>0</v>
      </c>
      <c r="D67">
        <v>0</v>
      </c>
      <c r="E67">
        <v>0</v>
      </c>
      <c r="F67">
        <v>0</v>
      </c>
      <c r="G67">
        <v>0</v>
      </c>
      <c r="H67">
        <v>0</v>
      </c>
      <c r="I67">
        <v>0</v>
      </c>
      <c r="J67">
        <v>0</v>
      </c>
      <c r="K67">
        <v>0</v>
      </c>
      <c r="L67">
        <v>0</v>
      </c>
      <c r="M67">
        <v>0</v>
      </c>
      <c r="N67">
        <v>0</v>
      </c>
      <c r="O67">
        <v>-5.8538123356963192</v>
      </c>
      <c r="P67">
        <v>7.1893707264935678</v>
      </c>
      <c r="Q67">
        <v>0</v>
      </c>
      <c r="R67">
        <v>0</v>
      </c>
      <c r="S67">
        <v>0</v>
      </c>
      <c r="T67">
        <v>0</v>
      </c>
      <c r="U67">
        <v>0</v>
      </c>
      <c r="V67">
        <v>0</v>
      </c>
      <c r="W67">
        <v>-8.3444502374844625</v>
      </c>
      <c r="X67">
        <v>7.1893522569692765</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-269.06155596321975</v>
      </c>
      <c r="AV67">
        <v>-478.26385224046282</v>
      </c>
      <c r="AW67">
        <v>0</v>
      </c>
      <c r="AX67">
        <v>0</v>
      </c>
      <c r="AY67">
        <v>0</v>
      </c>
      <c r="AZ67">
        <v>0</v>
      </c>
      <c r="BA67">
        <v>0</v>
      </c>
      <c r="BB67">
        <v>0</v>
      </c>
      <c r="BC67">
        <v>-701.55185273555878</v>
      </c>
      <c r="BD67">
        <v>-478.36513935789782</v>
      </c>
      <c r="BE67">
        <v>0</v>
      </c>
      <c r="BF67">
        <v>0</v>
      </c>
      <c r="BG67">
        <v>0</v>
      </c>
      <c r="BH67">
        <v>0</v>
      </c>
      <c r="BI67">
        <v>0</v>
      </c>
      <c r="BJ67">
        <v>0</v>
      </c>
      <c r="BK67">
        <v>0</v>
      </c>
      <c r="BL67">
        <v>0</v>
      </c>
      <c r="BM67">
        <v>0</v>
      </c>
      <c r="BN67">
        <v>0</v>
      </c>
      <c r="BO67">
        <v>0</v>
      </c>
      <c r="BP67">
        <v>0</v>
      </c>
      <c r="BQ67">
        <v>0</v>
      </c>
      <c r="BR67">
        <v>0</v>
      </c>
      <c r="BS67">
        <v>0</v>
      </c>
      <c r="BT67">
        <v>0</v>
      </c>
      <c r="BU67">
        <v>0</v>
      </c>
      <c r="BV67">
        <v>0</v>
      </c>
      <c r="BW67">
        <v>0</v>
      </c>
      <c r="BX67">
        <v>0</v>
      </c>
      <c r="BY67">
        <v>0</v>
      </c>
      <c r="BZ67">
        <v>0</v>
      </c>
      <c r="CA67">
        <v>24.29925630714424</v>
      </c>
      <c r="CB67">
        <v>3395076.3453439968</v>
      </c>
      <c r="CC67">
        <v>0</v>
      </c>
      <c r="CD67">
        <v>0</v>
      </c>
      <c r="CE67">
        <v>0</v>
      </c>
      <c r="CF67">
        <v>0</v>
      </c>
      <c r="CG67">
        <v>0</v>
      </c>
      <c r="CH67">
        <v>0</v>
      </c>
      <c r="CI67">
        <v>9123.114888413842</v>
      </c>
      <c r="CJ67">
        <v>3.6429617011890514E-3</v>
      </c>
      <c r="CK67">
        <v>0</v>
      </c>
      <c r="CL67">
        <v>0</v>
      </c>
      <c r="CM67">
        <v>0</v>
      </c>
      <c r="CN67">
        <v>0</v>
      </c>
      <c r="CO67">
        <v>0</v>
      </c>
      <c r="CP67">
        <v>0</v>
      </c>
      <c r="CQ67">
        <v>0</v>
      </c>
      <c r="CR67">
        <v>0</v>
      </c>
    </row>
    <row r="68" spans="1:96" x14ac:dyDescent="0.3">
      <c r="A68">
        <v>0</v>
      </c>
      <c r="B68">
        <v>0</v>
      </c>
      <c r="C68">
        <v>0</v>
      </c>
      <c r="D68">
        <v>0</v>
      </c>
      <c r="E68">
        <v>0</v>
      </c>
      <c r="F68">
        <v>0</v>
      </c>
      <c r="G68">
        <v>0</v>
      </c>
      <c r="H68">
        <v>0</v>
      </c>
      <c r="I68">
        <v>0</v>
      </c>
      <c r="J68">
        <v>0</v>
      </c>
      <c r="K68">
        <v>0</v>
      </c>
      <c r="L68">
        <v>0</v>
      </c>
      <c r="M68">
        <v>0</v>
      </c>
      <c r="N68">
        <v>0</v>
      </c>
      <c r="O68">
        <v>6.0520612130022586</v>
      </c>
      <c r="P68">
        <v>-6.9805607158560701</v>
      </c>
      <c r="Q68">
        <v>0</v>
      </c>
      <c r="R68">
        <v>0</v>
      </c>
      <c r="S68">
        <v>0</v>
      </c>
      <c r="T68">
        <v>0</v>
      </c>
      <c r="U68">
        <v>0</v>
      </c>
      <c r="V68">
        <v>0</v>
      </c>
      <c r="W68">
        <v>8.146201360178523</v>
      </c>
      <c r="X68">
        <v>-7.3981622676067751</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466.06710137009208</v>
      </c>
      <c r="AV68">
        <v>562.04406478313535</v>
      </c>
      <c r="AW68">
        <v>0</v>
      </c>
      <c r="AX68">
        <v>0</v>
      </c>
      <c r="AY68">
        <v>0</v>
      </c>
      <c r="AZ68">
        <v>0</v>
      </c>
      <c r="BA68">
        <v>0</v>
      </c>
      <c r="BB68">
        <v>0</v>
      </c>
      <c r="BC68">
        <v>420.76609478601392</v>
      </c>
      <c r="BD68">
        <v>478.36513935789782</v>
      </c>
      <c r="BE68">
        <v>0</v>
      </c>
      <c r="BF68">
        <v>0</v>
      </c>
      <c r="BG68">
        <v>0</v>
      </c>
      <c r="BH68">
        <v>0</v>
      </c>
      <c r="BI68">
        <v>0</v>
      </c>
      <c r="BJ68">
        <v>0</v>
      </c>
      <c r="BK68">
        <v>0</v>
      </c>
      <c r="BL68">
        <v>0</v>
      </c>
      <c r="BM68">
        <v>0</v>
      </c>
      <c r="BN68">
        <v>0</v>
      </c>
      <c r="BO68">
        <v>0</v>
      </c>
      <c r="BP68">
        <v>0</v>
      </c>
      <c r="BQ68">
        <v>0</v>
      </c>
      <c r="BR68">
        <v>0</v>
      </c>
      <c r="BS68">
        <v>0</v>
      </c>
      <c r="BT68">
        <v>0</v>
      </c>
      <c r="BU68">
        <v>0</v>
      </c>
      <c r="BV68">
        <v>0</v>
      </c>
      <c r="BW68">
        <v>0</v>
      </c>
      <c r="BX68">
        <v>0</v>
      </c>
      <c r="BY68">
        <v>0</v>
      </c>
      <c r="BZ68">
        <v>0</v>
      </c>
      <c r="CA68">
        <v>-35.685104620600328</v>
      </c>
      <c r="CB68">
        <v>-3395082.0798412962</v>
      </c>
      <c r="CC68">
        <v>0</v>
      </c>
      <c r="CD68">
        <v>0</v>
      </c>
      <c r="CE68">
        <v>0</v>
      </c>
      <c r="CF68">
        <v>0</v>
      </c>
      <c r="CG68">
        <v>0</v>
      </c>
      <c r="CH68">
        <v>0</v>
      </c>
      <c r="CI68">
        <v>-9111.7290401003866</v>
      </c>
      <c r="CJ68">
        <v>5.7308543375711452</v>
      </c>
      <c r="CK68">
        <v>0</v>
      </c>
      <c r="CL68">
        <v>0</v>
      </c>
      <c r="CM68">
        <v>0</v>
      </c>
      <c r="CN68">
        <v>0</v>
      </c>
      <c r="CO68">
        <v>0</v>
      </c>
      <c r="CP68">
        <v>0</v>
      </c>
      <c r="CQ68">
        <v>0</v>
      </c>
      <c r="CR68">
        <v>0</v>
      </c>
    </row>
    <row r="69" spans="1:96" x14ac:dyDescent="0.3">
      <c r="A69">
        <v>0</v>
      </c>
      <c r="B69">
        <v>0</v>
      </c>
      <c r="C69">
        <v>0</v>
      </c>
      <c r="D69">
        <v>0</v>
      </c>
      <c r="E69">
        <v>0</v>
      </c>
      <c r="F69">
        <v>0</v>
      </c>
      <c r="G69">
        <v>0</v>
      </c>
      <c r="H69">
        <v>0</v>
      </c>
      <c r="I69">
        <v>0</v>
      </c>
      <c r="J69">
        <v>0</v>
      </c>
      <c r="K69">
        <v>0</v>
      </c>
      <c r="L69">
        <v>0</v>
      </c>
      <c r="M69">
        <v>0</v>
      </c>
      <c r="N69">
        <v>0</v>
      </c>
      <c r="O69">
        <v>1.3629730626072288E-6</v>
      </c>
      <c r="P69">
        <v>1.6571430071939239E-7</v>
      </c>
      <c r="Q69">
        <v>0</v>
      </c>
      <c r="R69">
        <v>0</v>
      </c>
      <c r="S69">
        <v>0</v>
      </c>
      <c r="T69">
        <v>0</v>
      </c>
      <c r="U69">
        <v>0</v>
      </c>
      <c r="V69">
        <v>0</v>
      </c>
      <c r="W69">
        <v>-7.7570020877208975E-7</v>
      </c>
      <c r="X69">
        <v>1.6569543842653461E-7</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0.99987378129772331</v>
      </c>
      <c r="AV69">
        <v>-1.0770677788716061E-5</v>
      </c>
      <c r="AW69">
        <v>0</v>
      </c>
      <c r="AX69">
        <v>0</v>
      </c>
      <c r="AY69">
        <v>0</v>
      </c>
      <c r="AZ69">
        <v>0</v>
      </c>
      <c r="BA69">
        <v>0</v>
      </c>
      <c r="BB69">
        <v>0</v>
      </c>
      <c r="BC69">
        <v>-0.99996553599347537</v>
      </c>
      <c r="BD69">
        <v>-1.0874118908985751E-5</v>
      </c>
      <c r="BE69">
        <v>0</v>
      </c>
      <c r="BF69">
        <v>0</v>
      </c>
      <c r="BG69">
        <v>0</v>
      </c>
      <c r="BH69">
        <v>0</v>
      </c>
      <c r="BI69">
        <v>0</v>
      </c>
      <c r="BJ69">
        <v>0</v>
      </c>
      <c r="BK69">
        <v>0</v>
      </c>
      <c r="BL69">
        <v>0</v>
      </c>
      <c r="BM69">
        <v>0</v>
      </c>
      <c r="BN69">
        <v>0</v>
      </c>
      <c r="BO69">
        <v>0</v>
      </c>
      <c r="BP69">
        <v>0</v>
      </c>
      <c r="BQ69">
        <v>0</v>
      </c>
      <c r="BR69">
        <v>0</v>
      </c>
      <c r="BS69">
        <v>0</v>
      </c>
      <c r="BT69">
        <v>0</v>
      </c>
      <c r="BU69">
        <v>0</v>
      </c>
      <c r="BV69">
        <v>0</v>
      </c>
      <c r="BW69">
        <v>0</v>
      </c>
      <c r="BX69">
        <v>0</v>
      </c>
      <c r="BY69">
        <v>0</v>
      </c>
      <c r="BZ69">
        <v>0</v>
      </c>
      <c r="CA69">
        <v>3.6443968709049726E-5</v>
      </c>
      <c r="CB69">
        <v>0.16684185476471106</v>
      </c>
      <c r="CC69">
        <v>0</v>
      </c>
      <c r="CD69">
        <v>0</v>
      </c>
      <c r="CE69">
        <v>0</v>
      </c>
      <c r="CF69">
        <v>0</v>
      </c>
      <c r="CG69">
        <v>0</v>
      </c>
      <c r="CH69">
        <v>0</v>
      </c>
      <c r="CI69">
        <v>9.3054940111928861E-3</v>
      </c>
      <c r="CJ69">
        <v>3.7204317250116685E-9</v>
      </c>
      <c r="CK69">
        <v>0</v>
      </c>
      <c r="CL69">
        <v>0</v>
      </c>
      <c r="CM69">
        <v>0</v>
      </c>
      <c r="CN69">
        <v>0</v>
      </c>
      <c r="CO69">
        <v>0</v>
      </c>
      <c r="CP69">
        <v>0</v>
      </c>
      <c r="CQ69">
        <v>0</v>
      </c>
      <c r="CR69">
        <v>0</v>
      </c>
    </row>
    <row r="70" spans="1:96" x14ac:dyDescent="0.3">
      <c r="A70">
        <v>0</v>
      </c>
      <c r="B70">
        <v>0</v>
      </c>
      <c r="C70">
        <v>0</v>
      </c>
      <c r="D70">
        <v>0</v>
      </c>
      <c r="E70">
        <v>0</v>
      </c>
      <c r="F70">
        <v>0</v>
      </c>
      <c r="G70">
        <v>0</v>
      </c>
      <c r="H70">
        <v>0</v>
      </c>
      <c r="I70">
        <v>0</v>
      </c>
      <c r="J70">
        <v>0</v>
      </c>
      <c r="K70">
        <v>0</v>
      </c>
      <c r="L70">
        <v>0</v>
      </c>
      <c r="M70">
        <v>0</v>
      </c>
      <c r="N70">
        <v>0</v>
      </c>
      <c r="O70">
        <v>-1.3629730626072288E-6</v>
      </c>
      <c r="P70">
        <v>-1.6571430071939239E-7</v>
      </c>
      <c r="Q70">
        <v>0</v>
      </c>
      <c r="R70">
        <v>0</v>
      </c>
      <c r="S70">
        <v>0</v>
      </c>
      <c r="T70">
        <v>0</v>
      </c>
      <c r="U70">
        <v>0</v>
      </c>
      <c r="V70">
        <v>0</v>
      </c>
      <c r="W70">
        <v>7.7570020877208975E-7</v>
      </c>
      <c r="X70">
        <v>-1.6569543842653461E-7</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2.6228700889079695E-5</v>
      </c>
      <c r="AV70">
        <v>0.99991078067640105</v>
      </c>
      <c r="AW70">
        <v>0</v>
      </c>
      <c r="AX70">
        <v>0</v>
      </c>
      <c r="AY70">
        <v>0</v>
      </c>
      <c r="AZ70">
        <v>0</v>
      </c>
      <c r="BA70">
        <v>0</v>
      </c>
      <c r="BB70">
        <v>0</v>
      </c>
      <c r="BC70">
        <v>6.5525994862934459E-5</v>
      </c>
      <c r="BD70">
        <v>-0.99988913587970341</v>
      </c>
      <c r="BE70">
        <v>0</v>
      </c>
      <c r="BF70">
        <v>0</v>
      </c>
      <c r="BG70">
        <v>0</v>
      </c>
      <c r="BH70">
        <v>0</v>
      </c>
      <c r="BI70">
        <v>0</v>
      </c>
      <c r="BJ70">
        <v>0</v>
      </c>
      <c r="BK70">
        <v>0</v>
      </c>
      <c r="BL70">
        <v>0</v>
      </c>
      <c r="BM70">
        <v>0</v>
      </c>
      <c r="BN70">
        <v>0</v>
      </c>
      <c r="BO70">
        <v>0</v>
      </c>
      <c r="BP70">
        <v>0</v>
      </c>
      <c r="BQ70">
        <v>0</v>
      </c>
      <c r="BR70">
        <v>0</v>
      </c>
      <c r="BS70">
        <v>0</v>
      </c>
      <c r="BT70">
        <v>0</v>
      </c>
      <c r="BU70">
        <v>0</v>
      </c>
      <c r="BV70">
        <v>0</v>
      </c>
      <c r="BW70">
        <v>0</v>
      </c>
      <c r="BX70">
        <v>0</v>
      </c>
      <c r="BY70">
        <v>0</v>
      </c>
      <c r="BZ70">
        <v>0</v>
      </c>
      <c r="CA70">
        <v>-3.6443968709049726E-5</v>
      </c>
      <c r="CB70">
        <v>-0.16684185476471106</v>
      </c>
      <c r="CC70">
        <v>0</v>
      </c>
      <c r="CD70">
        <v>0</v>
      </c>
      <c r="CE70">
        <v>0</v>
      </c>
      <c r="CF70">
        <v>0</v>
      </c>
      <c r="CG70">
        <v>0</v>
      </c>
      <c r="CH70">
        <v>0</v>
      </c>
      <c r="CI70">
        <v>-9.3054940111928861E-3</v>
      </c>
      <c r="CJ70">
        <v>-3.7204317250116685E-9</v>
      </c>
      <c r="CK70">
        <v>0</v>
      </c>
      <c r="CL70">
        <v>0</v>
      </c>
      <c r="CM70">
        <v>0</v>
      </c>
      <c r="CN70">
        <v>0</v>
      </c>
      <c r="CO70">
        <v>0</v>
      </c>
      <c r="CP70">
        <v>0</v>
      </c>
      <c r="CQ70">
        <v>0</v>
      </c>
      <c r="CR70">
        <v>0</v>
      </c>
    </row>
    <row r="71" spans="1:96" x14ac:dyDescent="0.3">
      <c r="A71">
        <v>0</v>
      </c>
      <c r="B71">
        <v>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4.9995000499930636E-2</v>
      </c>
      <c r="AV71">
        <v>0</v>
      </c>
      <c r="AW71">
        <v>0</v>
      </c>
      <c r="AX71">
        <v>0</v>
      </c>
      <c r="AY71">
        <v>0</v>
      </c>
      <c r="AZ71">
        <v>0</v>
      </c>
      <c r="BA71">
        <v>0</v>
      </c>
      <c r="BB71">
        <v>0</v>
      </c>
      <c r="BC71">
        <v>-4.9995000499930636E-2</v>
      </c>
      <c r="BD71">
        <v>0</v>
      </c>
      <c r="BE71">
        <v>0</v>
      </c>
      <c r="BF71">
        <v>0</v>
      </c>
      <c r="BG71">
        <v>0</v>
      </c>
      <c r="BH71">
        <v>0</v>
      </c>
      <c r="BI71">
        <v>0</v>
      </c>
      <c r="BJ71">
        <v>0</v>
      </c>
      <c r="BK71">
        <v>0</v>
      </c>
      <c r="BL71">
        <v>0</v>
      </c>
      <c r="BM71">
        <v>0</v>
      </c>
      <c r="BN71">
        <v>0</v>
      </c>
      <c r="BO71">
        <v>0</v>
      </c>
      <c r="BP71">
        <v>0</v>
      </c>
      <c r="BQ71">
        <v>0</v>
      </c>
      <c r="BR71">
        <v>0</v>
      </c>
      <c r="BS71">
        <v>0</v>
      </c>
      <c r="BT71">
        <v>0</v>
      </c>
      <c r="BU71">
        <v>0</v>
      </c>
      <c r="BV71">
        <v>0</v>
      </c>
      <c r="BW71">
        <v>0</v>
      </c>
      <c r="BX71">
        <v>0</v>
      </c>
      <c r="BY71">
        <v>0</v>
      </c>
      <c r="BZ71">
        <v>0</v>
      </c>
      <c r="CA71">
        <v>4.9995000499930636E-2</v>
      </c>
      <c r="CB71">
        <v>0</v>
      </c>
      <c r="CC71">
        <v>0</v>
      </c>
      <c r="CD71">
        <v>0</v>
      </c>
      <c r="CE71">
        <v>0</v>
      </c>
      <c r="CF71">
        <v>0</v>
      </c>
      <c r="CG71">
        <v>0</v>
      </c>
      <c r="CH71">
        <v>0</v>
      </c>
      <c r="CI71">
        <v>-4.9995000499930636E-2</v>
      </c>
      <c r="CJ71">
        <v>0</v>
      </c>
      <c r="CK71">
        <v>0</v>
      </c>
      <c r="CL71">
        <v>0</v>
      </c>
      <c r="CM71">
        <v>0</v>
      </c>
      <c r="CN71">
        <v>0</v>
      </c>
      <c r="CO71">
        <v>0</v>
      </c>
      <c r="CP71">
        <v>0</v>
      </c>
      <c r="CQ71">
        <v>0</v>
      </c>
      <c r="CR71">
        <v>0</v>
      </c>
    </row>
    <row r="72" spans="1:96" x14ac:dyDescent="0.3">
      <c r="A72">
        <v>0</v>
      </c>
      <c r="B72">
        <v>0</v>
      </c>
      <c r="C72">
        <v>0</v>
      </c>
      <c r="D72">
        <v>0</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0</v>
      </c>
      <c r="BQ72">
        <v>0</v>
      </c>
      <c r="BR72">
        <v>0</v>
      </c>
      <c r="BS72">
        <v>0</v>
      </c>
      <c r="BT72">
        <v>0</v>
      </c>
      <c r="BU72">
        <v>0</v>
      </c>
      <c r="BV72">
        <v>0</v>
      </c>
      <c r="BW72">
        <v>0</v>
      </c>
      <c r="BX72">
        <v>0</v>
      </c>
      <c r="BY72">
        <v>0</v>
      </c>
      <c r="BZ72">
        <v>0</v>
      </c>
      <c r="CA72">
        <v>0</v>
      </c>
      <c r="CB72">
        <v>0.05</v>
      </c>
      <c r="CC72">
        <v>0</v>
      </c>
      <c r="CD72">
        <v>0</v>
      </c>
      <c r="CE72">
        <v>0</v>
      </c>
      <c r="CF72">
        <v>0</v>
      </c>
      <c r="CG72">
        <v>0</v>
      </c>
      <c r="CH72">
        <v>0</v>
      </c>
      <c r="CI72">
        <v>0</v>
      </c>
      <c r="CJ72">
        <v>-0.05</v>
      </c>
      <c r="CK72">
        <v>0</v>
      </c>
      <c r="CL72">
        <v>0</v>
      </c>
      <c r="CM72">
        <v>0</v>
      </c>
      <c r="CN72">
        <v>0</v>
      </c>
      <c r="CO72">
        <v>0</v>
      </c>
      <c r="CP72">
        <v>0</v>
      </c>
      <c r="CQ72">
        <v>0</v>
      </c>
      <c r="CR72">
        <v>0</v>
      </c>
    </row>
    <row r="73" spans="1:96" x14ac:dyDescent="0.3">
      <c r="A73">
        <v>0</v>
      </c>
      <c r="B73">
        <v>0</v>
      </c>
      <c r="C73">
        <v>0</v>
      </c>
      <c r="D73">
        <v>0</v>
      </c>
      <c r="E73">
        <v>0</v>
      </c>
      <c r="F73">
        <v>0</v>
      </c>
      <c r="G73">
        <v>0</v>
      </c>
      <c r="H73">
        <v>0</v>
      </c>
      <c r="I73">
        <v>0</v>
      </c>
      <c r="J73">
        <v>0</v>
      </c>
      <c r="K73">
        <v>0</v>
      </c>
      <c r="L73">
        <v>0</v>
      </c>
      <c r="M73">
        <v>0</v>
      </c>
      <c r="N73">
        <v>0</v>
      </c>
      <c r="O73">
        <v>0</v>
      </c>
      <c r="P73">
        <v>0</v>
      </c>
      <c r="Q73">
        <v>-5.8538123356963192</v>
      </c>
      <c r="R73">
        <v>7.1893707264935678</v>
      </c>
      <c r="S73">
        <v>0</v>
      </c>
      <c r="T73">
        <v>0</v>
      </c>
      <c r="U73">
        <v>0</v>
      </c>
      <c r="V73">
        <v>0</v>
      </c>
      <c r="W73">
        <v>0</v>
      </c>
      <c r="X73">
        <v>0</v>
      </c>
      <c r="Y73">
        <v>-8.3444502374844625</v>
      </c>
      <c r="Z73">
        <v>7.1893522569692765</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-269.06155596321975</v>
      </c>
      <c r="AX73">
        <v>-478.26385224046282</v>
      </c>
      <c r="AY73">
        <v>0</v>
      </c>
      <c r="AZ73">
        <v>0</v>
      </c>
      <c r="BA73">
        <v>0</v>
      </c>
      <c r="BB73">
        <v>0</v>
      </c>
      <c r="BC73">
        <v>0</v>
      </c>
      <c r="BD73">
        <v>0</v>
      </c>
      <c r="BE73">
        <v>-701.55185273555878</v>
      </c>
      <c r="BF73">
        <v>-478.36513935789782</v>
      </c>
      <c r="BG73">
        <v>0</v>
      </c>
      <c r="BH73">
        <v>0</v>
      </c>
      <c r="BI73">
        <v>0</v>
      </c>
      <c r="BJ73">
        <v>0</v>
      </c>
      <c r="BK73">
        <v>0</v>
      </c>
      <c r="BL73">
        <v>0</v>
      </c>
      <c r="BM73">
        <v>0</v>
      </c>
      <c r="BN73">
        <v>0</v>
      </c>
      <c r="BO73">
        <v>0</v>
      </c>
      <c r="BP73">
        <v>0</v>
      </c>
      <c r="BQ73">
        <v>0</v>
      </c>
      <c r="BR73">
        <v>0</v>
      </c>
      <c r="BS73">
        <v>0</v>
      </c>
      <c r="BT73">
        <v>0</v>
      </c>
      <c r="BU73">
        <v>0</v>
      </c>
      <c r="BV73">
        <v>0</v>
      </c>
      <c r="BW73">
        <v>0</v>
      </c>
      <c r="BX73">
        <v>0</v>
      </c>
      <c r="BY73">
        <v>0</v>
      </c>
      <c r="BZ73">
        <v>0</v>
      </c>
      <c r="CA73">
        <v>0</v>
      </c>
      <c r="CB73">
        <v>0</v>
      </c>
      <c r="CC73">
        <v>24.29925630714424</v>
      </c>
      <c r="CD73">
        <v>3395076.3453439968</v>
      </c>
      <c r="CE73">
        <v>0</v>
      </c>
      <c r="CF73">
        <v>0</v>
      </c>
      <c r="CG73">
        <v>0</v>
      </c>
      <c r="CH73">
        <v>0</v>
      </c>
      <c r="CI73">
        <v>0</v>
      </c>
      <c r="CJ73">
        <v>0</v>
      </c>
      <c r="CK73">
        <v>9123.114888413842</v>
      </c>
      <c r="CL73">
        <v>3.6429617011890514E-3</v>
      </c>
      <c r="CM73">
        <v>0</v>
      </c>
      <c r="CN73">
        <v>0</v>
      </c>
      <c r="CO73">
        <v>0</v>
      </c>
      <c r="CP73">
        <v>0</v>
      </c>
      <c r="CQ73">
        <v>0</v>
      </c>
      <c r="CR73">
        <v>0</v>
      </c>
    </row>
    <row r="74" spans="1:96" x14ac:dyDescent="0.3">
      <c r="A74">
        <v>0</v>
      </c>
      <c r="B74">
        <v>0</v>
      </c>
      <c r="C74">
        <v>0</v>
      </c>
      <c r="D74">
        <v>0</v>
      </c>
      <c r="E74">
        <v>0</v>
      </c>
      <c r="F74">
        <v>0</v>
      </c>
      <c r="G74">
        <v>0</v>
      </c>
      <c r="H74">
        <v>0</v>
      </c>
      <c r="I74">
        <v>0</v>
      </c>
      <c r="J74">
        <v>0</v>
      </c>
      <c r="K74">
        <v>0</v>
      </c>
      <c r="L74">
        <v>0</v>
      </c>
      <c r="M74">
        <v>0</v>
      </c>
      <c r="N74">
        <v>0</v>
      </c>
      <c r="O74">
        <v>0</v>
      </c>
      <c r="P74">
        <v>0</v>
      </c>
      <c r="Q74">
        <v>6.0520612130022586</v>
      </c>
      <c r="R74">
        <v>-6.9805607158560701</v>
      </c>
      <c r="S74">
        <v>0</v>
      </c>
      <c r="T74">
        <v>0</v>
      </c>
      <c r="U74">
        <v>0</v>
      </c>
      <c r="V74">
        <v>0</v>
      </c>
      <c r="W74">
        <v>0</v>
      </c>
      <c r="X74">
        <v>0</v>
      </c>
      <c r="Y74">
        <v>8.146201360178523</v>
      </c>
      <c r="Z74">
        <v>-7.3981622676067751</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466.06710137009208</v>
      </c>
      <c r="AX74">
        <v>562.04406478313535</v>
      </c>
      <c r="AY74">
        <v>0</v>
      </c>
      <c r="AZ74">
        <v>0</v>
      </c>
      <c r="BA74">
        <v>0</v>
      </c>
      <c r="BB74">
        <v>0</v>
      </c>
      <c r="BC74">
        <v>0</v>
      </c>
      <c r="BD74">
        <v>0</v>
      </c>
      <c r="BE74">
        <v>420.76609478601392</v>
      </c>
      <c r="BF74">
        <v>478.36513935789782</v>
      </c>
      <c r="BG74">
        <v>0</v>
      </c>
      <c r="BH74">
        <v>0</v>
      </c>
      <c r="BI74">
        <v>0</v>
      </c>
      <c r="BJ74">
        <v>0</v>
      </c>
      <c r="BK74">
        <v>0</v>
      </c>
      <c r="BL74">
        <v>0</v>
      </c>
      <c r="BM74">
        <v>0</v>
      </c>
      <c r="BN74">
        <v>0</v>
      </c>
      <c r="BO74">
        <v>0</v>
      </c>
      <c r="BP74">
        <v>0</v>
      </c>
      <c r="BQ74">
        <v>0</v>
      </c>
      <c r="BR74">
        <v>0</v>
      </c>
      <c r="BS74">
        <v>0</v>
      </c>
      <c r="BT74">
        <v>0</v>
      </c>
      <c r="BU74">
        <v>0</v>
      </c>
      <c r="BV74">
        <v>0</v>
      </c>
      <c r="BW74">
        <v>0</v>
      </c>
      <c r="BX74">
        <v>0</v>
      </c>
      <c r="BY74">
        <v>0</v>
      </c>
      <c r="BZ74">
        <v>0</v>
      </c>
      <c r="CA74">
        <v>0</v>
      </c>
      <c r="CB74">
        <v>0</v>
      </c>
      <c r="CC74">
        <v>-35.685104620600328</v>
      </c>
      <c r="CD74">
        <v>-3395082.0798412962</v>
      </c>
      <c r="CE74">
        <v>0</v>
      </c>
      <c r="CF74">
        <v>0</v>
      </c>
      <c r="CG74">
        <v>0</v>
      </c>
      <c r="CH74">
        <v>0</v>
      </c>
      <c r="CI74">
        <v>0</v>
      </c>
      <c r="CJ74">
        <v>0</v>
      </c>
      <c r="CK74">
        <v>-9111.7290401003866</v>
      </c>
      <c r="CL74">
        <v>5.7308543375711452</v>
      </c>
      <c r="CM74">
        <v>0</v>
      </c>
      <c r="CN74">
        <v>0</v>
      </c>
      <c r="CO74">
        <v>0</v>
      </c>
      <c r="CP74">
        <v>0</v>
      </c>
      <c r="CQ74">
        <v>0</v>
      </c>
      <c r="CR74">
        <v>0</v>
      </c>
    </row>
    <row r="75" spans="1:96" x14ac:dyDescent="0.3">
      <c r="A75">
        <v>0</v>
      </c>
      <c r="B75">
        <v>0</v>
      </c>
      <c r="C75">
        <v>0</v>
      </c>
      <c r="D75">
        <v>0</v>
      </c>
      <c r="E75">
        <v>0</v>
      </c>
      <c r="F75">
        <v>0</v>
      </c>
      <c r="G75">
        <v>0</v>
      </c>
      <c r="H75">
        <v>0</v>
      </c>
      <c r="I75">
        <v>0</v>
      </c>
      <c r="J75">
        <v>0</v>
      </c>
      <c r="K75">
        <v>0</v>
      </c>
      <c r="L75">
        <v>0</v>
      </c>
      <c r="M75">
        <v>0</v>
      </c>
      <c r="N75">
        <v>0</v>
      </c>
      <c r="O75">
        <v>0</v>
      </c>
      <c r="P75">
        <v>0</v>
      </c>
      <c r="Q75">
        <v>1.3629730626072288E-6</v>
      </c>
      <c r="R75">
        <v>1.6571430071939239E-7</v>
      </c>
      <c r="S75">
        <v>0</v>
      </c>
      <c r="T75">
        <v>0</v>
      </c>
      <c r="U75">
        <v>0</v>
      </c>
      <c r="V75">
        <v>0</v>
      </c>
      <c r="W75">
        <v>0</v>
      </c>
      <c r="X75">
        <v>0</v>
      </c>
      <c r="Y75">
        <v>-7.7570020877208975E-7</v>
      </c>
      <c r="Z75">
        <v>1.6569543842653461E-7</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0.99987378129772331</v>
      </c>
      <c r="AX75">
        <v>-1.0770677788716061E-5</v>
      </c>
      <c r="AY75">
        <v>0</v>
      </c>
      <c r="AZ75">
        <v>0</v>
      </c>
      <c r="BA75">
        <v>0</v>
      </c>
      <c r="BB75">
        <v>0</v>
      </c>
      <c r="BC75">
        <v>0</v>
      </c>
      <c r="BD75">
        <v>0</v>
      </c>
      <c r="BE75">
        <v>-0.99996553599347537</v>
      </c>
      <c r="BF75">
        <v>-1.0874118908985751E-5</v>
      </c>
      <c r="BG75">
        <v>0</v>
      </c>
      <c r="BH75">
        <v>0</v>
      </c>
      <c r="BI75">
        <v>0</v>
      </c>
      <c r="BJ75">
        <v>0</v>
      </c>
      <c r="BK75">
        <v>0</v>
      </c>
      <c r="BL75">
        <v>0</v>
      </c>
      <c r="BM75">
        <v>0</v>
      </c>
      <c r="BN75">
        <v>0</v>
      </c>
      <c r="BO75">
        <v>0</v>
      </c>
      <c r="BP75">
        <v>0</v>
      </c>
      <c r="BQ75">
        <v>0</v>
      </c>
      <c r="BR75">
        <v>0</v>
      </c>
      <c r="BS75">
        <v>0</v>
      </c>
      <c r="BT75">
        <v>0</v>
      </c>
      <c r="BU75">
        <v>0</v>
      </c>
      <c r="BV75">
        <v>0</v>
      </c>
      <c r="BW75">
        <v>0</v>
      </c>
      <c r="BX75">
        <v>0</v>
      </c>
      <c r="BY75">
        <v>0</v>
      </c>
      <c r="BZ75">
        <v>0</v>
      </c>
      <c r="CA75">
        <v>0</v>
      </c>
      <c r="CB75">
        <v>0</v>
      </c>
      <c r="CC75">
        <v>3.6443968709049726E-5</v>
      </c>
      <c r="CD75">
        <v>0.16684185476471106</v>
      </c>
      <c r="CE75">
        <v>0</v>
      </c>
      <c r="CF75">
        <v>0</v>
      </c>
      <c r="CG75">
        <v>0</v>
      </c>
      <c r="CH75">
        <v>0</v>
      </c>
      <c r="CI75">
        <v>0</v>
      </c>
      <c r="CJ75">
        <v>0</v>
      </c>
      <c r="CK75">
        <v>9.3054940111928861E-3</v>
      </c>
      <c r="CL75">
        <v>3.7204317250116685E-9</v>
      </c>
      <c r="CM75">
        <v>0</v>
      </c>
      <c r="CN75">
        <v>0</v>
      </c>
      <c r="CO75">
        <v>0</v>
      </c>
      <c r="CP75">
        <v>0</v>
      </c>
      <c r="CQ75">
        <v>0</v>
      </c>
      <c r="CR75">
        <v>0</v>
      </c>
    </row>
    <row r="76" spans="1:96" x14ac:dyDescent="0.3">
      <c r="A76">
        <v>0</v>
      </c>
      <c r="B76">
        <v>0</v>
      </c>
      <c r="C76">
        <v>0</v>
      </c>
      <c r="D76">
        <v>0</v>
      </c>
      <c r="E76">
        <v>0</v>
      </c>
      <c r="F76">
        <v>0</v>
      </c>
      <c r="G76">
        <v>0</v>
      </c>
      <c r="H76">
        <v>0</v>
      </c>
      <c r="I76">
        <v>0</v>
      </c>
      <c r="J76">
        <v>0</v>
      </c>
      <c r="K76">
        <v>0</v>
      </c>
      <c r="L76">
        <v>0</v>
      </c>
      <c r="M76">
        <v>0</v>
      </c>
      <c r="N76">
        <v>0</v>
      </c>
      <c r="O76">
        <v>0</v>
      </c>
      <c r="P76">
        <v>0</v>
      </c>
      <c r="Q76">
        <v>-1.3629730626072288E-6</v>
      </c>
      <c r="R76">
        <v>-1.6571430071939239E-7</v>
      </c>
      <c r="S76">
        <v>0</v>
      </c>
      <c r="T76">
        <v>0</v>
      </c>
      <c r="U76">
        <v>0</v>
      </c>
      <c r="V76">
        <v>0</v>
      </c>
      <c r="W76">
        <v>0</v>
      </c>
      <c r="X76">
        <v>0</v>
      </c>
      <c r="Y76">
        <v>7.7570020877208975E-7</v>
      </c>
      <c r="Z76">
        <v>-1.6569543842653461E-7</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2.6228700889079695E-5</v>
      </c>
      <c r="AX76">
        <v>0.99991078067640105</v>
      </c>
      <c r="AY76">
        <v>0</v>
      </c>
      <c r="AZ76">
        <v>0</v>
      </c>
      <c r="BA76">
        <v>0</v>
      </c>
      <c r="BB76">
        <v>0</v>
      </c>
      <c r="BC76">
        <v>0</v>
      </c>
      <c r="BD76">
        <v>0</v>
      </c>
      <c r="BE76">
        <v>6.5525994862934459E-5</v>
      </c>
      <c r="BF76">
        <v>-0.99988913587970341</v>
      </c>
      <c r="BG76">
        <v>0</v>
      </c>
      <c r="BH76">
        <v>0</v>
      </c>
      <c r="BI76">
        <v>0</v>
      </c>
      <c r="BJ76">
        <v>0</v>
      </c>
      <c r="BK76">
        <v>0</v>
      </c>
      <c r="BL76">
        <v>0</v>
      </c>
      <c r="BM76">
        <v>0</v>
      </c>
      <c r="BN76">
        <v>0</v>
      </c>
      <c r="BO76">
        <v>0</v>
      </c>
      <c r="BP76">
        <v>0</v>
      </c>
      <c r="BQ76">
        <v>0</v>
      </c>
      <c r="BR76">
        <v>0</v>
      </c>
      <c r="BS76">
        <v>0</v>
      </c>
      <c r="BT76">
        <v>0</v>
      </c>
      <c r="BU76">
        <v>0</v>
      </c>
      <c r="BV76">
        <v>0</v>
      </c>
      <c r="BW76">
        <v>0</v>
      </c>
      <c r="BX76">
        <v>0</v>
      </c>
      <c r="BY76">
        <v>0</v>
      </c>
      <c r="BZ76">
        <v>0</v>
      </c>
      <c r="CA76">
        <v>0</v>
      </c>
      <c r="CB76">
        <v>0</v>
      </c>
      <c r="CC76">
        <v>-3.6443968709049726E-5</v>
      </c>
      <c r="CD76">
        <v>-0.16684185476471106</v>
      </c>
      <c r="CE76">
        <v>0</v>
      </c>
      <c r="CF76">
        <v>0</v>
      </c>
      <c r="CG76">
        <v>0</v>
      </c>
      <c r="CH76">
        <v>0</v>
      </c>
      <c r="CI76">
        <v>0</v>
      </c>
      <c r="CJ76">
        <v>0</v>
      </c>
      <c r="CK76">
        <v>-9.3054940111928861E-3</v>
      </c>
      <c r="CL76">
        <v>-3.7204317250116685E-9</v>
      </c>
      <c r="CM76">
        <v>0</v>
      </c>
      <c r="CN76">
        <v>0</v>
      </c>
      <c r="CO76">
        <v>0</v>
      </c>
      <c r="CP76">
        <v>0</v>
      </c>
      <c r="CQ76">
        <v>0</v>
      </c>
      <c r="CR76">
        <v>0</v>
      </c>
    </row>
    <row r="77" spans="1:96" x14ac:dyDescent="0.3">
      <c r="A77">
        <v>0</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4.9995000499930636E-2</v>
      </c>
      <c r="AX77">
        <v>0</v>
      </c>
      <c r="AY77">
        <v>0</v>
      </c>
      <c r="AZ77">
        <v>0</v>
      </c>
      <c r="BA77">
        <v>0</v>
      </c>
      <c r="BB77">
        <v>0</v>
      </c>
      <c r="BC77">
        <v>0</v>
      </c>
      <c r="BD77">
        <v>0</v>
      </c>
      <c r="BE77">
        <v>-4.9995000499930636E-2</v>
      </c>
      <c r="BF77">
        <v>0</v>
      </c>
      <c r="BG77">
        <v>0</v>
      </c>
      <c r="BH77">
        <v>0</v>
      </c>
      <c r="BI77">
        <v>0</v>
      </c>
      <c r="BJ77">
        <v>0</v>
      </c>
      <c r="BK77">
        <v>0</v>
      </c>
      <c r="BL77">
        <v>0</v>
      </c>
      <c r="BM77">
        <v>0</v>
      </c>
      <c r="BN77">
        <v>0</v>
      </c>
      <c r="BO77">
        <v>0</v>
      </c>
      <c r="BP77">
        <v>0</v>
      </c>
      <c r="BQ77">
        <v>0</v>
      </c>
      <c r="BR77">
        <v>0</v>
      </c>
      <c r="BS77">
        <v>0</v>
      </c>
      <c r="BT77">
        <v>0</v>
      </c>
      <c r="BU77">
        <v>0</v>
      </c>
      <c r="BV77">
        <v>0</v>
      </c>
      <c r="BW77">
        <v>0</v>
      </c>
      <c r="BX77">
        <v>0</v>
      </c>
      <c r="BY77">
        <v>0</v>
      </c>
      <c r="BZ77">
        <v>0</v>
      </c>
      <c r="CA77">
        <v>0</v>
      </c>
      <c r="CB77">
        <v>0</v>
      </c>
      <c r="CC77">
        <v>4.9995000499930636E-2</v>
      </c>
      <c r="CD77">
        <v>0</v>
      </c>
      <c r="CE77">
        <v>0</v>
      </c>
      <c r="CF77">
        <v>0</v>
      </c>
      <c r="CG77">
        <v>0</v>
      </c>
      <c r="CH77">
        <v>0</v>
      </c>
      <c r="CI77">
        <v>0</v>
      </c>
      <c r="CJ77">
        <v>0</v>
      </c>
      <c r="CK77">
        <v>-4.9995000499930636E-2</v>
      </c>
      <c r="CL77">
        <v>0</v>
      </c>
      <c r="CM77">
        <v>0</v>
      </c>
      <c r="CN77">
        <v>0</v>
      </c>
      <c r="CO77">
        <v>0</v>
      </c>
      <c r="CP77">
        <v>0</v>
      </c>
      <c r="CQ77">
        <v>0</v>
      </c>
      <c r="CR77">
        <v>0</v>
      </c>
    </row>
    <row r="78" spans="1:96" x14ac:dyDescent="0.3">
      <c r="A78">
        <v>0</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v>0</v>
      </c>
      <c r="BN78">
        <v>0</v>
      </c>
      <c r="BO78">
        <v>0</v>
      </c>
      <c r="BP78">
        <v>0</v>
      </c>
      <c r="BQ78">
        <v>0</v>
      </c>
      <c r="BR78">
        <v>0</v>
      </c>
      <c r="BS78">
        <v>0</v>
      </c>
      <c r="BT78">
        <v>0</v>
      </c>
      <c r="BU78">
        <v>0</v>
      </c>
      <c r="BV78">
        <v>0</v>
      </c>
      <c r="BW78">
        <v>0</v>
      </c>
      <c r="BX78">
        <v>0</v>
      </c>
      <c r="BY78">
        <v>0</v>
      </c>
      <c r="BZ78">
        <v>0</v>
      </c>
      <c r="CA78">
        <v>0</v>
      </c>
      <c r="CB78">
        <v>0</v>
      </c>
      <c r="CC78">
        <v>0</v>
      </c>
      <c r="CD78">
        <v>0.05</v>
      </c>
      <c r="CE78">
        <v>0</v>
      </c>
      <c r="CF78">
        <v>0</v>
      </c>
      <c r="CG78">
        <v>0</v>
      </c>
      <c r="CH78">
        <v>0</v>
      </c>
      <c r="CI78">
        <v>0</v>
      </c>
      <c r="CJ78">
        <v>0</v>
      </c>
      <c r="CK78">
        <v>0</v>
      </c>
      <c r="CL78">
        <v>-0.05</v>
      </c>
      <c r="CM78">
        <v>0</v>
      </c>
      <c r="CN78">
        <v>0</v>
      </c>
      <c r="CO78">
        <v>0</v>
      </c>
      <c r="CP78">
        <v>0</v>
      </c>
      <c r="CQ78">
        <v>0</v>
      </c>
      <c r="CR78">
        <v>0</v>
      </c>
    </row>
    <row r="79" spans="1:96" x14ac:dyDescent="0.3">
      <c r="A79">
        <v>0</v>
      </c>
      <c r="B79">
        <v>0</v>
      </c>
      <c r="C79">
        <v>0</v>
      </c>
      <c r="D79">
        <v>0</v>
      </c>
      <c r="E79">
        <v>0</v>
      </c>
      <c r="F79">
        <v>0</v>
      </c>
      <c r="G79">
        <v>0</v>
      </c>
      <c r="H79">
        <v>0</v>
      </c>
      <c r="I79">
        <v>0</v>
      </c>
      <c r="J79">
        <v>0</v>
      </c>
      <c r="K79">
        <v>0</v>
      </c>
      <c r="L79">
        <v>0</v>
      </c>
      <c r="M79">
        <v>0</v>
      </c>
      <c r="N79">
        <v>0</v>
      </c>
      <c r="O79">
        <v>0</v>
      </c>
      <c r="P79">
        <v>0</v>
      </c>
      <c r="Q79">
        <v>0</v>
      </c>
      <c r="R79">
        <v>0</v>
      </c>
      <c r="S79">
        <v>-5.8538123356963192</v>
      </c>
      <c r="T79">
        <v>7.1893707264935678</v>
      </c>
      <c r="U79">
        <v>0</v>
      </c>
      <c r="V79">
        <v>0</v>
      </c>
      <c r="W79">
        <v>0</v>
      </c>
      <c r="X79">
        <v>0</v>
      </c>
      <c r="Y79">
        <v>0</v>
      </c>
      <c r="Z79">
        <v>0</v>
      </c>
      <c r="AA79">
        <v>-8.3444502374844625</v>
      </c>
      <c r="AB79">
        <v>7.1893522569692765</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-269.06155596321975</v>
      </c>
      <c r="AZ79">
        <v>-478.26385224046282</v>
      </c>
      <c r="BA79">
        <v>0</v>
      </c>
      <c r="BB79">
        <v>0</v>
      </c>
      <c r="BC79">
        <v>0</v>
      </c>
      <c r="BD79">
        <v>0</v>
      </c>
      <c r="BE79">
        <v>0</v>
      </c>
      <c r="BF79">
        <v>0</v>
      </c>
      <c r="BG79">
        <v>-701.55185273555878</v>
      </c>
      <c r="BH79">
        <v>-478.36513935789782</v>
      </c>
      <c r="BI79">
        <v>0</v>
      </c>
      <c r="BJ79">
        <v>0</v>
      </c>
      <c r="BK79">
        <v>0</v>
      </c>
      <c r="BL79">
        <v>0</v>
      </c>
      <c r="BM79">
        <v>0</v>
      </c>
      <c r="BN79">
        <v>0</v>
      </c>
      <c r="BO79">
        <v>0</v>
      </c>
      <c r="BP79">
        <v>0</v>
      </c>
      <c r="BQ79">
        <v>0</v>
      </c>
      <c r="BR79">
        <v>0</v>
      </c>
      <c r="BS79">
        <v>0</v>
      </c>
      <c r="BT79">
        <v>0</v>
      </c>
      <c r="BU79">
        <v>0</v>
      </c>
      <c r="BV79">
        <v>0</v>
      </c>
      <c r="BW79">
        <v>0</v>
      </c>
      <c r="BX79">
        <v>0</v>
      </c>
      <c r="BY79">
        <v>0</v>
      </c>
      <c r="BZ79">
        <v>0</v>
      </c>
      <c r="CA79">
        <v>0</v>
      </c>
      <c r="CB79">
        <v>0</v>
      </c>
      <c r="CC79">
        <v>0</v>
      </c>
      <c r="CD79">
        <v>0</v>
      </c>
      <c r="CE79">
        <v>24.29925630714424</v>
      </c>
      <c r="CF79">
        <v>3395076.3453439968</v>
      </c>
      <c r="CG79">
        <v>0</v>
      </c>
      <c r="CH79">
        <v>0</v>
      </c>
      <c r="CI79">
        <v>0</v>
      </c>
      <c r="CJ79">
        <v>0</v>
      </c>
      <c r="CK79">
        <v>0</v>
      </c>
      <c r="CL79">
        <v>0</v>
      </c>
      <c r="CM79">
        <v>9123.114888413842</v>
      </c>
      <c r="CN79">
        <v>3.6429617011890514E-3</v>
      </c>
      <c r="CO79">
        <v>0</v>
      </c>
      <c r="CP79">
        <v>0</v>
      </c>
      <c r="CQ79">
        <v>0</v>
      </c>
      <c r="CR79">
        <v>0</v>
      </c>
    </row>
    <row r="80" spans="1:96" x14ac:dyDescent="0.3">
      <c r="A80">
        <v>0</v>
      </c>
      <c r="B80">
        <v>0</v>
      </c>
      <c r="C80">
        <v>0</v>
      </c>
      <c r="D80">
        <v>0</v>
      </c>
      <c r="E80">
        <v>0</v>
      </c>
      <c r="F80">
        <v>0</v>
      </c>
      <c r="G80">
        <v>0</v>
      </c>
      <c r="H80">
        <v>0</v>
      </c>
      <c r="I80">
        <v>0</v>
      </c>
      <c r="J80">
        <v>0</v>
      </c>
      <c r="K80">
        <v>0</v>
      </c>
      <c r="L80">
        <v>0</v>
      </c>
      <c r="M80">
        <v>0</v>
      </c>
      <c r="N80">
        <v>0</v>
      </c>
      <c r="O80">
        <v>0</v>
      </c>
      <c r="P80">
        <v>0</v>
      </c>
      <c r="Q80">
        <v>0</v>
      </c>
      <c r="R80">
        <v>0</v>
      </c>
      <c r="S80">
        <v>6.0520612130022586</v>
      </c>
      <c r="T80">
        <v>-6.9805607158560701</v>
      </c>
      <c r="U80">
        <v>0</v>
      </c>
      <c r="V80">
        <v>0</v>
      </c>
      <c r="W80">
        <v>0</v>
      </c>
      <c r="X80">
        <v>0</v>
      </c>
      <c r="Y80">
        <v>0</v>
      </c>
      <c r="Z80">
        <v>0</v>
      </c>
      <c r="AA80">
        <v>8.146201360178523</v>
      </c>
      <c r="AB80">
        <v>-7.3981622676067751</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466.06710137009208</v>
      </c>
      <c r="AZ80">
        <v>562.04406478313535</v>
      </c>
      <c r="BA80">
        <v>0</v>
      </c>
      <c r="BB80">
        <v>0</v>
      </c>
      <c r="BC80">
        <v>0</v>
      </c>
      <c r="BD80">
        <v>0</v>
      </c>
      <c r="BE80">
        <v>0</v>
      </c>
      <c r="BF80">
        <v>0</v>
      </c>
      <c r="BG80">
        <v>420.76609478601392</v>
      </c>
      <c r="BH80">
        <v>478.36513935789782</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-35.685104620600328</v>
      </c>
      <c r="CF80">
        <v>-3395082.0798412962</v>
      </c>
      <c r="CG80">
        <v>0</v>
      </c>
      <c r="CH80">
        <v>0</v>
      </c>
      <c r="CI80">
        <v>0</v>
      </c>
      <c r="CJ80">
        <v>0</v>
      </c>
      <c r="CK80">
        <v>0</v>
      </c>
      <c r="CL80">
        <v>0</v>
      </c>
      <c r="CM80">
        <v>-9111.7290401003866</v>
      </c>
      <c r="CN80">
        <v>5.7308543375711452</v>
      </c>
      <c r="CO80">
        <v>0</v>
      </c>
      <c r="CP80">
        <v>0</v>
      </c>
      <c r="CQ80">
        <v>0</v>
      </c>
      <c r="CR80">
        <v>0</v>
      </c>
    </row>
    <row r="81" spans="1:96" x14ac:dyDescent="0.3">
      <c r="A81">
        <v>0</v>
      </c>
      <c r="B81">
        <v>0</v>
      </c>
      <c r="C81">
        <v>0</v>
      </c>
      <c r="D81">
        <v>0</v>
      </c>
      <c r="E81">
        <v>0</v>
      </c>
      <c r="F81">
        <v>0</v>
      </c>
      <c r="G81">
        <v>0</v>
      </c>
      <c r="H81">
        <v>0</v>
      </c>
      <c r="I81">
        <v>0</v>
      </c>
      <c r="J81">
        <v>0</v>
      </c>
      <c r="K81">
        <v>0</v>
      </c>
      <c r="L81">
        <v>0</v>
      </c>
      <c r="M81">
        <v>0</v>
      </c>
      <c r="N81">
        <v>0</v>
      </c>
      <c r="O81">
        <v>0</v>
      </c>
      <c r="P81">
        <v>0</v>
      </c>
      <c r="Q81">
        <v>0</v>
      </c>
      <c r="R81">
        <v>0</v>
      </c>
      <c r="S81">
        <v>1.3629730626072288E-6</v>
      </c>
      <c r="T81">
        <v>1.6571430071939239E-7</v>
      </c>
      <c r="U81">
        <v>0</v>
      </c>
      <c r="V81">
        <v>0</v>
      </c>
      <c r="W81">
        <v>0</v>
      </c>
      <c r="X81">
        <v>0</v>
      </c>
      <c r="Y81">
        <v>0</v>
      </c>
      <c r="Z81">
        <v>0</v>
      </c>
      <c r="AA81">
        <v>-7.7570020877208975E-7</v>
      </c>
      <c r="AB81">
        <v>1.6569543842653461E-7</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0.99987378129772331</v>
      </c>
      <c r="AZ81">
        <v>-1.0770677788716061E-5</v>
      </c>
      <c r="BA81">
        <v>0</v>
      </c>
      <c r="BB81">
        <v>0</v>
      </c>
      <c r="BC81">
        <v>0</v>
      </c>
      <c r="BD81">
        <v>0</v>
      </c>
      <c r="BE81">
        <v>0</v>
      </c>
      <c r="BF81">
        <v>0</v>
      </c>
      <c r="BG81">
        <v>-0.99996553599347537</v>
      </c>
      <c r="BH81">
        <v>-1.0874118908985751E-5</v>
      </c>
      <c r="BI81">
        <v>0</v>
      </c>
      <c r="BJ81">
        <v>0</v>
      </c>
      <c r="BK81">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3.6443968709049726E-5</v>
      </c>
      <c r="CF81">
        <v>0.16684185476471106</v>
      </c>
      <c r="CG81">
        <v>0</v>
      </c>
      <c r="CH81">
        <v>0</v>
      </c>
      <c r="CI81">
        <v>0</v>
      </c>
      <c r="CJ81">
        <v>0</v>
      </c>
      <c r="CK81">
        <v>0</v>
      </c>
      <c r="CL81">
        <v>0</v>
      </c>
      <c r="CM81">
        <v>9.3054940111928861E-3</v>
      </c>
      <c r="CN81">
        <v>3.7204317250116685E-9</v>
      </c>
      <c r="CO81">
        <v>0</v>
      </c>
      <c r="CP81">
        <v>0</v>
      </c>
      <c r="CQ81">
        <v>0</v>
      </c>
      <c r="CR81">
        <v>0</v>
      </c>
    </row>
    <row r="82" spans="1:96" x14ac:dyDescent="0.3">
      <c r="A82">
        <v>0</v>
      </c>
      <c r="B82">
        <v>0</v>
      </c>
      <c r="C82">
        <v>0</v>
      </c>
      <c r="D82">
        <v>0</v>
      </c>
      <c r="E82">
        <v>0</v>
      </c>
      <c r="F82">
        <v>0</v>
      </c>
      <c r="G82">
        <v>0</v>
      </c>
      <c r="H82">
        <v>0</v>
      </c>
      <c r="I82">
        <v>0</v>
      </c>
      <c r="J82">
        <v>0</v>
      </c>
      <c r="K82">
        <v>0</v>
      </c>
      <c r="L82">
        <v>0</v>
      </c>
      <c r="M82">
        <v>0</v>
      </c>
      <c r="N82">
        <v>0</v>
      </c>
      <c r="O82">
        <v>0</v>
      </c>
      <c r="P82">
        <v>0</v>
      </c>
      <c r="Q82">
        <v>0</v>
      </c>
      <c r="R82">
        <v>0</v>
      </c>
      <c r="S82">
        <v>-1.3629730626072288E-6</v>
      </c>
      <c r="T82">
        <v>-1.6571430071939239E-7</v>
      </c>
      <c r="U82">
        <v>0</v>
      </c>
      <c r="V82">
        <v>0</v>
      </c>
      <c r="W82">
        <v>0</v>
      </c>
      <c r="X82">
        <v>0</v>
      </c>
      <c r="Y82">
        <v>0</v>
      </c>
      <c r="Z82">
        <v>0</v>
      </c>
      <c r="AA82">
        <v>7.7570020877208975E-7</v>
      </c>
      <c r="AB82">
        <v>-1.6569543842653461E-7</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2.6228700889079695E-5</v>
      </c>
      <c r="AZ82">
        <v>0.99991078067640105</v>
      </c>
      <c r="BA82">
        <v>0</v>
      </c>
      <c r="BB82">
        <v>0</v>
      </c>
      <c r="BC82">
        <v>0</v>
      </c>
      <c r="BD82">
        <v>0</v>
      </c>
      <c r="BE82">
        <v>0</v>
      </c>
      <c r="BF82">
        <v>0</v>
      </c>
      <c r="BG82">
        <v>6.5525994862934459E-5</v>
      </c>
      <c r="BH82">
        <v>-0.99988913587970341</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v>0</v>
      </c>
      <c r="CD82">
        <v>0</v>
      </c>
      <c r="CE82">
        <v>-3.6443968709049726E-5</v>
      </c>
      <c r="CF82">
        <v>-0.16684185476471106</v>
      </c>
      <c r="CG82">
        <v>0</v>
      </c>
      <c r="CH82">
        <v>0</v>
      </c>
      <c r="CI82">
        <v>0</v>
      </c>
      <c r="CJ82">
        <v>0</v>
      </c>
      <c r="CK82">
        <v>0</v>
      </c>
      <c r="CL82">
        <v>0</v>
      </c>
      <c r="CM82">
        <v>-9.3054940111928861E-3</v>
      </c>
      <c r="CN82">
        <v>-3.7204317250116685E-9</v>
      </c>
      <c r="CO82">
        <v>0</v>
      </c>
      <c r="CP82">
        <v>0</v>
      </c>
      <c r="CQ82">
        <v>0</v>
      </c>
      <c r="CR82">
        <v>0</v>
      </c>
    </row>
    <row r="83" spans="1:96" x14ac:dyDescent="0.3">
      <c r="A83">
        <v>0</v>
      </c>
      <c r="B83">
        <v>0</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4.9995000499930636E-2</v>
      </c>
      <c r="AZ83">
        <v>0</v>
      </c>
      <c r="BA83">
        <v>0</v>
      </c>
      <c r="BB83">
        <v>0</v>
      </c>
      <c r="BC83">
        <v>0</v>
      </c>
      <c r="BD83">
        <v>0</v>
      </c>
      <c r="BE83">
        <v>0</v>
      </c>
      <c r="BF83">
        <v>0</v>
      </c>
      <c r="BG83">
        <v>-4.9995000499930636E-2</v>
      </c>
      <c r="BH83">
        <v>0</v>
      </c>
      <c r="BI83">
        <v>0</v>
      </c>
      <c r="BJ83">
        <v>0</v>
      </c>
      <c r="BK83">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4.9995000499930636E-2</v>
      </c>
      <c r="CF83">
        <v>0</v>
      </c>
      <c r="CG83">
        <v>0</v>
      </c>
      <c r="CH83">
        <v>0</v>
      </c>
      <c r="CI83">
        <v>0</v>
      </c>
      <c r="CJ83">
        <v>0</v>
      </c>
      <c r="CK83">
        <v>0</v>
      </c>
      <c r="CL83">
        <v>0</v>
      </c>
      <c r="CM83">
        <v>-4.9995000499930636E-2</v>
      </c>
      <c r="CN83">
        <v>0</v>
      </c>
      <c r="CO83">
        <v>0</v>
      </c>
      <c r="CP83">
        <v>0</v>
      </c>
      <c r="CQ83">
        <v>0</v>
      </c>
      <c r="CR83">
        <v>0</v>
      </c>
    </row>
    <row r="84" spans="1:96" x14ac:dyDescent="0.3">
      <c r="A84">
        <v>0</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v>0</v>
      </c>
      <c r="CD84">
        <v>0</v>
      </c>
      <c r="CE84">
        <v>0</v>
      </c>
      <c r="CF84">
        <v>0.05</v>
      </c>
      <c r="CG84">
        <v>0</v>
      </c>
      <c r="CH84">
        <v>0</v>
      </c>
      <c r="CI84">
        <v>0</v>
      </c>
      <c r="CJ84">
        <v>0</v>
      </c>
      <c r="CK84">
        <v>0</v>
      </c>
      <c r="CL84">
        <v>0</v>
      </c>
      <c r="CM84">
        <v>0</v>
      </c>
      <c r="CN84">
        <v>-0.05</v>
      </c>
      <c r="CO84">
        <v>0</v>
      </c>
      <c r="CP84">
        <v>0</v>
      </c>
      <c r="CQ84">
        <v>0</v>
      </c>
      <c r="CR84">
        <v>0</v>
      </c>
    </row>
    <row r="85" spans="1:96" x14ac:dyDescent="0.3">
      <c r="A85">
        <v>0</v>
      </c>
      <c r="B85">
        <v>0</v>
      </c>
      <c r="C85">
        <v>0</v>
      </c>
      <c r="D85">
        <v>0</v>
      </c>
      <c r="E85">
        <v>0</v>
      </c>
      <c r="F85">
        <v>0</v>
      </c>
      <c r="G85">
        <v>0</v>
      </c>
      <c r="H85">
        <v>0</v>
      </c>
      <c r="I85">
        <v>0</v>
      </c>
      <c r="J85">
        <v>0</v>
      </c>
      <c r="K85">
        <v>0</v>
      </c>
      <c r="L85">
        <v>0</v>
      </c>
      <c r="M85">
        <v>0</v>
      </c>
      <c r="N85">
        <v>0</v>
      </c>
      <c r="O85">
        <v>0</v>
      </c>
      <c r="P85">
        <v>0</v>
      </c>
      <c r="Q85">
        <v>0</v>
      </c>
      <c r="R85">
        <v>0</v>
      </c>
      <c r="S85">
        <v>0</v>
      </c>
      <c r="T85">
        <v>0</v>
      </c>
      <c r="U85">
        <v>-5.8538123356963192</v>
      </c>
      <c r="V85">
        <v>7.1893707264935678</v>
      </c>
      <c r="W85">
        <v>0</v>
      </c>
      <c r="X85">
        <v>0</v>
      </c>
      <c r="Y85">
        <v>0</v>
      </c>
      <c r="Z85">
        <v>0</v>
      </c>
      <c r="AA85">
        <v>0</v>
      </c>
      <c r="AB85">
        <v>0</v>
      </c>
      <c r="AC85">
        <v>-8.3444502374844625</v>
      </c>
      <c r="AD85">
        <v>7.1893522569692765</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-269.06155596321975</v>
      </c>
      <c r="BB85">
        <v>-478.26385224046282</v>
      </c>
      <c r="BC85">
        <v>0</v>
      </c>
      <c r="BD85">
        <v>0</v>
      </c>
      <c r="BE85">
        <v>0</v>
      </c>
      <c r="BF85">
        <v>0</v>
      </c>
      <c r="BG85">
        <v>0</v>
      </c>
      <c r="BH85">
        <v>0</v>
      </c>
      <c r="BI85">
        <v>-701.55185273555878</v>
      </c>
      <c r="BJ85">
        <v>-478.36513935789782</v>
      </c>
      <c r="BK85">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v>0</v>
      </c>
      <c r="CG85">
        <v>24.29925630714424</v>
      </c>
      <c r="CH85">
        <v>3395076.3453439968</v>
      </c>
      <c r="CI85">
        <v>0</v>
      </c>
      <c r="CJ85">
        <v>0</v>
      </c>
      <c r="CK85">
        <v>0</v>
      </c>
      <c r="CL85">
        <v>0</v>
      </c>
      <c r="CM85">
        <v>0</v>
      </c>
      <c r="CN85">
        <v>0</v>
      </c>
      <c r="CO85">
        <v>9123.114888413842</v>
      </c>
      <c r="CP85">
        <v>3.6429617011890514E-3</v>
      </c>
      <c r="CQ85">
        <v>0</v>
      </c>
      <c r="CR85">
        <v>0</v>
      </c>
    </row>
    <row r="86" spans="1:96" x14ac:dyDescent="0.3">
      <c r="A86">
        <v>0</v>
      </c>
      <c r="B86">
        <v>0</v>
      </c>
      <c r="C86">
        <v>0</v>
      </c>
      <c r="D86">
        <v>0</v>
      </c>
      <c r="E86">
        <v>0</v>
      </c>
      <c r="F86">
        <v>0</v>
      </c>
      <c r="G86">
        <v>0</v>
      </c>
      <c r="H86">
        <v>0</v>
      </c>
      <c r="I86">
        <v>0</v>
      </c>
      <c r="J86">
        <v>0</v>
      </c>
      <c r="K86">
        <v>0</v>
      </c>
      <c r="L86">
        <v>0</v>
      </c>
      <c r="M86">
        <v>0</v>
      </c>
      <c r="N86">
        <v>0</v>
      </c>
      <c r="O86">
        <v>0</v>
      </c>
      <c r="P86">
        <v>0</v>
      </c>
      <c r="Q86">
        <v>0</v>
      </c>
      <c r="R86">
        <v>0</v>
      </c>
      <c r="S86">
        <v>0</v>
      </c>
      <c r="T86">
        <v>0</v>
      </c>
      <c r="U86">
        <v>6.0520612130022586</v>
      </c>
      <c r="V86">
        <v>-6.9805607158560701</v>
      </c>
      <c r="W86">
        <v>0</v>
      </c>
      <c r="X86">
        <v>0</v>
      </c>
      <c r="Y86">
        <v>0</v>
      </c>
      <c r="Z86">
        <v>0</v>
      </c>
      <c r="AA86">
        <v>0</v>
      </c>
      <c r="AB86">
        <v>0</v>
      </c>
      <c r="AC86">
        <v>8.146201360178523</v>
      </c>
      <c r="AD86">
        <v>-7.3981622676067751</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466.06710137009208</v>
      </c>
      <c r="BB86">
        <v>562.04406478313535</v>
      </c>
      <c r="BC86">
        <v>0</v>
      </c>
      <c r="BD86">
        <v>0</v>
      </c>
      <c r="BE86">
        <v>0</v>
      </c>
      <c r="BF86">
        <v>0</v>
      </c>
      <c r="BG86">
        <v>0</v>
      </c>
      <c r="BH86">
        <v>0</v>
      </c>
      <c r="BI86">
        <v>420.76609478601392</v>
      </c>
      <c r="BJ86">
        <v>478.36513935789782</v>
      </c>
      <c r="BK86">
        <v>0</v>
      </c>
      <c r="BL86">
        <v>0</v>
      </c>
      <c r="BM86">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-35.685104620600328</v>
      </c>
      <c r="CH86">
        <v>-3395082.0798412962</v>
      </c>
      <c r="CI86">
        <v>0</v>
      </c>
      <c r="CJ86">
        <v>0</v>
      </c>
      <c r="CK86">
        <v>0</v>
      </c>
      <c r="CL86">
        <v>0</v>
      </c>
      <c r="CM86">
        <v>0</v>
      </c>
      <c r="CN86">
        <v>0</v>
      </c>
      <c r="CO86">
        <v>-9111.7290401003866</v>
      </c>
      <c r="CP86">
        <v>5.7308543375711452</v>
      </c>
      <c r="CQ86">
        <v>0</v>
      </c>
      <c r="CR86">
        <v>0</v>
      </c>
    </row>
    <row r="87" spans="1:96" x14ac:dyDescent="0.3">
      <c r="A87">
        <v>0</v>
      </c>
      <c r="B87">
        <v>0</v>
      </c>
      <c r="C87">
        <v>0</v>
      </c>
      <c r="D87">
        <v>0</v>
      </c>
      <c r="E87">
        <v>0</v>
      </c>
      <c r="F87">
        <v>0</v>
      </c>
      <c r="G87">
        <v>0</v>
      </c>
      <c r="H87">
        <v>0</v>
      </c>
      <c r="I87">
        <v>0</v>
      </c>
      <c r="J87">
        <v>0</v>
      </c>
      <c r="K87">
        <v>0</v>
      </c>
      <c r="L87">
        <v>0</v>
      </c>
      <c r="M87">
        <v>0</v>
      </c>
      <c r="N87">
        <v>0</v>
      </c>
      <c r="O87">
        <v>0</v>
      </c>
      <c r="P87">
        <v>0</v>
      </c>
      <c r="Q87">
        <v>0</v>
      </c>
      <c r="R87">
        <v>0</v>
      </c>
      <c r="S87">
        <v>0</v>
      </c>
      <c r="T87">
        <v>0</v>
      </c>
      <c r="U87">
        <v>1.3629730626072288E-6</v>
      </c>
      <c r="V87">
        <v>1.6571430071939239E-7</v>
      </c>
      <c r="W87">
        <v>0</v>
      </c>
      <c r="X87">
        <v>0</v>
      </c>
      <c r="Y87">
        <v>0</v>
      </c>
      <c r="Z87">
        <v>0</v>
      </c>
      <c r="AA87">
        <v>0</v>
      </c>
      <c r="AB87">
        <v>0</v>
      </c>
      <c r="AC87">
        <v>-7.7570020877208975E-7</v>
      </c>
      <c r="AD87">
        <v>1.6569543842653461E-7</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0.99987378129772331</v>
      </c>
      <c r="BB87">
        <v>-1.0770677788716061E-5</v>
      </c>
      <c r="BC87">
        <v>0</v>
      </c>
      <c r="BD87">
        <v>0</v>
      </c>
      <c r="BE87">
        <v>0</v>
      </c>
      <c r="BF87">
        <v>0</v>
      </c>
      <c r="BG87">
        <v>0</v>
      </c>
      <c r="BH87">
        <v>0</v>
      </c>
      <c r="BI87">
        <v>-0.99996553599347537</v>
      </c>
      <c r="BJ87">
        <v>-1.0874118908985751E-5</v>
      </c>
      <c r="BK87">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v>0</v>
      </c>
      <c r="CG87">
        <v>3.6443968709049726E-5</v>
      </c>
      <c r="CH87">
        <v>0.16684185476471106</v>
      </c>
      <c r="CI87">
        <v>0</v>
      </c>
      <c r="CJ87">
        <v>0</v>
      </c>
      <c r="CK87">
        <v>0</v>
      </c>
      <c r="CL87">
        <v>0</v>
      </c>
      <c r="CM87">
        <v>0</v>
      </c>
      <c r="CN87">
        <v>0</v>
      </c>
      <c r="CO87">
        <v>9.3054940111928861E-3</v>
      </c>
      <c r="CP87">
        <v>3.7204317250116685E-9</v>
      </c>
      <c r="CQ87">
        <v>0</v>
      </c>
      <c r="CR87">
        <v>0</v>
      </c>
    </row>
    <row r="88" spans="1:96" x14ac:dyDescent="0.3">
      <c r="A88">
        <v>0</v>
      </c>
      <c r="B88">
        <v>0</v>
      </c>
      <c r="C88">
        <v>0</v>
      </c>
      <c r="D88">
        <v>0</v>
      </c>
      <c r="E88">
        <v>0</v>
      </c>
      <c r="F88">
        <v>0</v>
      </c>
      <c r="G88">
        <v>0</v>
      </c>
      <c r="H88">
        <v>0</v>
      </c>
      <c r="I88">
        <v>0</v>
      </c>
      <c r="J88">
        <v>0</v>
      </c>
      <c r="K88">
        <v>0</v>
      </c>
      <c r="L88">
        <v>0</v>
      </c>
      <c r="M88">
        <v>0</v>
      </c>
      <c r="N88">
        <v>0</v>
      </c>
      <c r="O88">
        <v>0</v>
      </c>
      <c r="P88">
        <v>0</v>
      </c>
      <c r="Q88">
        <v>0</v>
      </c>
      <c r="R88">
        <v>0</v>
      </c>
      <c r="S88">
        <v>0</v>
      </c>
      <c r="T88">
        <v>0</v>
      </c>
      <c r="U88">
        <v>-1.3629730626072288E-6</v>
      </c>
      <c r="V88">
        <v>-1.6571430071939239E-7</v>
      </c>
      <c r="W88">
        <v>0</v>
      </c>
      <c r="X88">
        <v>0</v>
      </c>
      <c r="Y88">
        <v>0</v>
      </c>
      <c r="Z88">
        <v>0</v>
      </c>
      <c r="AA88">
        <v>0</v>
      </c>
      <c r="AB88">
        <v>0</v>
      </c>
      <c r="AC88">
        <v>7.7570020877208975E-7</v>
      </c>
      <c r="AD88">
        <v>-1.6569543842653461E-7</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2.6228700889079695E-5</v>
      </c>
      <c r="BB88">
        <v>0.99991078067640105</v>
      </c>
      <c r="BC88">
        <v>0</v>
      </c>
      <c r="BD88">
        <v>0</v>
      </c>
      <c r="BE88">
        <v>0</v>
      </c>
      <c r="BF88">
        <v>0</v>
      </c>
      <c r="BG88">
        <v>0</v>
      </c>
      <c r="BH88">
        <v>0</v>
      </c>
      <c r="BI88">
        <v>6.5525994862934459E-5</v>
      </c>
      <c r="BJ88">
        <v>-0.99988913587970341</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-3.6443968709049726E-5</v>
      </c>
      <c r="CH88">
        <v>-0.16684185476471106</v>
      </c>
      <c r="CI88">
        <v>0</v>
      </c>
      <c r="CJ88">
        <v>0</v>
      </c>
      <c r="CK88">
        <v>0</v>
      </c>
      <c r="CL88">
        <v>0</v>
      </c>
      <c r="CM88">
        <v>0</v>
      </c>
      <c r="CN88">
        <v>0</v>
      </c>
      <c r="CO88">
        <v>-9.3054940111928861E-3</v>
      </c>
      <c r="CP88">
        <v>-3.7204317250116685E-9</v>
      </c>
      <c r="CQ88">
        <v>0</v>
      </c>
      <c r="CR88">
        <v>0</v>
      </c>
    </row>
    <row r="89" spans="1:96" x14ac:dyDescent="0.3">
      <c r="A89">
        <v>0</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4.9995000499930636E-2</v>
      </c>
      <c r="BB89">
        <v>0</v>
      </c>
      <c r="BC89">
        <v>0</v>
      </c>
      <c r="BD89">
        <v>0</v>
      </c>
      <c r="BE89">
        <v>0</v>
      </c>
      <c r="BF89">
        <v>0</v>
      </c>
      <c r="BG89">
        <v>0</v>
      </c>
      <c r="BH89">
        <v>0</v>
      </c>
      <c r="BI89">
        <v>-4.9995000499930636E-2</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4.9995000499930636E-2</v>
      </c>
      <c r="CH89">
        <v>0</v>
      </c>
      <c r="CI89">
        <v>0</v>
      </c>
      <c r="CJ89">
        <v>0</v>
      </c>
      <c r="CK89">
        <v>0</v>
      </c>
      <c r="CL89">
        <v>0</v>
      </c>
      <c r="CM89">
        <v>0</v>
      </c>
      <c r="CN89">
        <v>0</v>
      </c>
      <c r="CO89">
        <v>-4.9995000499930636E-2</v>
      </c>
      <c r="CP89">
        <v>0</v>
      </c>
      <c r="CQ89">
        <v>0</v>
      </c>
      <c r="CR89">
        <v>0</v>
      </c>
    </row>
    <row r="90" spans="1:96" x14ac:dyDescent="0.3">
      <c r="A90">
        <v>0</v>
      </c>
      <c r="B90">
        <v>0</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0.05</v>
      </c>
      <c r="CI90">
        <v>0</v>
      </c>
      <c r="CJ90">
        <v>0</v>
      </c>
      <c r="CK90">
        <v>0</v>
      </c>
      <c r="CL90">
        <v>0</v>
      </c>
      <c r="CM90">
        <v>0</v>
      </c>
      <c r="CN90">
        <v>0</v>
      </c>
      <c r="CO90">
        <v>0</v>
      </c>
      <c r="CP90">
        <v>-0.05</v>
      </c>
      <c r="CQ90">
        <v>0</v>
      </c>
      <c r="CR90">
        <v>0</v>
      </c>
    </row>
    <row r="91" spans="1:96" x14ac:dyDescent="0.3">
      <c r="A91">
        <v>0</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-5.8538123356963192</v>
      </c>
      <c r="X91">
        <v>7.1893707264935678</v>
      </c>
      <c r="Y91">
        <v>0</v>
      </c>
      <c r="Z91">
        <v>0</v>
      </c>
      <c r="AA91">
        <v>0</v>
      </c>
      <c r="AB91">
        <v>0</v>
      </c>
      <c r="AC91">
        <v>0</v>
      </c>
      <c r="AD91">
        <v>0</v>
      </c>
      <c r="AE91">
        <v>-8.3444502374844625</v>
      </c>
      <c r="AF91">
        <v>7.1893522569692765</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-269.06155596321975</v>
      </c>
      <c r="BD91">
        <v>-478.26385224046282</v>
      </c>
      <c r="BE91">
        <v>0</v>
      </c>
      <c r="BF91">
        <v>0</v>
      </c>
      <c r="BG91">
        <v>0</v>
      </c>
      <c r="BH91">
        <v>0</v>
      </c>
      <c r="BI91">
        <v>0</v>
      </c>
      <c r="BJ91">
        <v>0</v>
      </c>
      <c r="BK91">
        <v>-701.55185273555878</v>
      </c>
      <c r="BL91">
        <v>-478.36513935789782</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24.29925630714424</v>
      </c>
      <c r="CJ91">
        <v>3395076.3453439968</v>
      </c>
      <c r="CK91">
        <v>0</v>
      </c>
      <c r="CL91">
        <v>0</v>
      </c>
      <c r="CM91">
        <v>0</v>
      </c>
      <c r="CN91">
        <v>0</v>
      </c>
      <c r="CO91">
        <v>0</v>
      </c>
      <c r="CP91">
        <v>0</v>
      </c>
      <c r="CQ91">
        <v>9123.114888413842</v>
      </c>
      <c r="CR91">
        <v>3.6429617011890514E-3</v>
      </c>
    </row>
    <row r="92" spans="1:96" x14ac:dyDescent="0.3">
      <c r="A92">
        <v>0</v>
      </c>
      <c r="B92">
        <v>0</v>
      </c>
      <c r="C92">
        <v>0</v>
      </c>
      <c r="D92">
        <v>0</v>
      </c>
      <c r="E92">
        <v>0</v>
      </c>
      <c r="F92">
        <v>0</v>
      </c>
      <c r="G92">
        <v>0</v>
      </c>
      <c r="H92">
        <v>0</v>
      </c>
      <c r="I92">
        <v>0</v>
      </c>
      <c r="J92">
        <v>0</v>
      </c>
      <c r="K92">
        <v>0</v>
      </c>
      <c r="L92">
        <v>0</v>
      </c>
      <c r="M92">
        <v>0</v>
      </c>
      <c r="N92">
        <v>0</v>
      </c>
      <c r="O92">
        <v>0</v>
      </c>
      <c r="P92">
        <v>0</v>
      </c>
      <c r="Q92">
        <v>0</v>
      </c>
      <c r="R92">
        <v>0</v>
      </c>
      <c r="S92">
        <v>0</v>
      </c>
      <c r="T92">
        <v>0</v>
      </c>
      <c r="U92">
        <v>0</v>
      </c>
      <c r="V92">
        <v>0</v>
      </c>
      <c r="W92">
        <v>6.0520612130022586</v>
      </c>
      <c r="X92">
        <v>-6.9805607158560701</v>
      </c>
      <c r="Y92">
        <v>0</v>
      </c>
      <c r="Z92">
        <v>0</v>
      </c>
      <c r="AA92">
        <v>0</v>
      </c>
      <c r="AB92">
        <v>0</v>
      </c>
      <c r="AC92">
        <v>0</v>
      </c>
      <c r="AD92">
        <v>0</v>
      </c>
      <c r="AE92">
        <v>8.146201360178523</v>
      </c>
      <c r="AF92">
        <v>-7.3981622676067751</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466.06710137009208</v>
      </c>
      <c r="BD92">
        <v>562.04406478313535</v>
      </c>
      <c r="BE92">
        <v>0</v>
      </c>
      <c r="BF92">
        <v>0</v>
      </c>
      <c r="BG92">
        <v>0</v>
      </c>
      <c r="BH92">
        <v>0</v>
      </c>
      <c r="BI92">
        <v>0</v>
      </c>
      <c r="BJ92">
        <v>0</v>
      </c>
      <c r="BK92">
        <v>420.76609478601392</v>
      </c>
      <c r="BL92">
        <v>478.36513935789782</v>
      </c>
      <c r="BM92">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-35.685104620600328</v>
      </c>
      <c r="CJ92">
        <v>-3395082.0798412962</v>
      </c>
      <c r="CK92">
        <v>0</v>
      </c>
      <c r="CL92">
        <v>0</v>
      </c>
      <c r="CM92">
        <v>0</v>
      </c>
      <c r="CN92">
        <v>0</v>
      </c>
      <c r="CO92">
        <v>0</v>
      </c>
      <c r="CP92">
        <v>0</v>
      </c>
      <c r="CQ92">
        <v>-9111.7290401003866</v>
      </c>
      <c r="CR92">
        <v>5.7308543375711452</v>
      </c>
    </row>
    <row r="93" spans="1:96" x14ac:dyDescent="0.3">
      <c r="A93">
        <v>0</v>
      </c>
      <c r="B93">
        <v>0</v>
      </c>
      <c r="C93">
        <v>0</v>
      </c>
      <c r="D93">
        <v>0</v>
      </c>
      <c r="E93">
        <v>0</v>
      </c>
      <c r="F93">
        <v>0</v>
      </c>
      <c r="G93">
        <v>0</v>
      </c>
      <c r="H93">
        <v>0</v>
      </c>
      <c r="I93">
        <v>0</v>
      </c>
      <c r="J93">
        <v>0</v>
      </c>
      <c r="K93">
        <v>0</v>
      </c>
      <c r="L93">
        <v>0</v>
      </c>
      <c r="M93">
        <v>0</v>
      </c>
      <c r="N93">
        <v>0</v>
      </c>
      <c r="O93">
        <v>0</v>
      </c>
      <c r="P93">
        <v>0</v>
      </c>
      <c r="Q93">
        <v>0</v>
      </c>
      <c r="R93">
        <v>0</v>
      </c>
      <c r="S93">
        <v>0</v>
      </c>
      <c r="T93">
        <v>0</v>
      </c>
      <c r="U93">
        <v>0</v>
      </c>
      <c r="V93">
        <v>0</v>
      </c>
      <c r="W93">
        <v>1.3629730626072288E-6</v>
      </c>
      <c r="X93">
        <v>1.6571430071939239E-7</v>
      </c>
      <c r="Y93">
        <v>0</v>
      </c>
      <c r="Z93">
        <v>0</v>
      </c>
      <c r="AA93">
        <v>0</v>
      </c>
      <c r="AB93">
        <v>0</v>
      </c>
      <c r="AC93">
        <v>0</v>
      </c>
      <c r="AD93">
        <v>0</v>
      </c>
      <c r="AE93">
        <v>-7.7570020877208975E-7</v>
      </c>
      <c r="AF93">
        <v>1.6569543842653461E-7</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0.99987378129772331</v>
      </c>
      <c r="BD93">
        <v>-1.0770677788716061E-5</v>
      </c>
      <c r="BE93">
        <v>0</v>
      </c>
      <c r="BF93">
        <v>0</v>
      </c>
      <c r="BG93">
        <v>0</v>
      </c>
      <c r="BH93">
        <v>0</v>
      </c>
      <c r="BI93">
        <v>0</v>
      </c>
      <c r="BJ93">
        <v>0</v>
      </c>
      <c r="BK93">
        <v>-0.99996553599347537</v>
      </c>
      <c r="BL93">
        <v>-1.0874118908985751E-5</v>
      </c>
      <c r="BM93">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3.6443968709049726E-5</v>
      </c>
      <c r="CJ93">
        <v>0.16684185476471106</v>
      </c>
      <c r="CK93">
        <v>0</v>
      </c>
      <c r="CL93">
        <v>0</v>
      </c>
      <c r="CM93">
        <v>0</v>
      </c>
      <c r="CN93">
        <v>0</v>
      </c>
      <c r="CO93">
        <v>0</v>
      </c>
      <c r="CP93">
        <v>0</v>
      </c>
      <c r="CQ93">
        <v>9.3054940111928861E-3</v>
      </c>
      <c r="CR93">
        <v>3.7204317250116685E-9</v>
      </c>
    </row>
    <row r="94" spans="1:96" x14ac:dyDescent="0.3">
      <c r="A94">
        <v>0</v>
      </c>
      <c r="B94">
        <v>0</v>
      </c>
      <c r="C94">
        <v>0</v>
      </c>
      <c r="D94">
        <v>0</v>
      </c>
      <c r="E94">
        <v>0</v>
      </c>
      <c r="F94">
        <v>0</v>
      </c>
      <c r="G94">
        <v>0</v>
      </c>
      <c r="H94">
        <v>0</v>
      </c>
      <c r="I94">
        <v>0</v>
      </c>
      <c r="J94">
        <v>0</v>
      </c>
      <c r="K94">
        <v>0</v>
      </c>
      <c r="L94">
        <v>0</v>
      </c>
      <c r="M94">
        <v>0</v>
      </c>
      <c r="N94">
        <v>0</v>
      </c>
      <c r="O94">
        <v>0</v>
      </c>
      <c r="P94">
        <v>0</v>
      </c>
      <c r="Q94">
        <v>0</v>
      </c>
      <c r="R94">
        <v>0</v>
      </c>
      <c r="S94">
        <v>0</v>
      </c>
      <c r="T94">
        <v>0</v>
      </c>
      <c r="U94">
        <v>0</v>
      </c>
      <c r="V94">
        <v>0</v>
      </c>
      <c r="W94">
        <v>-1.3629730626072288E-6</v>
      </c>
      <c r="X94">
        <v>-1.6571430071939239E-7</v>
      </c>
      <c r="Y94">
        <v>0</v>
      </c>
      <c r="Z94">
        <v>0</v>
      </c>
      <c r="AA94">
        <v>0</v>
      </c>
      <c r="AB94">
        <v>0</v>
      </c>
      <c r="AC94">
        <v>0</v>
      </c>
      <c r="AD94">
        <v>0</v>
      </c>
      <c r="AE94">
        <v>7.7570020877208975E-7</v>
      </c>
      <c r="AF94">
        <v>-1.6569543842653461E-7</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2.6228700889079695E-5</v>
      </c>
      <c r="BD94">
        <v>0.99991078067640105</v>
      </c>
      <c r="BE94">
        <v>0</v>
      </c>
      <c r="BF94">
        <v>0</v>
      </c>
      <c r="BG94">
        <v>0</v>
      </c>
      <c r="BH94">
        <v>0</v>
      </c>
      <c r="BI94">
        <v>0</v>
      </c>
      <c r="BJ94">
        <v>0</v>
      </c>
      <c r="BK94">
        <v>6.5525994862934459E-5</v>
      </c>
      <c r="BL94">
        <v>-0.99988913587970341</v>
      </c>
      <c r="BM94">
        <v>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-3.6443968709049726E-5</v>
      </c>
      <c r="CJ94">
        <v>-0.16684185476471106</v>
      </c>
      <c r="CK94">
        <v>0</v>
      </c>
      <c r="CL94">
        <v>0</v>
      </c>
      <c r="CM94">
        <v>0</v>
      </c>
      <c r="CN94">
        <v>0</v>
      </c>
      <c r="CO94">
        <v>0</v>
      </c>
      <c r="CP94">
        <v>0</v>
      </c>
      <c r="CQ94">
        <v>-9.3054940111928861E-3</v>
      </c>
      <c r="CR94">
        <v>-3.7204317250116685E-9</v>
      </c>
    </row>
    <row r="95" spans="1:96" x14ac:dyDescent="0.3">
      <c r="A95">
        <v>0</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4.9995000499930636E-2</v>
      </c>
      <c r="BD95">
        <v>0</v>
      </c>
      <c r="BE95">
        <v>0</v>
      </c>
      <c r="BF95">
        <v>0</v>
      </c>
      <c r="BG95">
        <v>0</v>
      </c>
      <c r="BH95">
        <v>0</v>
      </c>
      <c r="BI95">
        <v>0</v>
      </c>
      <c r="BJ95">
        <v>0</v>
      </c>
      <c r="BK95">
        <v>-4.9995000499930636E-2</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4.9995000499930636E-2</v>
      </c>
      <c r="CJ95">
        <v>0</v>
      </c>
      <c r="CK95">
        <v>0</v>
      </c>
      <c r="CL95">
        <v>0</v>
      </c>
      <c r="CM95">
        <v>0</v>
      </c>
      <c r="CN95">
        <v>0</v>
      </c>
      <c r="CO95">
        <v>0</v>
      </c>
      <c r="CP95">
        <v>0</v>
      </c>
      <c r="CQ95">
        <v>-4.9995000499930636E-2</v>
      </c>
      <c r="CR95">
        <v>0</v>
      </c>
    </row>
    <row r="96" spans="1:96" x14ac:dyDescent="0.3">
      <c r="A96">
        <v>0</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0.05</v>
      </c>
      <c r="CK96">
        <v>0</v>
      </c>
      <c r="CL96">
        <v>0</v>
      </c>
      <c r="CM96">
        <v>0</v>
      </c>
      <c r="CN96">
        <v>0</v>
      </c>
      <c r="CO96">
        <v>0</v>
      </c>
      <c r="CP96">
        <v>0</v>
      </c>
      <c r="CQ96">
        <v>0</v>
      </c>
      <c r="CR96">
        <v>-0.05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194</vt:i4>
      </vt:variant>
    </vt:vector>
  </HeadingPairs>
  <TitlesOfParts>
    <vt:vector size="217" baseType="lpstr">
      <vt:lpstr>PerfMon_Results</vt:lpstr>
      <vt:lpstr>Copyright</vt:lpstr>
      <vt:lpstr>Help</vt:lpstr>
      <vt:lpstr>Input</vt:lpstr>
      <vt:lpstr>Output</vt:lpstr>
      <vt:lpstr>WaterStreams</vt:lpstr>
      <vt:lpstr>Spacers</vt:lpstr>
      <vt:lpstr>MembranesAndFoils</vt:lpstr>
      <vt:lpstr>Configuration</vt:lpstr>
      <vt:lpstr>Sensitivity Study</vt:lpstr>
      <vt:lpstr>Validation</vt:lpstr>
      <vt:lpstr>V1</vt:lpstr>
      <vt:lpstr>V2</vt:lpstr>
      <vt:lpstr>V3</vt:lpstr>
      <vt:lpstr>V4</vt:lpstr>
      <vt:lpstr>V5</vt:lpstr>
      <vt:lpstr>V6</vt:lpstr>
      <vt:lpstr>V7</vt:lpstr>
      <vt:lpstr>V8</vt:lpstr>
      <vt:lpstr>V11</vt:lpstr>
      <vt:lpstr>NumericalConvergence</vt:lpstr>
      <vt:lpstr>AGMD_Converg</vt:lpstr>
      <vt:lpstr>TestScratchSpace</vt:lpstr>
      <vt:lpstr>AirGapPressure</vt:lpstr>
      <vt:lpstr>AllResults</vt:lpstr>
      <vt:lpstr>AmbientTemperatureRange</vt:lpstr>
      <vt:lpstr>AverageColdOutputTemperatureRange</vt:lpstr>
      <vt:lpstr>AverageHotWaterTemperatureRange</vt:lpstr>
      <vt:lpstr>BeginTestScratch</vt:lpstr>
      <vt:lpstr>ClearMeRange</vt:lpstr>
      <vt:lpstr>Cold_Inflow_Edge</vt:lpstr>
      <vt:lpstr>Cold_Inflow_Edge_Side</vt:lpstr>
      <vt:lpstr>Cold_Reversals</vt:lpstr>
      <vt:lpstr>ColdInputTemperatureRange</vt:lpstr>
      <vt:lpstr>ColdMassFlowOutRange</vt:lpstr>
      <vt:lpstr>ColdSalinityOutRange</vt:lpstr>
      <vt:lpstr>ColdStreamRangeStart</vt:lpstr>
      <vt:lpstr>CSM_CounterCurrentAGMD_DistillateTempIn</vt:lpstr>
      <vt:lpstr>CSM_CounterCurrentAGMD_FeedTempIn</vt:lpstr>
      <vt:lpstr>CSM_CounterCurrentAGMD_GOR</vt:lpstr>
      <vt:lpstr>CSM_CounterCurrentAGMD_Model_DistillateTempOut</vt:lpstr>
      <vt:lpstr>CSM_CounterCurrentAGMD_Model_FeedTempOut</vt:lpstr>
      <vt:lpstr>CSM_CounterCurrentAGMD_Model_MDMassOut</vt:lpstr>
      <vt:lpstr>CSM_CounterCurrentAGMD_QTotal</vt:lpstr>
      <vt:lpstr>'V11'!CSM_CounterCurrentDCMD_DistillateTempIn</vt:lpstr>
      <vt:lpstr>'V2'!CSM_CounterCurrentDCMD_DistillateTempIn</vt:lpstr>
      <vt:lpstr>'V3'!CSM_CounterCurrentDCMD_DistillateTempIn</vt:lpstr>
      <vt:lpstr>'V4'!CSM_CounterCurrentDCMD_DistillateTempIn</vt:lpstr>
      <vt:lpstr>'V5'!CSM_CounterCurrentDCMD_DistillateTempIn</vt:lpstr>
      <vt:lpstr>'V6'!CSM_CounterCurrentDCMD_DistillateTempIn</vt:lpstr>
      <vt:lpstr>'V7'!CSM_CounterCurrentDCMD_DistillateTempIn</vt:lpstr>
      <vt:lpstr>'V8'!CSM_CounterCurrentDCMD_DistillateTempIn</vt:lpstr>
      <vt:lpstr>CSM_CounterCurrentDCMD_DistillateTempIn</vt:lpstr>
      <vt:lpstr>'V11'!CSM_CounterCurrentDCMD_DistillateTempInRange</vt:lpstr>
      <vt:lpstr>'V2'!CSM_CounterCurrentDCMD_DistillateTempInRange</vt:lpstr>
      <vt:lpstr>'V3'!CSM_CounterCurrentDCMD_DistillateTempInRange</vt:lpstr>
      <vt:lpstr>'V4'!CSM_CounterCurrentDCMD_DistillateTempInRange</vt:lpstr>
      <vt:lpstr>'V5'!CSM_CounterCurrentDCMD_DistillateTempInRange</vt:lpstr>
      <vt:lpstr>'V6'!CSM_CounterCurrentDCMD_DistillateTempInRange</vt:lpstr>
      <vt:lpstr>'V7'!CSM_CounterCurrentDCMD_DistillateTempInRange</vt:lpstr>
      <vt:lpstr>'V8'!CSM_CounterCurrentDCMD_DistillateTempInRange</vt:lpstr>
      <vt:lpstr>CSM_CounterCurrentDCMD_DistillateTempInRange</vt:lpstr>
      <vt:lpstr>'V11'!CSM_CounterCurrentDCMD_FeedTempIn</vt:lpstr>
      <vt:lpstr>'V2'!CSM_CounterCurrentDCMD_FeedTempIn</vt:lpstr>
      <vt:lpstr>'V3'!CSM_CounterCurrentDCMD_FeedTempIn</vt:lpstr>
      <vt:lpstr>'V4'!CSM_CounterCurrentDCMD_FeedTempIn</vt:lpstr>
      <vt:lpstr>'V5'!CSM_CounterCurrentDCMD_FeedTempIn</vt:lpstr>
      <vt:lpstr>'V6'!CSM_CounterCurrentDCMD_FeedTempIn</vt:lpstr>
      <vt:lpstr>'V7'!CSM_CounterCurrentDCMD_FeedTempIn</vt:lpstr>
      <vt:lpstr>'V8'!CSM_CounterCurrentDCMD_FeedTempIn</vt:lpstr>
      <vt:lpstr>CSM_CounterCurrentDCMD_FeedTempIn</vt:lpstr>
      <vt:lpstr>'V11'!CSM_CounterCurrentDCMD_GOR</vt:lpstr>
      <vt:lpstr>'V2'!CSM_CounterCurrentDCMD_GOR</vt:lpstr>
      <vt:lpstr>'V3'!CSM_CounterCurrentDCMD_GOR</vt:lpstr>
      <vt:lpstr>'V4'!CSM_CounterCurrentDCMD_GOR</vt:lpstr>
      <vt:lpstr>'V5'!CSM_CounterCurrentDCMD_GOR</vt:lpstr>
      <vt:lpstr>'V6'!CSM_CounterCurrentDCMD_GOR</vt:lpstr>
      <vt:lpstr>'V7'!CSM_CounterCurrentDCMD_GOR</vt:lpstr>
      <vt:lpstr>'V8'!CSM_CounterCurrentDCMD_GOR</vt:lpstr>
      <vt:lpstr>CSM_CounterCurrentDCMD_GOR</vt:lpstr>
      <vt:lpstr>'V11'!CSM_CounterCurrentDCMD_Model_DistillateTempOut</vt:lpstr>
      <vt:lpstr>'V2'!CSM_CounterCurrentDCMD_Model_DistillateTempOut</vt:lpstr>
      <vt:lpstr>'V3'!CSM_CounterCurrentDCMD_Model_DistillateTempOut</vt:lpstr>
      <vt:lpstr>'V4'!CSM_CounterCurrentDCMD_Model_DistillateTempOut</vt:lpstr>
      <vt:lpstr>'V5'!CSM_CounterCurrentDCMD_Model_DistillateTempOut</vt:lpstr>
      <vt:lpstr>'V6'!CSM_CounterCurrentDCMD_Model_DistillateTempOut</vt:lpstr>
      <vt:lpstr>'V7'!CSM_CounterCurrentDCMD_Model_DistillateTempOut</vt:lpstr>
      <vt:lpstr>'V8'!CSM_CounterCurrentDCMD_Model_DistillateTempOut</vt:lpstr>
      <vt:lpstr>CSM_CounterCurrentDCMD_Model_DistillateTempOut</vt:lpstr>
      <vt:lpstr>'V11'!CSM_CounterCurrentDCMD_Model_FeedTempOut</vt:lpstr>
      <vt:lpstr>'V2'!CSM_CounterCurrentDCMD_Model_FeedTempOut</vt:lpstr>
      <vt:lpstr>'V3'!CSM_CounterCurrentDCMD_Model_FeedTempOut</vt:lpstr>
      <vt:lpstr>'V4'!CSM_CounterCurrentDCMD_Model_FeedTempOut</vt:lpstr>
      <vt:lpstr>'V5'!CSM_CounterCurrentDCMD_Model_FeedTempOut</vt:lpstr>
      <vt:lpstr>'V6'!CSM_CounterCurrentDCMD_Model_FeedTempOut</vt:lpstr>
      <vt:lpstr>'V7'!CSM_CounterCurrentDCMD_Model_FeedTempOut</vt:lpstr>
      <vt:lpstr>'V8'!CSM_CounterCurrentDCMD_Model_FeedTempOut</vt:lpstr>
      <vt:lpstr>CSM_CounterCurrentDCMD_Model_FeedTempOut</vt:lpstr>
      <vt:lpstr>'V11'!CSM_CounterCurrentDCMD_Model_MDMassOut</vt:lpstr>
      <vt:lpstr>'V2'!CSM_CounterCurrentDCMD_Model_MDMassOut</vt:lpstr>
      <vt:lpstr>'V3'!CSM_CounterCurrentDCMD_Model_MDMassOut</vt:lpstr>
      <vt:lpstr>'V4'!CSM_CounterCurrentDCMD_Model_MDMassOut</vt:lpstr>
      <vt:lpstr>'V5'!CSM_CounterCurrentDCMD_Model_MDMassOut</vt:lpstr>
      <vt:lpstr>'V6'!CSM_CounterCurrentDCMD_Model_MDMassOut</vt:lpstr>
      <vt:lpstr>'V7'!CSM_CounterCurrentDCMD_Model_MDMassOut</vt:lpstr>
      <vt:lpstr>'V8'!CSM_CounterCurrentDCMD_Model_MDMassOut</vt:lpstr>
      <vt:lpstr>CSM_CounterCurrentDCMD_Model_MDMassOut</vt:lpstr>
      <vt:lpstr>'V11'!CSM_CounterCurrentDCMD_QTotal</vt:lpstr>
      <vt:lpstr>'V2'!CSM_CounterCurrentDCMD_QTotal</vt:lpstr>
      <vt:lpstr>'V3'!CSM_CounterCurrentDCMD_QTotal</vt:lpstr>
      <vt:lpstr>'V4'!CSM_CounterCurrentDCMD_QTotal</vt:lpstr>
      <vt:lpstr>'V5'!CSM_CounterCurrentDCMD_QTotal</vt:lpstr>
      <vt:lpstr>'V6'!CSM_CounterCurrentDCMD_QTotal</vt:lpstr>
      <vt:lpstr>'V7'!CSM_CounterCurrentDCMD_QTotal</vt:lpstr>
      <vt:lpstr>'V8'!CSM_CounterCurrentDCMD_QTotal</vt:lpstr>
      <vt:lpstr>CSM_CounterCurrentDCMD_QTotal</vt:lpstr>
      <vt:lpstr>'V11'!CSM_CounterCurrentDCMD_TempIn</vt:lpstr>
      <vt:lpstr>'V2'!CSM_CounterCurrentDCMD_TempIn</vt:lpstr>
      <vt:lpstr>'V3'!CSM_CounterCurrentDCMD_TempIn</vt:lpstr>
      <vt:lpstr>'V4'!CSM_CounterCurrentDCMD_TempIn</vt:lpstr>
      <vt:lpstr>'V5'!CSM_CounterCurrentDCMD_TempIn</vt:lpstr>
      <vt:lpstr>'V6'!CSM_CounterCurrentDCMD_TempIn</vt:lpstr>
      <vt:lpstr>'V7'!CSM_CounterCurrentDCMD_TempIn</vt:lpstr>
      <vt:lpstr>'V8'!CSM_CounterCurrentDCMD_TempIn</vt:lpstr>
      <vt:lpstr>CSM_CounterCurrentDCMD_TempIn</vt:lpstr>
      <vt:lpstr>ExtraInputsForExternalRange</vt:lpstr>
      <vt:lpstr>FlowPathRange</vt:lpstr>
      <vt:lpstr>FlowPathRangeStart</vt:lpstr>
      <vt:lpstr>GainOutputRatioRange</vt:lpstr>
      <vt:lpstr>HeatExchangerSolutionRange</vt:lpstr>
      <vt:lpstr>HeatLossRange</vt:lpstr>
      <vt:lpstr>Horizontal_Divisions</vt:lpstr>
      <vt:lpstr>Horizontal_Length</vt:lpstr>
      <vt:lpstr>Hot_Inflow_Edge</vt:lpstr>
      <vt:lpstr>Hot_Inflow_Edge_Side</vt:lpstr>
      <vt:lpstr>Hot_Reversals</vt:lpstr>
      <vt:lpstr>HotMassFlowOutRange</vt:lpstr>
      <vt:lpstr>HotSalinityOutRange</vt:lpstr>
      <vt:lpstr>HotStreamRangeStart</vt:lpstr>
      <vt:lpstr>HotStreamRangeStart2</vt:lpstr>
      <vt:lpstr>HotWaterInputTemperatureRange</vt:lpstr>
      <vt:lpstr>HTDueToMassTransferRange</vt:lpstr>
      <vt:lpstr>Include_Custom_Routine_Range</vt:lpstr>
      <vt:lpstr>IsFinalNewtonIterationRange</vt:lpstr>
      <vt:lpstr>IsFinalRunRange</vt:lpstr>
      <vt:lpstr>PerfMon_Results!MultiConfigMembDistilModel_PerfMonOut</vt:lpstr>
      <vt:lpstr>NumberOfLayers</vt:lpstr>
      <vt:lpstr>NumConvegConvergeCriterion</vt:lpstr>
      <vt:lpstr>Numconverg_MaxDiff_Start</vt:lpstr>
      <vt:lpstr>NumConvergMaxNumElement</vt:lpstr>
      <vt:lpstr>NumConvergNumStepRange</vt:lpstr>
      <vt:lpstr>NumConvergStepSize</vt:lpstr>
      <vt:lpstr>NumElementThatMeetsCriterion</vt:lpstr>
      <vt:lpstr>NumericalConvergenceResultsStartPoint</vt:lpstr>
      <vt:lpstr>NumericalConvergenceSettingsStartPointRange</vt:lpstr>
      <vt:lpstr>NumericalConvergenceStartPoint</vt:lpstr>
      <vt:lpstr>RangeclsMaterialPropertyNames</vt:lpstr>
      <vt:lpstr>RangeGravityDirection</vt:lpstr>
      <vt:lpstr>RangeMaterialPropertyTypes</vt:lpstr>
      <vt:lpstr>RangeMaterialTypeNames</vt:lpstr>
      <vt:lpstr>RangeRequiredMaterialProperties</vt:lpstr>
      <vt:lpstr>Read_Start_Point_Materials</vt:lpstr>
      <vt:lpstr>Read_Start_Point_WaterStreams</vt:lpstr>
      <vt:lpstr>SensitivityStartPointRange</vt:lpstr>
      <vt:lpstr>SettingsStartPoint</vt:lpstr>
      <vt:lpstr>Start_Point_Spacers</vt:lpstr>
      <vt:lpstr>Total_MD_MassFlow</vt:lpstr>
      <vt:lpstr>TotalHeatFlowRange</vt:lpstr>
      <vt:lpstr>TotalMDMassFlowRateInLitersPerHour</vt:lpstr>
      <vt:lpstr>'V11'!Valid_1_Model_DistillateTempOut</vt:lpstr>
      <vt:lpstr>'V2'!Valid_1_Model_DistillateTempOut</vt:lpstr>
      <vt:lpstr>'V3'!Valid_1_Model_DistillateTempOut</vt:lpstr>
      <vt:lpstr>'V4'!Valid_1_Model_DistillateTempOut</vt:lpstr>
      <vt:lpstr>'V5'!Valid_1_Model_DistillateTempOut</vt:lpstr>
      <vt:lpstr>'V6'!Valid_1_Model_DistillateTempOut</vt:lpstr>
      <vt:lpstr>'V7'!Valid_1_Model_DistillateTempOut</vt:lpstr>
      <vt:lpstr>'V8'!Valid_1_Model_DistillateTempOut</vt:lpstr>
      <vt:lpstr>Valid_1_Model_DistillateTempOut</vt:lpstr>
      <vt:lpstr>'V11'!Valid_1_Model_FeedTempOut</vt:lpstr>
      <vt:lpstr>'V2'!Valid_1_Model_FeedTempOut</vt:lpstr>
      <vt:lpstr>'V3'!Valid_1_Model_FeedTempOut</vt:lpstr>
      <vt:lpstr>'V4'!Valid_1_Model_FeedTempOut</vt:lpstr>
      <vt:lpstr>'V5'!Valid_1_Model_FeedTempOut</vt:lpstr>
      <vt:lpstr>'V6'!Valid_1_Model_FeedTempOut</vt:lpstr>
      <vt:lpstr>'V7'!Valid_1_Model_FeedTempOut</vt:lpstr>
      <vt:lpstr>'V8'!Valid_1_Model_FeedTempOut</vt:lpstr>
      <vt:lpstr>Valid_1_Model_FeedTempOut</vt:lpstr>
      <vt:lpstr>'V11'!Valid_1_Model_MDMassOut</vt:lpstr>
      <vt:lpstr>'V2'!Valid_1_Model_MDMassOut</vt:lpstr>
      <vt:lpstr>'V3'!Valid_1_Model_MDMassOut</vt:lpstr>
      <vt:lpstr>'V4'!Valid_1_Model_MDMassOut</vt:lpstr>
      <vt:lpstr>'V5'!Valid_1_Model_MDMassOut</vt:lpstr>
      <vt:lpstr>'V6'!Valid_1_Model_MDMassOut</vt:lpstr>
      <vt:lpstr>'V7'!Valid_1_Model_MDMassOut</vt:lpstr>
      <vt:lpstr>'V8'!Valid_1_Model_MDMassOut</vt:lpstr>
      <vt:lpstr>Valid_1_Model_MDMassOut</vt:lpstr>
      <vt:lpstr>'V11'!Valid1_DistillateTempInRange</vt:lpstr>
      <vt:lpstr>'V2'!Valid1_DistillateTempInRange</vt:lpstr>
      <vt:lpstr>'V3'!Valid1_DistillateTempInRange</vt:lpstr>
      <vt:lpstr>'V4'!Valid1_DistillateTempInRange</vt:lpstr>
      <vt:lpstr>'V5'!Valid1_DistillateTempInRange</vt:lpstr>
      <vt:lpstr>'V6'!Valid1_DistillateTempInRange</vt:lpstr>
      <vt:lpstr>'V7'!Valid1_DistillateTempInRange</vt:lpstr>
      <vt:lpstr>'V8'!Valid1_DistillateTempInRange</vt:lpstr>
      <vt:lpstr>Valid1_DistillateTempInRange</vt:lpstr>
      <vt:lpstr>'V11'!Valid1_TempInRange</vt:lpstr>
      <vt:lpstr>'V2'!Valid1_TempInRange</vt:lpstr>
      <vt:lpstr>'V3'!Valid1_TempInRange</vt:lpstr>
      <vt:lpstr>'V4'!Valid1_TempInRange</vt:lpstr>
      <vt:lpstr>'V5'!Valid1_TempInRange</vt:lpstr>
      <vt:lpstr>'V6'!Valid1_TempInRange</vt:lpstr>
      <vt:lpstr>'V7'!Valid1_TempInRange</vt:lpstr>
      <vt:lpstr>'V8'!Valid1_TempInRange</vt:lpstr>
      <vt:lpstr>Valid1_TempInRange</vt:lpstr>
      <vt:lpstr>ValuesToRun</vt:lpstr>
      <vt:lpstr>Vertical_Divisions</vt:lpstr>
      <vt:lpstr>Vertical_Length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2018-04-10T18:57:49Z</dcterms:modified>
</cp:coreProperties>
</file>