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ipto.sanyal\OneDrive - Accenture\Documents\Study materials\AMPBA\Term1\statistical analysis\session files\Session 4 Files-20200907\"/>
    </mc:Choice>
  </mc:AlternateContent>
  <xr:revisionPtr revIDLastSave="16" documentId="13_ncr:1_{4E58C984-2C06-4DE2-81FE-F70561429B10}" xr6:coauthVersionLast="45" xr6:coauthVersionMax="45" xr10:uidLastSave="{29838A76-05E4-4270-998B-D143085052B1}"/>
  <bookViews>
    <workbookView xWindow="-108" yWindow="-108" windowWidth="23256" windowHeight="12576" activeTab="1" xr2:uid="{B5A2DB09-A601-4F54-B7D3-2C9C615EFF66}"/>
  </bookViews>
  <sheets>
    <sheet name="CI for Mu" sheetId="1" r:id="rId1"/>
    <sheet name="CI for Proportion" sheetId="2" r:id="rId2"/>
    <sheet name="CI for Mu with different value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3" l="1"/>
  <c r="A8" i="4"/>
  <c r="B8" i="4"/>
  <c r="C8" i="4"/>
  <c r="D8" i="4"/>
  <c r="E8" i="4"/>
  <c r="F8" i="4"/>
  <c r="G8" i="4"/>
  <c r="H8" i="4"/>
  <c r="I8" i="4"/>
  <c r="J8" i="4"/>
  <c r="A9" i="4"/>
  <c r="B9" i="4"/>
  <c r="C9" i="4"/>
  <c r="D9" i="4"/>
  <c r="E9" i="4"/>
  <c r="F9" i="4"/>
  <c r="G9" i="4"/>
  <c r="H9" i="4"/>
  <c r="I9" i="4"/>
  <c r="J9" i="4"/>
  <c r="A10" i="4"/>
  <c r="B10" i="4"/>
  <c r="C10" i="4"/>
  <c r="D10" i="4"/>
  <c r="E10" i="4"/>
  <c r="F10" i="4"/>
  <c r="G10" i="4"/>
  <c r="H10" i="4"/>
  <c r="I10" i="4"/>
  <c r="J10" i="4"/>
  <c r="A11" i="4"/>
  <c r="B11" i="4"/>
  <c r="C11" i="4"/>
  <c r="D11" i="4"/>
  <c r="E11" i="4"/>
  <c r="F11" i="4"/>
  <c r="G11" i="4"/>
  <c r="H11" i="4"/>
  <c r="I11" i="4"/>
  <c r="J11" i="4"/>
  <c r="B7" i="4"/>
  <c r="C7" i="4"/>
  <c r="D7" i="4"/>
  <c r="E7" i="4"/>
  <c r="F7" i="4"/>
  <c r="G7" i="4"/>
  <c r="H7" i="4"/>
  <c r="I7" i="4"/>
  <c r="J7" i="4"/>
  <c r="A7" i="4"/>
  <c r="N24" i="3" l="1"/>
  <c r="I24" i="3"/>
  <c r="I25" i="3" s="1"/>
  <c r="I26" i="3" s="1"/>
  <c r="C24" i="3"/>
  <c r="C25" i="3" s="1"/>
  <c r="C26" i="3" s="1"/>
  <c r="I22" i="3"/>
  <c r="B19" i="3"/>
  <c r="B18" i="3"/>
  <c r="B17" i="3"/>
  <c r="I17" i="3"/>
  <c r="I11" i="3"/>
  <c r="I14" i="3" s="1"/>
  <c r="C11" i="3"/>
  <c r="C13" i="3" s="1"/>
  <c r="I10" i="3"/>
  <c r="I9" i="3"/>
  <c r="C9" i="3"/>
  <c r="D18" i="3" s="1"/>
  <c r="J17" i="3" l="1"/>
  <c r="C17" i="3"/>
  <c r="I19" i="3"/>
  <c r="J19" i="3" s="1"/>
  <c r="D17" i="3"/>
  <c r="E17" i="3" s="1"/>
  <c r="F17" i="3" s="1"/>
  <c r="I18" i="3"/>
  <c r="J18" i="3" s="1"/>
  <c r="D19" i="3"/>
  <c r="K17" i="3"/>
  <c r="C19" i="3"/>
  <c r="C18" i="3"/>
  <c r="E18" i="3" s="1"/>
  <c r="F18" i="3" s="1"/>
  <c r="C22" i="2"/>
  <c r="C23" i="2" s="1"/>
  <c r="E10" i="2" s="1"/>
  <c r="E11" i="2" s="1"/>
  <c r="E12" i="2" s="1"/>
  <c r="B16" i="2"/>
  <c r="B17" i="2"/>
  <c r="B15" i="2"/>
  <c r="E9" i="2"/>
  <c r="I22" i="1"/>
  <c r="N24" i="1"/>
  <c r="I24" i="1"/>
  <c r="I11" i="1"/>
  <c r="I14" i="1" s="1"/>
  <c r="I10" i="1"/>
  <c r="I13" i="1"/>
  <c r="I19" i="1" s="1"/>
  <c r="I9" i="1"/>
  <c r="C24" i="1"/>
  <c r="C25" i="1" s="1"/>
  <c r="C26" i="1" s="1"/>
  <c r="B18" i="1"/>
  <c r="B19" i="1"/>
  <c r="B17" i="1"/>
  <c r="C11" i="1"/>
  <c r="C13" i="1" s="1"/>
  <c r="C9" i="1"/>
  <c r="L17" i="3" l="1"/>
  <c r="M17" i="3" s="1"/>
  <c r="E19" i="3"/>
  <c r="F19" i="3" s="1"/>
  <c r="K18" i="3"/>
  <c r="L18" i="3" s="1"/>
  <c r="M18" i="3" s="1"/>
  <c r="K19" i="3"/>
  <c r="L19" i="3" s="1"/>
  <c r="M19" i="3" s="1"/>
  <c r="C24" i="2"/>
  <c r="D15" i="2"/>
  <c r="C16" i="2"/>
  <c r="D16" i="2"/>
  <c r="C17" i="2"/>
  <c r="D17" i="2"/>
  <c r="C15" i="2"/>
  <c r="I25" i="1"/>
  <c r="I26" i="1" s="1"/>
  <c r="I18" i="1"/>
  <c r="K18" i="1" s="1"/>
  <c r="D19" i="1"/>
  <c r="I17" i="1"/>
  <c r="J17" i="1" s="1"/>
  <c r="L17" i="1" s="1"/>
  <c r="M17" i="1" s="1"/>
  <c r="K17" i="1"/>
  <c r="K19" i="1"/>
  <c r="J19" i="1"/>
  <c r="L19" i="1" s="1"/>
  <c r="M19" i="1" s="1"/>
  <c r="D18" i="1"/>
  <c r="D17" i="1"/>
  <c r="C18" i="1"/>
  <c r="C19" i="1"/>
  <c r="E19" i="1" s="1"/>
  <c r="F19" i="1" s="1"/>
  <c r="C17" i="1"/>
  <c r="E16" i="2" l="1"/>
  <c r="F16" i="2" s="1"/>
  <c r="E17" i="2"/>
  <c r="F17" i="2" s="1"/>
  <c r="E15" i="2"/>
  <c r="F15" i="2" s="1"/>
  <c r="L18" i="1"/>
  <c r="M18" i="1" s="1"/>
  <c r="J18" i="1"/>
  <c r="E18" i="1"/>
  <c r="F18" i="1" s="1"/>
  <c r="E17" i="1"/>
  <c r="F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Vishnu</author>
  </authors>
  <commentList>
    <comment ref="A19" authorId="0" shapeId="0" xr:uid="{3F223964-B534-4AF7-8AEF-FEFE3718545E}">
      <text>
        <r>
          <rPr>
            <b/>
            <sz val="9"/>
            <color indexed="81"/>
            <rFont val="Tahoma"/>
            <family val="2"/>
          </rPr>
          <t>Vishnu:</t>
        </r>
        <r>
          <rPr>
            <sz val="9"/>
            <color indexed="81"/>
            <rFont val="Tahoma"/>
            <family val="2"/>
          </rPr>
          <t xml:space="preserve">
You can change the values of these cells</t>
        </r>
      </text>
    </comment>
    <comment ref="C21" authorId="0" shapeId="0" xr:uid="{7F158579-46EC-46B0-A216-5EF3AED3801B}">
      <text>
        <r>
          <rPr>
            <b/>
            <sz val="9"/>
            <color indexed="81"/>
            <rFont val="Tahoma"/>
            <family val="2"/>
          </rPr>
          <t>Vishnu:</t>
        </r>
        <r>
          <rPr>
            <sz val="9"/>
            <color indexed="81"/>
            <rFont val="Tahoma"/>
            <family val="2"/>
          </rPr>
          <t xml:space="preserve">
You can change the values of these cells</t>
        </r>
      </text>
    </comment>
    <comment ref="I21" authorId="0" shapeId="0" xr:uid="{6E0A0F4E-1530-449F-AE1E-A4663592AE04}">
      <text>
        <r>
          <rPr>
            <b/>
            <sz val="9"/>
            <color indexed="81"/>
            <rFont val="Tahoma"/>
            <family val="2"/>
          </rPr>
          <t>Vishnu:</t>
        </r>
        <r>
          <rPr>
            <sz val="9"/>
            <color indexed="81"/>
            <rFont val="Tahoma"/>
            <family val="2"/>
          </rPr>
          <t xml:space="preserve">
You can change the values of these cells</t>
        </r>
      </text>
    </comment>
    <comment ref="I23" authorId="0" shapeId="0" xr:uid="{37CDCE88-00B2-4560-BEDE-7DB07F573D16}">
      <text>
        <r>
          <rPr>
            <b/>
            <sz val="9"/>
            <color indexed="81"/>
            <rFont val="Tahoma"/>
            <family val="2"/>
          </rPr>
          <t>Vishnu:</t>
        </r>
        <r>
          <rPr>
            <sz val="9"/>
            <color indexed="81"/>
            <rFont val="Tahoma"/>
            <family val="2"/>
          </rPr>
          <t xml:space="preserve">
You can change the values of these cells</t>
        </r>
      </text>
    </comment>
    <comment ref="N23" authorId="0" shapeId="0" xr:uid="{D734DF20-7939-48A6-8F02-D094E7EFBF39}">
      <text>
        <r>
          <rPr>
            <b/>
            <sz val="9"/>
            <color indexed="81"/>
            <rFont val="Tahoma"/>
            <family val="2"/>
          </rPr>
          <t>Vishnu:</t>
        </r>
        <r>
          <rPr>
            <sz val="9"/>
            <color indexed="81"/>
            <rFont val="Tahoma"/>
            <family val="2"/>
          </rPr>
          <t xml:space="preserve">
You can change the values of these cells</t>
        </r>
      </text>
    </comment>
    <comment ref="N25" authorId="0" shapeId="0" xr:uid="{934B717C-43CC-4637-AF28-D3203D0E85A0}">
      <text>
        <r>
          <rPr>
            <b/>
            <sz val="9"/>
            <color indexed="81"/>
            <rFont val="Tahoma"/>
            <family val="2"/>
          </rPr>
          <t>Vishnu:</t>
        </r>
        <r>
          <rPr>
            <sz val="9"/>
            <color indexed="81"/>
            <rFont val="Tahoma"/>
            <family val="2"/>
          </rPr>
          <t xml:space="preserve">
Step 1. Enter df based on n in cell N24
Step 2. Enter df based on n in cell I26
Repeat until I26 and N25 are in agreement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Vishnu</author>
  </authors>
  <commentList>
    <comment ref="A17" authorId="0" shapeId="0" xr:uid="{E2ED6942-4D62-4D0E-9B89-3F903EC72235}">
      <text>
        <r>
          <rPr>
            <b/>
            <sz val="9"/>
            <color indexed="81"/>
            <rFont val="Tahoma"/>
            <family val="2"/>
          </rPr>
          <t>Vishnu:</t>
        </r>
        <r>
          <rPr>
            <sz val="9"/>
            <color indexed="81"/>
            <rFont val="Tahoma"/>
            <family val="2"/>
          </rPr>
          <t xml:space="preserve">
You can change the values of these cells</t>
        </r>
      </text>
    </comment>
    <comment ref="C20" authorId="0" shapeId="0" xr:uid="{654EA1F8-646D-40EA-B714-33FEAD32BC93}">
      <text>
        <r>
          <rPr>
            <b/>
            <sz val="9"/>
            <color indexed="81"/>
            <rFont val="Tahoma"/>
            <family val="2"/>
          </rPr>
          <t>Vishnu:</t>
        </r>
        <r>
          <rPr>
            <sz val="9"/>
            <color indexed="81"/>
            <rFont val="Tahoma"/>
            <family val="2"/>
          </rPr>
          <t xml:space="preserve">
You can change the values of these cells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Vishnu</author>
  </authors>
  <commentList>
    <comment ref="A19" authorId="0" shapeId="0" xr:uid="{D525214C-329C-45E5-9D82-4C08BFC9FFCC}">
      <text>
        <r>
          <rPr>
            <b/>
            <sz val="9"/>
            <color indexed="81"/>
            <rFont val="Tahoma"/>
            <family val="2"/>
          </rPr>
          <t>Vishnu:</t>
        </r>
        <r>
          <rPr>
            <sz val="9"/>
            <color indexed="81"/>
            <rFont val="Tahoma"/>
            <family val="2"/>
          </rPr>
          <t xml:space="preserve">
You can change the values of these cells</t>
        </r>
      </text>
    </comment>
    <comment ref="C21" authorId="0" shapeId="0" xr:uid="{2288EA74-8471-4B31-9FC5-FA96E45FDCB9}">
      <text>
        <r>
          <rPr>
            <b/>
            <sz val="9"/>
            <color indexed="81"/>
            <rFont val="Tahoma"/>
            <family val="2"/>
          </rPr>
          <t>Vishnu:</t>
        </r>
        <r>
          <rPr>
            <sz val="9"/>
            <color indexed="81"/>
            <rFont val="Tahoma"/>
            <family val="2"/>
          </rPr>
          <t xml:space="preserve">
You can change the values of these cells</t>
        </r>
      </text>
    </comment>
    <comment ref="I21" authorId="0" shapeId="0" xr:uid="{33D44021-19B2-4890-8584-9978DCE11A14}">
      <text>
        <r>
          <rPr>
            <b/>
            <sz val="9"/>
            <color indexed="81"/>
            <rFont val="Tahoma"/>
            <family val="2"/>
          </rPr>
          <t>Vishnu:</t>
        </r>
        <r>
          <rPr>
            <sz val="9"/>
            <color indexed="81"/>
            <rFont val="Tahoma"/>
            <family val="2"/>
          </rPr>
          <t xml:space="preserve">
You can change the values of these cells</t>
        </r>
      </text>
    </comment>
    <comment ref="I23" authorId="0" shapeId="0" xr:uid="{C9B7EB8C-132D-4A08-8403-E1C423BD7C3B}">
      <text>
        <r>
          <rPr>
            <b/>
            <sz val="9"/>
            <color indexed="81"/>
            <rFont val="Tahoma"/>
            <family val="2"/>
          </rPr>
          <t>Vishnu:</t>
        </r>
        <r>
          <rPr>
            <sz val="9"/>
            <color indexed="81"/>
            <rFont val="Tahoma"/>
            <family val="2"/>
          </rPr>
          <t xml:space="preserve">
You can change the values of these cells</t>
        </r>
      </text>
    </comment>
    <comment ref="N23" authorId="0" shapeId="0" xr:uid="{15888845-DC96-4FF8-923B-7BB97662D63F}">
      <text>
        <r>
          <rPr>
            <b/>
            <sz val="9"/>
            <color indexed="81"/>
            <rFont val="Tahoma"/>
            <family val="2"/>
          </rPr>
          <t>Vishnu:</t>
        </r>
        <r>
          <rPr>
            <sz val="9"/>
            <color indexed="81"/>
            <rFont val="Tahoma"/>
            <family val="2"/>
          </rPr>
          <t xml:space="preserve">
You can change the values of these cells</t>
        </r>
      </text>
    </comment>
    <comment ref="N25" authorId="0" shapeId="0" xr:uid="{74726E6E-EA73-4C14-83E6-09CADEDEE688}">
      <text>
        <r>
          <rPr>
            <b/>
            <sz val="9"/>
            <color indexed="81"/>
            <rFont val="Tahoma"/>
            <family val="2"/>
          </rPr>
          <t>Vishnu:</t>
        </r>
        <r>
          <rPr>
            <sz val="9"/>
            <color indexed="81"/>
            <rFont val="Tahoma"/>
            <family val="2"/>
          </rPr>
          <t xml:space="preserve">
Step 1. Enter df based on n in cell N24
Step 2. Enter df based on n in cell I26
Repeat until I26 and N25 are in agreement</t>
        </r>
      </text>
    </comment>
  </commentList>
</comments>
</file>

<file path=xl/sharedStrings.xml><?xml version="1.0" encoding="utf-8"?>
<sst xmlns="http://schemas.openxmlformats.org/spreadsheetml/2006/main" count="117" uniqueCount="39">
  <si>
    <t>SE=</t>
  </si>
  <si>
    <t>Mean=</t>
  </si>
  <si>
    <t>Sigma=</t>
  </si>
  <si>
    <r>
      <t>Sigma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</si>
  <si>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t>n=</t>
  </si>
  <si>
    <t>sq.mg.</t>
  </si>
  <si>
    <t>mg.</t>
  </si>
  <si>
    <t>Confidence Intervals</t>
  </si>
  <si>
    <t>Z</t>
  </si>
  <si>
    <t>C.L.</t>
  </si>
  <si>
    <t>LL</t>
  </si>
  <si>
    <t>UL</t>
  </si>
  <si>
    <t>Width</t>
  </si>
  <si>
    <t>MoE</t>
  </si>
  <si>
    <t>Sample Size</t>
  </si>
  <si>
    <t>DMoE=</t>
  </si>
  <si>
    <t>mg</t>
  </si>
  <si>
    <t>CL</t>
  </si>
  <si>
    <t>CL=</t>
  </si>
  <si>
    <t>Z-Value=</t>
  </si>
  <si>
    <t>Req. n=</t>
  </si>
  <si>
    <t>IS MEDWORLD CHEATING?</t>
  </si>
  <si>
    <t>Data</t>
  </si>
  <si>
    <r>
      <t>Confidence Intervals (</t>
    </r>
    <r>
      <rPr>
        <b/>
        <sz val="11"/>
        <color theme="1"/>
        <rFont val="Calibri"/>
        <family val="2"/>
      </rPr>
      <t>σ</t>
    </r>
    <r>
      <rPr>
        <b/>
        <sz val="13.2"/>
        <color theme="1"/>
        <rFont val="Calibri"/>
        <family val="2"/>
      </rPr>
      <t xml:space="preserve"> Known)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</si>
  <si>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</si>
  <si>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t>S=</t>
  </si>
  <si>
    <t>df=</t>
  </si>
  <si>
    <r>
      <t>Confidence Intervals (</t>
    </r>
    <r>
      <rPr>
        <b/>
        <sz val="11"/>
        <color theme="1"/>
        <rFont val="Calibri"/>
        <family val="2"/>
      </rPr>
      <t>σ</t>
    </r>
    <r>
      <rPr>
        <b/>
        <sz val="13.2"/>
        <color theme="1"/>
        <rFont val="Calibri"/>
        <family val="2"/>
      </rPr>
      <t xml:space="preserve"> NOT Known)</t>
    </r>
  </si>
  <si>
    <t>t</t>
  </si>
  <si>
    <t>Sample Size (iterative Process)</t>
  </si>
  <si>
    <t>Rounding off=</t>
  </si>
  <si>
    <t>t-Value=</t>
  </si>
  <si>
    <t>S from Pilot Study=</t>
  </si>
  <si>
    <t>Tentative n=</t>
  </si>
  <si>
    <t>Proportion of under weight tablets=</t>
  </si>
  <si>
    <t>SE(p)=</t>
  </si>
  <si>
    <t>Var(p)=</t>
  </si>
  <si>
    <t>Calculation of Sample Size</t>
  </si>
  <si>
    <t>Z=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</si>
</sst>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3.2"/>
      <color theme="1"/>
      <name val="Calibri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vertAlign val="superscript"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Protection="1">
      <protection locked="0"/>
    </xf>
    <xf numFmtId="9" fontId="0" fillId="2" borderId="0" xfId="0" applyNumberFormat="1" applyFill="1" applyProtection="1">
      <protection locked="0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0" fillId="5" borderId="0" xfId="0" applyFill="1" applyProtection="1"/>
    <xf numFmtId="0" fontId="8" fillId="6" borderId="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9" fontId="0" fillId="2" borderId="0" xfId="0" applyNumberForma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6DF1-C7FB-41B0-A0CC-993504B828AC}">
  <dimension ref="A1:N26"/>
  <sheetViews>
    <sheetView topLeftCell="A10" zoomScale="120" zoomScaleNormal="120" workbookViewId="0">
      <selection activeCell="I14" sqref="I14"/>
    </sheetView>
  </sheetViews>
  <sheetFormatPr defaultRowHeight="14.4" x14ac:dyDescent="0.3"/>
  <cols>
    <col min="2" max="2" width="11.77734375" customWidth="1"/>
  </cols>
  <sheetData>
    <row r="1" spans="1:13" ht="18" x14ac:dyDescent="0.35">
      <c r="B1" s="27" t="s">
        <v>21</v>
      </c>
      <c r="C1" s="27"/>
      <c r="D1" s="27"/>
      <c r="E1" s="27"/>
      <c r="F1" s="27"/>
      <c r="G1" s="27"/>
      <c r="H1" s="27"/>
      <c r="I1" s="27"/>
      <c r="J1" s="27"/>
      <c r="K1" s="27"/>
    </row>
    <row r="2" spans="1:13" ht="15" thickBot="1" x14ac:dyDescent="0.35">
      <c r="B2" s="28" t="s">
        <v>22</v>
      </c>
      <c r="C2" s="28"/>
      <c r="D2" s="28"/>
      <c r="E2" s="28"/>
      <c r="F2" s="28"/>
      <c r="G2" s="28"/>
      <c r="H2" s="28"/>
      <c r="I2" s="28"/>
      <c r="J2" s="28"/>
      <c r="K2" s="28"/>
    </row>
    <row r="3" spans="1:13" ht="15" thickBot="1" x14ac:dyDescent="0.35">
      <c r="B3" s="10">
        <v>99.85</v>
      </c>
      <c r="C3" s="11">
        <v>96.33</v>
      </c>
      <c r="D3" s="11">
        <v>107.2</v>
      </c>
      <c r="E3" s="11">
        <v>96.81</v>
      </c>
      <c r="F3" s="11">
        <v>100.32</v>
      </c>
      <c r="G3" s="11">
        <v>99.45</v>
      </c>
      <c r="H3" s="11">
        <v>95.81</v>
      </c>
      <c r="I3" s="11">
        <v>97.2</v>
      </c>
      <c r="J3" s="11">
        <v>96.82</v>
      </c>
      <c r="K3" s="11">
        <v>101.57</v>
      </c>
    </row>
    <row r="4" spans="1:13" ht="15" thickBot="1" x14ac:dyDescent="0.35">
      <c r="B4" s="12">
        <v>98.53</v>
      </c>
      <c r="C4" s="13">
        <v>97.19</v>
      </c>
      <c r="D4" s="13">
        <v>96.53</v>
      </c>
      <c r="E4" s="13">
        <v>103.2</v>
      </c>
      <c r="F4" s="13">
        <v>95.68</v>
      </c>
      <c r="G4" s="13">
        <v>97.78</v>
      </c>
      <c r="H4" s="13">
        <v>106.87</v>
      </c>
      <c r="I4" s="13">
        <v>104.58</v>
      </c>
      <c r="J4" s="13">
        <v>101.95</v>
      </c>
      <c r="K4" s="13">
        <v>103.81</v>
      </c>
    </row>
    <row r="5" spans="1:13" ht="15" thickBot="1" x14ac:dyDescent="0.35">
      <c r="B5" s="12">
        <v>98.43</v>
      </c>
      <c r="C5" s="13">
        <v>93.06</v>
      </c>
      <c r="D5" s="13">
        <v>103.69</v>
      </c>
      <c r="E5" s="13">
        <v>94.98</v>
      </c>
      <c r="F5" s="13">
        <v>103.26</v>
      </c>
      <c r="G5" s="13">
        <v>97.63</v>
      </c>
      <c r="H5" s="13">
        <v>97.09</v>
      </c>
      <c r="I5" s="13">
        <v>96.85</v>
      </c>
      <c r="J5" s="13">
        <v>93.36</v>
      </c>
      <c r="K5" s="13">
        <v>100.08</v>
      </c>
    </row>
    <row r="6" spans="1:13" ht="15" thickBot="1" x14ac:dyDescent="0.35">
      <c r="B6" s="12">
        <v>98.73</v>
      </c>
      <c r="C6" s="13">
        <v>102.26</v>
      </c>
      <c r="D6" s="13">
        <v>103.28</v>
      </c>
      <c r="E6" s="13">
        <v>97.47</v>
      </c>
      <c r="F6" s="13">
        <v>99.25</v>
      </c>
      <c r="G6" s="13">
        <v>99.63</v>
      </c>
      <c r="H6" s="13">
        <v>98.26</v>
      </c>
      <c r="I6" s="13">
        <v>102.25</v>
      </c>
      <c r="J6" s="13">
        <v>100.86</v>
      </c>
      <c r="K6" s="13">
        <v>98.92</v>
      </c>
    </row>
    <row r="7" spans="1:13" ht="15" thickBot="1" x14ac:dyDescent="0.35">
      <c r="B7" s="12">
        <v>95.5</v>
      </c>
      <c r="C7" s="13">
        <v>100.15</v>
      </c>
      <c r="D7" s="13">
        <v>99.77</v>
      </c>
      <c r="E7" s="13">
        <v>101.13</v>
      </c>
      <c r="F7" s="13">
        <v>97.83</v>
      </c>
      <c r="G7" s="13">
        <v>98.24</v>
      </c>
      <c r="H7" s="13">
        <v>98.23</v>
      </c>
      <c r="I7" s="13">
        <v>98.27</v>
      </c>
      <c r="J7" s="13">
        <v>100.76</v>
      </c>
      <c r="K7" s="13">
        <v>100.01</v>
      </c>
    </row>
    <row r="9" spans="1:13" x14ac:dyDescent="0.3">
      <c r="B9" t="s">
        <v>1</v>
      </c>
      <c r="C9">
        <f>AVERAGE(B3:K7)</f>
        <v>99.334200000000038</v>
      </c>
      <c r="H9" t="s">
        <v>1</v>
      </c>
      <c r="I9">
        <f>AVERAGE(B3:K7)</f>
        <v>99.334200000000038</v>
      </c>
    </row>
    <row r="10" spans="1:13" ht="16.2" x14ac:dyDescent="0.3">
      <c r="B10" t="s">
        <v>3</v>
      </c>
      <c r="C10" s="1">
        <v>12.25</v>
      </c>
      <c r="D10" t="s">
        <v>5</v>
      </c>
      <c r="H10" t="s">
        <v>24</v>
      </c>
      <c r="I10" s="4">
        <f>_xlfn.VAR.S(B3:K7)</f>
        <v>9.653175877551023</v>
      </c>
    </row>
    <row r="11" spans="1:13" x14ac:dyDescent="0.3">
      <c r="B11" t="s">
        <v>2</v>
      </c>
      <c r="C11">
        <f>C10^0.5</f>
        <v>3.5</v>
      </c>
      <c r="D11" t="s">
        <v>6</v>
      </c>
      <c r="H11" t="s">
        <v>25</v>
      </c>
      <c r="I11" s="4">
        <f>_xlfn.STDEV.S(B3:K7)</f>
        <v>3.1069560469293771</v>
      </c>
    </row>
    <row r="12" spans="1:13" x14ac:dyDescent="0.3">
      <c r="B12" t="s">
        <v>4</v>
      </c>
      <c r="C12">
        <v>50</v>
      </c>
      <c r="H12" t="s">
        <v>4</v>
      </c>
      <c r="I12">
        <v>50</v>
      </c>
    </row>
    <row r="13" spans="1:13" x14ac:dyDescent="0.3">
      <c r="B13" t="s">
        <v>0</v>
      </c>
      <c r="C13">
        <f>C11/C12^0.5</f>
        <v>0.49497474683058323</v>
      </c>
      <c r="D13" t="s">
        <v>6</v>
      </c>
      <c r="H13" t="s">
        <v>26</v>
      </c>
      <c r="I13">
        <f>I12-1</f>
        <v>49</v>
      </c>
    </row>
    <row r="14" spans="1:13" x14ac:dyDescent="0.3">
      <c r="H14" t="s">
        <v>0</v>
      </c>
      <c r="I14">
        <f>I11/I12^0.5</f>
        <v>0.4393899379264623</v>
      </c>
    </row>
    <row r="15" spans="1:13" ht="17.399999999999999" x14ac:dyDescent="0.35">
      <c r="A15" s="26" t="s">
        <v>23</v>
      </c>
      <c r="B15" s="26"/>
      <c r="C15" s="26"/>
      <c r="D15" s="26"/>
      <c r="E15" s="26"/>
      <c r="F15" s="26"/>
      <c r="H15" s="26" t="s">
        <v>27</v>
      </c>
      <c r="I15" s="26"/>
      <c r="J15" s="26"/>
      <c r="K15" s="26"/>
      <c r="L15" s="26"/>
      <c r="M15" s="26"/>
    </row>
    <row r="16" spans="1:13" x14ac:dyDescent="0.3">
      <c r="A16" s="2" t="s">
        <v>9</v>
      </c>
      <c r="B16" s="2" t="s">
        <v>8</v>
      </c>
      <c r="C16" s="2" t="s">
        <v>10</v>
      </c>
      <c r="D16" s="2" t="s">
        <v>11</v>
      </c>
      <c r="E16" s="2" t="s">
        <v>12</v>
      </c>
      <c r="F16" s="2" t="s">
        <v>13</v>
      </c>
      <c r="H16" s="2" t="s">
        <v>9</v>
      </c>
      <c r="I16" s="2" t="s">
        <v>28</v>
      </c>
      <c r="J16" s="2" t="s">
        <v>10</v>
      </c>
      <c r="K16" s="2" t="s">
        <v>11</v>
      </c>
      <c r="L16" s="2" t="s">
        <v>12</v>
      </c>
      <c r="M16" s="2" t="s">
        <v>13</v>
      </c>
    </row>
    <row r="17" spans="1:14" x14ac:dyDescent="0.3">
      <c r="A17" s="3">
        <v>0.9</v>
      </c>
      <c r="B17" s="6">
        <f>-_xlfn.NORM.S.INV((1-A17)/2)</f>
        <v>1.6448536269514726</v>
      </c>
      <c r="C17" s="7">
        <f>$C$9-B17*$C$13</f>
        <v>98.520038992426365</v>
      </c>
      <c r="D17" s="7">
        <f>$C$9+B17*$C$13</f>
        <v>100.14836100757371</v>
      </c>
      <c r="E17" s="7">
        <f>D17-C17</f>
        <v>1.6283220151473472</v>
      </c>
      <c r="F17" s="6">
        <f>E17/2</f>
        <v>0.8141610075736736</v>
      </c>
      <c r="H17" s="14">
        <v>0.9</v>
      </c>
      <c r="I17" s="6">
        <f>_xlfn.T.INV.2T((1-H17),$I$13)</f>
        <v>1.6765508926168529</v>
      </c>
      <c r="J17" s="7">
        <f>$C$9-I17*$I$14</f>
        <v>98.597540407362558</v>
      </c>
      <c r="K17" s="7">
        <f>$C$9+I17*$I$14</f>
        <v>100.07085959263752</v>
      </c>
      <c r="L17" s="7">
        <f>K17-J17</f>
        <v>1.4733191852749599</v>
      </c>
      <c r="M17" s="6">
        <f>L17/2</f>
        <v>0.73665959263747993</v>
      </c>
    </row>
    <row r="18" spans="1:14" x14ac:dyDescent="0.3">
      <c r="A18" s="3">
        <v>0.95</v>
      </c>
      <c r="B18" s="6">
        <f t="shared" ref="B18:B19" si="0">-_xlfn.NORM.S.INV((1-A18)/2)</f>
        <v>1.9599639845400536</v>
      </c>
      <c r="C18" s="7">
        <f t="shared" ref="C18:C19" si="1">$C$9-B18*$C$13</f>
        <v>98.364067322955265</v>
      </c>
      <c r="D18" s="7">
        <f t="shared" ref="D18:D19" si="2">$C$9+B18*$C$13</f>
        <v>100.30433267704481</v>
      </c>
      <c r="E18" s="7">
        <f t="shared" ref="E18:E19" si="3">D18-C18</f>
        <v>1.9402653540895471</v>
      </c>
      <c r="F18" s="6">
        <f t="shared" ref="F18:F19" si="4">E18/2</f>
        <v>0.97013267704477357</v>
      </c>
      <c r="H18" s="14">
        <v>0.95</v>
      </c>
      <c r="I18" s="6">
        <f t="shared" ref="I18:I19" si="5">_xlfn.T.INV.2T((1-H18),$I$13)</f>
        <v>2.0095752371292388</v>
      </c>
      <c r="J18" s="7">
        <f t="shared" ref="J18:J19" si="6">$C$9-I18*$I$14</f>
        <v>98.451212861299268</v>
      </c>
      <c r="K18" s="7">
        <f t="shared" ref="K18:K19" si="7">$C$9+I18*$I$14</f>
        <v>100.21718713870081</v>
      </c>
      <c r="L18" s="7">
        <f t="shared" ref="L18:L19" si="8">K18-J18</f>
        <v>1.7659742774015399</v>
      </c>
      <c r="M18" s="6">
        <f t="shared" ref="M18:M19" si="9">L18/2</f>
        <v>0.88298713870076995</v>
      </c>
    </row>
    <row r="19" spans="1:14" x14ac:dyDescent="0.3">
      <c r="A19" s="9">
        <v>0.99</v>
      </c>
      <c r="B19" s="6">
        <f t="shared" si="0"/>
        <v>2.5758293035488999</v>
      </c>
      <c r="C19" s="7">
        <f t="shared" si="1"/>
        <v>98.059229542597123</v>
      </c>
      <c r="D19" s="7">
        <f t="shared" si="2"/>
        <v>100.60917045740295</v>
      </c>
      <c r="E19" s="7">
        <f t="shared" si="3"/>
        <v>2.5499409148058305</v>
      </c>
      <c r="F19" s="6">
        <f t="shared" si="4"/>
        <v>1.2749704574029153</v>
      </c>
      <c r="H19" s="14">
        <v>0.99</v>
      </c>
      <c r="I19" s="6">
        <f t="shared" si="5"/>
        <v>2.6799519736315514</v>
      </c>
      <c r="J19" s="7">
        <f t="shared" si="6"/>
        <v>98.156656068660169</v>
      </c>
      <c r="K19" s="7">
        <f t="shared" si="7"/>
        <v>100.51174393133991</v>
      </c>
      <c r="L19" s="7">
        <f t="shared" si="8"/>
        <v>2.3550878626797385</v>
      </c>
      <c r="M19" s="6">
        <f t="shared" si="9"/>
        <v>1.1775439313398692</v>
      </c>
    </row>
    <row r="20" spans="1:14" x14ac:dyDescent="0.3">
      <c r="B20" s="26" t="s">
        <v>14</v>
      </c>
      <c r="C20" s="26"/>
      <c r="D20" s="26"/>
      <c r="H20" s="26" t="s">
        <v>29</v>
      </c>
      <c r="I20" s="26"/>
      <c r="J20" s="26"/>
    </row>
    <row r="21" spans="1:14" x14ac:dyDescent="0.3">
      <c r="B21" t="s">
        <v>15</v>
      </c>
      <c r="C21" s="8">
        <v>0.5</v>
      </c>
      <c r="D21" t="s">
        <v>16</v>
      </c>
      <c r="H21" t="s">
        <v>15</v>
      </c>
      <c r="I21" s="8">
        <v>0.5</v>
      </c>
      <c r="J21" t="s">
        <v>16</v>
      </c>
    </row>
    <row r="22" spans="1:14" x14ac:dyDescent="0.3">
      <c r="B22" t="s">
        <v>2</v>
      </c>
      <c r="C22" s="8">
        <v>3.5</v>
      </c>
      <c r="H22" t="s">
        <v>25</v>
      </c>
      <c r="I22" s="15">
        <f>N23</f>
        <v>3.1070000000000002</v>
      </c>
    </row>
    <row r="23" spans="1:14" x14ac:dyDescent="0.3">
      <c r="B23" t="s">
        <v>18</v>
      </c>
      <c r="C23" s="9">
        <v>0.95</v>
      </c>
      <c r="H23" t="s">
        <v>18</v>
      </c>
      <c r="I23" s="9">
        <v>0.95</v>
      </c>
      <c r="L23" s="25" t="s">
        <v>32</v>
      </c>
      <c r="M23" s="25"/>
      <c r="N23" s="8">
        <v>3.1070000000000002</v>
      </c>
    </row>
    <row r="24" spans="1:14" x14ac:dyDescent="0.3">
      <c r="B24" t="s">
        <v>19</v>
      </c>
      <c r="C24" s="4">
        <f>-_xlfn.NORM.S.INV((1-C23)/2)</f>
        <v>1.9599639845400536</v>
      </c>
      <c r="H24" t="s">
        <v>31</v>
      </c>
      <c r="I24" s="4">
        <f>_xlfn.T.INV.2T(1-I23,N25)</f>
        <v>2.1603686564627917</v>
      </c>
      <c r="L24" s="25" t="s">
        <v>33</v>
      </c>
      <c r="M24" s="25"/>
      <c r="N24">
        <f>ROUNDUP((-_xlfn.NORM.S.INV((1-I23)/2)*N23/I21)^2,0)</f>
        <v>149</v>
      </c>
    </row>
    <row r="25" spans="1:14" x14ac:dyDescent="0.3">
      <c r="B25" t="s">
        <v>20</v>
      </c>
      <c r="C25">
        <f>(C24*C22/C21)^2</f>
        <v>188.23148221401206</v>
      </c>
      <c r="H25" t="s">
        <v>20</v>
      </c>
      <c r="I25">
        <f>(I24*I22/I21)^2</f>
        <v>180.21802803944465</v>
      </c>
      <c r="M25" t="s">
        <v>26</v>
      </c>
      <c r="N25" s="8">
        <v>13</v>
      </c>
    </row>
    <row r="26" spans="1:14" x14ac:dyDescent="0.3">
      <c r="A26" s="24" t="s">
        <v>30</v>
      </c>
      <c r="B26" s="24"/>
      <c r="C26">
        <f>ROUNDUP(C25,0)</f>
        <v>189</v>
      </c>
      <c r="G26" s="24" t="s">
        <v>30</v>
      </c>
      <c r="H26" s="24"/>
      <c r="I26">
        <f>ROUNDUP(I25,0)</f>
        <v>181</v>
      </c>
    </row>
  </sheetData>
  <sheetProtection sheet="1" objects="1" scenarios="1"/>
  <mergeCells count="10">
    <mergeCell ref="B1:K1"/>
    <mergeCell ref="B2:K2"/>
    <mergeCell ref="A15:F15"/>
    <mergeCell ref="H15:M15"/>
    <mergeCell ref="H20:J20"/>
    <mergeCell ref="A26:B26"/>
    <mergeCell ref="G26:H26"/>
    <mergeCell ref="L23:M23"/>
    <mergeCell ref="L24:M24"/>
    <mergeCell ref="B20:D2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B3BEB-A4A3-49C9-A63D-0CCB871A148C}">
  <dimension ref="A1:K24"/>
  <sheetViews>
    <sheetView tabSelected="1" zoomScale="120" zoomScaleNormal="120" workbookViewId="0">
      <selection activeCell="B3" sqref="B3"/>
    </sheetView>
  </sheetViews>
  <sheetFormatPr defaultRowHeight="14.4" x14ac:dyDescent="0.3"/>
  <sheetData>
    <row r="1" spans="1:11" ht="18" x14ac:dyDescent="0.35">
      <c r="B1" s="27" t="s">
        <v>21</v>
      </c>
      <c r="C1" s="27"/>
      <c r="D1" s="27"/>
      <c r="E1" s="27"/>
      <c r="F1" s="27"/>
      <c r="G1" s="27"/>
      <c r="H1" s="27"/>
      <c r="I1" s="27"/>
      <c r="J1" s="27"/>
      <c r="K1" s="27"/>
    </row>
    <row r="2" spans="1:11" ht="15" thickBot="1" x14ac:dyDescent="0.35">
      <c r="B2" s="28" t="s">
        <v>22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5" thickBot="1" x14ac:dyDescent="0.35">
      <c r="B3" s="16">
        <v>99.85</v>
      </c>
      <c r="C3" s="17">
        <v>96.33</v>
      </c>
      <c r="D3" s="11">
        <v>107.2</v>
      </c>
      <c r="E3" s="17">
        <v>96.81</v>
      </c>
      <c r="F3" s="11">
        <v>100.32</v>
      </c>
      <c r="G3" s="17">
        <v>99.45</v>
      </c>
      <c r="H3" s="17">
        <v>95.81</v>
      </c>
      <c r="I3" s="17">
        <v>97.2</v>
      </c>
      <c r="J3" s="17">
        <v>96.82</v>
      </c>
      <c r="K3" s="11">
        <v>101.57</v>
      </c>
    </row>
    <row r="4" spans="1:11" ht="15" thickBot="1" x14ac:dyDescent="0.35">
      <c r="B4" s="18">
        <v>98.53</v>
      </c>
      <c r="C4" s="19">
        <v>97.19</v>
      </c>
      <c r="D4" s="19">
        <v>96.53</v>
      </c>
      <c r="E4" s="13">
        <v>103.2</v>
      </c>
      <c r="F4" s="19">
        <v>95.68</v>
      </c>
      <c r="G4" s="19">
        <v>97.78</v>
      </c>
      <c r="H4" s="13">
        <v>106.87</v>
      </c>
      <c r="I4" s="13">
        <v>104.58</v>
      </c>
      <c r="J4" s="13">
        <v>101.95</v>
      </c>
      <c r="K4" s="13">
        <v>103.81</v>
      </c>
    </row>
    <row r="5" spans="1:11" ht="15" thickBot="1" x14ac:dyDescent="0.35">
      <c r="B5" s="18">
        <v>98.43</v>
      </c>
      <c r="C5" s="19">
        <v>93.06</v>
      </c>
      <c r="D5" s="13">
        <v>103.69</v>
      </c>
      <c r="E5" s="19">
        <v>94.98</v>
      </c>
      <c r="F5" s="13">
        <v>103.26</v>
      </c>
      <c r="G5" s="19">
        <v>97.63</v>
      </c>
      <c r="H5" s="19">
        <v>97.09</v>
      </c>
      <c r="I5" s="19">
        <v>96.85</v>
      </c>
      <c r="J5" s="19">
        <v>93.36</v>
      </c>
      <c r="K5" s="13">
        <v>100.08</v>
      </c>
    </row>
    <row r="6" spans="1:11" ht="15" thickBot="1" x14ac:dyDescent="0.35">
      <c r="B6" s="18">
        <v>98.73</v>
      </c>
      <c r="C6" s="13">
        <v>102.26</v>
      </c>
      <c r="D6" s="13">
        <v>103.28</v>
      </c>
      <c r="E6" s="19">
        <v>97.47</v>
      </c>
      <c r="F6" s="19">
        <v>99.25</v>
      </c>
      <c r="G6" s="19">
        <v>99.63</v>
      </c>
      <c r="H6" s="19">
        <v>98.26</v>
      </c>
      <c r="I6" s="13">
        <v>102.25</v>
      </c>
      <c r="J6" s="13">
        <v>100.86</v>
      </c>
      <c r="K6" s="19">
        <v>98.92</v>
      </c>
    </row>
    <row r="7" spans="1:11" ht="15" thickBot="1" x14ac:dyDescent="0.35">
      <c r="B7" s="18">
        <v>95.5</v>
      </c>
      <c r="C7" s="13">
        <v>100.15</v>
      </c>
      <c r="D7" s="19">
        <v>99.77</v>
      </c>
      <c r="E7" s="13">
        <v>101.13</v>
      </c>
      <c r="F7" s="19">
        <v>97.83</v>
      </c>
      <c r="G7" s="19">
        <v>98.24</v>
      </c>
      <c r="H7" s="19">
        <v>98.23</v>
      </c>
      <c r="I7" s="19">
        <v>98.27</v>
      </c>
      <c r="J7" s="13">
        <v>100.76</v>
      </c>
      <c r="K7" s="13">
        <v>100.01</v>
      </c>
    </row>
    <row r="9" spans="1:11" x14ac:dyDescent="0.3">
      <c r="A9" s="25" t="s">
        <v>34</v>
      </c>
      <c r="B9" s="25"/>
      <c r="C9" s="25"/>
      <c r="D9" s="25"/>
      <c r="E9">
        <f>31/50</f>
        <v>0.62</v>
      </c>
    </row>
    <row r="10" spans="1:11" x14ac:dyDescent="0.3">
      <c r="D10" t="s">
        <v>4</v>
      </c>
      <c r="E10">
        <f>C23</f>
        <v>165.87241502553024</v>
      </c>
    </row>
    <row r="11" spans="1:11" x14ac:dyDescent="0.3">
      <c r="D11" t="s">
        <v>36</v>
      </c>
      <c r="E11">
        <f>E9*(1-E9)/E10</f>
        <v>1.4203687814139418E-3</v>
      </c>
    </row>
    <row r="12" spans="1:11" x14ac:dyDescent="0.3">
      <c r="D12" t="s">
        <v>35</v>
      </c>
      <c r="E12">
        <f>E11^0.5</f>
        <v>3.7687780266472869E-2</v>
      </c>
    </row>
    <row r="13" spans="1:11" x14ac:dyDescent="0.3">
      <c r="A13" s="26" t="s">
        <v>7</v>
      </c>
      <c r="B13" s="26"/>
      <c r="C13" s="26"/>
      <c r="D13" s="26"/>
      <c r="E13" s="26"/>
    </row>
    <row r="14" spans="1:11" x14ac:dyDescent="0.3">
      <c r="A14" s="2" t="s">
        <v>17</v>
      </c>
      <c r="B14" s="2" t="s">
        <v>8</v>
      </c>
      <c r="C14" s="2" t="s">
        <v>10</v>
      </c>
      <c r="D14" s="2" t="s">
        <v>11</v>
      </c>
      <c r="E14" s="2" t="s">
        <v>12</v>
      </c>
      <c r="F14" s="2" t="s">
        <v>13</v>
      </c>
    </row>
    <row r="15" spans="1:11" x14ac:dyDescent="0.3">
      <c r="A15" s="14">
        <v>0.9</v>
      </c>
      <c r="B15" s="6">
        <f>-_xlfn.NORM.S.INV((1-A15)/2)</f>
        <v>1.6448536269514726</v>
      </c>
      <c r="C15" s="6">
        <f>$E$9-B15*$E$12</f>
        <v>0.55800911793694197</v>
      </c>
      <c r="D15" s="6">
        <f>$E$9+B15*$E$12</f>
        <v>0.68199088206305802</v>
      </c>
      <c r="E15" s="6">
        <f>D15-C15</f>
        <v>0.12398176412611606</v>
      </c>
      <c r="F15" s="6">
        <f>E15/2</f>
        <v>6.1990882063058028E-2</v>
      </c>
    </row>
    <row r="16" spans="1:11" x14ac:dyDescent="0.3">
      <c r="A16" s="14">
        <v>0.95</v>
      </c>
      <c r="B16" s="6">
        <f t="shared" ref="B16:B17" si="0">-_xlfn.NORM.S.INV((1-A16)/2)</f>
        <v>1.9599639845400536</v>
      </c>
      <c r="C16" s="6">
        <f t="shared" ref="C16:C17" si="1">$E$9-B16*$E$12</f>
        <v>0.54613330802045379</v>
      </c>
      <c r="D16" s="6">
        <f t="shared" ref="D16:D17" si="2">$E$9+B16*$E$12</f>
        <v>0.6938666919795462</v>
      </c>
      <c r="E16" s="6">
        <f t="shared" ref="E16:E17" si="3">D16-C16</f>
        <v>0.14773338395909241</v>
      </c>
      <c r="F16" s="6">
        <f t="shared" ref="F16:F17" si="4">E16/2</f>
        <v>7.3866691979546206E-2</v>
      </c>
    </row>
    <row r="17" spans="1:6" x14ac:dyDescent="0.3">
      <c r="A17" s="20">
        <v>0.99</v>
      </c>
      <c r="B17" s="6">
        <f t="shared" si="0"/>
        <v>2.5758293035488999</v>
      </c>
      <c r="C17" s="6">
        <f t="shared" si="1"/>
        <v>0.52292271120390721</v>
      </c>
      <c r="D17" s="6">
        <f t="shared" si="2"/>
        <v>0.71707728879609278</v>
      </c>
      <c r="E17" s="6">
        <f t="shared" si="3"/>
        <v>0.19415457759218557</v>
      </c>
      <c r="F17" s="6">
        <f t="shared" si="4"/>
        <v>9.7077288796092787E-2</v>
      </c>
    </row>
    <row r="19" spans="1:6" x14ac:dyDescent="0.3">
      <c r="A19" s="26" t="s">
        <v>37</v>
      </c>
      <c r="B19" s="26"/>
      <c r="C19" s="26"/>
      <c r="D19" s="26"/>
      <c r="E19" s="26"/>
      <c r="F19" s="26"/>
    </row>
    <row r="20" spans="1:6" x14ac:dyDescent="0.3">
      <c r="B20" t="s">
        <v>15</v>
      </c>
      <c r="C20" s="8">
        <v>0.1</v>
      </c>
    </row>
    <row r="21" spans="1:6" x14ac:dyDescent="0.3">
      <c r="B21" t="s">
        <v>18</v>
      </c>
      <c r="C21" s="9">
        <v>0.99</v>
      </c>
    </row>
    <row r="22" spans="1:6" x14ac:dyDescent="0.3">
      <c r="B22" t="s">
        <v>38</v>
      </c>
      <c r="C22" s="4">
        <f>-_xlfn.NORM.S.INV((1-C21)/2)</f>
        <v>2.5758293035488999</v>
      </c>
    </row>
    <row r="23" spans="1:6" x14ac:dyDescent="0.3">
      <c r="B23" t="s">
        <v>4</v>
      </c>
      <c r="C23" s="5">
        <f>((C22/C20)^2)*0.25</f>
        <v>165.87241502553024</v>
      </c>
    </row>
    <row r="24" spans="1:6" x14ac:dyDescent="0.3">
      <c r="A24" s="24" t="s">
        <v>30</v>
      </c>
      <c r="B24" s="24"/>
      <c r="C24" s="5">
        <f>ROUNDUP(C23,0)</f>
        <v>166</v>
      </c>
    </row>
  </sheetData>
  <mergeCells count="6">
    <mergeCell ref="A24:B24"/>
    <mergeCell ref="B1:K1"/>
    <mergeCell ref="B2:K2"/>
    <mergeCell ref="A9:D9"/>
    <mergeCell ref="A13:E13"/>
    <mergeCell ref="A19:F1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313A0-556A-4CF0-AC13-78090E5CCEB6}">
  <dimension ref="A1:N26"/>
  <sheetViews>
    <sheetView topLeftCell="A19" zoomScale="120" zoomScaleNormal="120" workbookViewId="0">
      <selection activeCell="C18" sqref="C18"/>
    </sheetView>
  </sheetViews>
  <sheetFormatPr defaultRowHeight="14.4" x14ac:dyDescent="0.3"/>
  <cols>
    <col min="2" max="2" width="11.77734375" customWidth="1"/>
  </cols>
  <sheetData>
    <row r="1" spans="1:13" ht="18" x14ac:dyDescent="0.35">
      <c r="B1" s="27" t="s">
        <v>21</v>
      </c>
      <c r="C1" s="27"/>
      <c r="D1" s="27"/>
      <c r="E1" s="27"/>
      <c r="F1" s="27"/>
      <c r="G1" s="27"/>
      <c r="H1" s="27"/>
      <c r="I1" s="27"/>
      <c r="J1" s="27"/>
      <c r="K1" s="27"/>
    </row>
    <row r="2" spans="1:13" ht="15" thickBot="1" x14ac:dyDescent="0.35">
      <c r="B2" s="28" t="s">
        <v>22</v>
      </c>
      <c r="C2" s="28"/>
      <c r="D2" s="28"/>
      <c r="E2" s="28"/>
      <c r="F2" s="28"/>
      <c r="G2" s="28"/>
      <c r="H2" s="28"/>
      <c r="I2" s="28"/>
      <c r="J2" s="28"/>
      <c r="K2" s="28"/>
    </row>
    <row r="3" spans="1:13" ht="16.8" thickBot="1" x14ac:dyDescent="0.35">
      <c r="B3" s="22">
        <v>99.85</v>
      </c>
      <c r="C3" s="23">
        <v>96.33</v>
      </c>
      <c r="D3" s="23">
        <v>107.2</v>
      </c>
      <c r="E3" s="23">
        <v>96.81</v>
      </c>
      <c r="F3" s="23">
        <v>100.32</v>
      </c>
      <c r="G3" s="23">
        <v>99.45</v>
      </c>
      <c r="H3" s="23">
        <v>95.81</v>
      </c>
      <c r="I3" s="23">
        <v>97.2</v>
      </c>
      <c r="J3" s="23">
        <v>96.82</v>
      </c>
      <c r="K3" s="23">
        <v>101.57</v>
      </c>
    </row>
    <row r="4" spans="1:13" ht="16.8" thickBot="1" x14ac:dyDescent="0.35">
      <c r="B4" s="22">
        <v>98.53</v>
      </c>
      <c r="C4" s="23">
        <v>97.19</v>
      </c>
      <c r="D4" s="23">
        <v>96.53</v>
      </c>
      <c r="E4" s="23">
        <v>103.2</v>
      </c>
      <c r="F4" s="23">
        <v>95.68</v>
      </c>
      <c r="G4" s="23">
        <v>97.78</v>
      </c>
      <c r="H4" s="23">
        <v>106.87</v>
      </c>
      <c r="I4" s="23">
        <v>104.58</v>
      </c>
      <c r="J4" s="23">
        <v>101.95</v>
      </c>
      <c r="K4" s="23">
        <v>103.81</v>
      </c>
    </row>
    <row r="5" spans="1:13" ht="16.8" thickBot="1" x14ac:dyDescent="0.35">
      <c r="B5" s="22">
        <v>98.43</v>
      </c>
      <c r="C5" s="23">
        <v>93.06</v>
      </c>
      <c r="D5" s="23">
        <v>103.69</v>
      </c>
      <c r="E5" s="23">
        <v>94.98</v>
      </c>
      <c r="F5" s="23">
        <v>103.26</v>
      </c>
      <c r="G5" s="23">
        <v>97.63</v>
      </c>
      <c r="H5" s="23">
        <v>97.09</v>
      </c>
      <c r="I5" s="23">
        <v>96.85</v>
      </c>
      <c r="J5" s="23">
        <v>93.36</v>
      </c>
      <c r="K5" s="23">
        <v>100.08</v>
      </c>
    </row>
    <row r="6" spans="1:13" ht="16.8" thickBot="1" x14ac:dyDescent="0.35">
      <c r="B6" s="22">
        <v>98.73</v>
      </c>
      <c r="C6" s="23">
        <v>102.26</v>
      </c>
      <c r="D6" s="23">
        <v>103.28</v>
      </c>
      <c r="E6" s="23">
        <v>97.47</v>
      </c>
      <c r="F6" s="23">
        <v>99.25</v>
      </c>
      <c r="G6" s="23">
        <v>99.63</v>
      </c>
      <c r="H6" s="23">
        <v>98.26</v>
      </c>
      <c r="I6" s="23">
        <v>102.25</v>
      </c>
      <c r="J6" s="23">
        <v>100.86</v>
      </c>
      <c r="K6" s="23">
        <v>98.92</v>
      </c>
    </row>
    <row r="7" spans="1:13" ht="16.8" thickBot="1" x14ac:dyDescent="0.35">
      <c r="B7" s="22">
        <v>95.5</v>
      </c>
      <c r="C7" s="23">
        <v>100.15</v>
      </c>
      <c r="D7" s="23">
        <v>99.77</v>
      </c>
      <c r="E7" s="23">
        <v>101.13</v>
      </c>
      <c r="F7" s="23">
        <v>97.83</v>
      </c>
      <c r="G7" s="23">
        <v>98.24</v>
      </c>
      <c r="H7" s="23">
        <v>98.23</v>
      </c>
      <c r="I7" s="23">
        <v>98.27</v>
      </c>
      <c r="J7" s="23">
        <v>100.76</v>
      </c>
      <c r="K7" s="23">
        <v>100.01</v>
      </c>
    </row>
    <row r="9" spans="1:13" x14ac:dyDescent="0.3">
      <c r="B9" t="s">
        <v>1</v>
      </c>
      <c r="C9">
        <f>AVERAGE(B3:K7)</f>
        <v>99.334200000000038</v>
      </c>
      <c r="H9" t="s">
        <v>1</v>
      </c>
      <c r="I9">
        <f>AVERAGE(B3:K7)</f>
        <v>99.334200000000038</v>
      </c>
    </row>
    <row r="10" spans="1:13" ht="16.2" x14ac:dyDescent="0.3">
      <c r="B10" t="s">
        <v>3</v>
      </c>
      <c r="C10" s="1">
        <v>12.25</v>
      </c>
      <c r="D10" t="s">
        <v>5</v>
      </c>
      <c r="H10" t="s">
        <v>24</v>
      </c>
      <c r="I10" s="4">
        <f>_xlfn.VAR.S(B3:K7)</f>
        <v>9.653175877551023</v>
      </c>
    </row>
    <row r="11" spans="1:13" x14ac:dyDescent="0.3">
      <c r="B11" t="s">
        <v>2</v>
      </c>
      <c r="C11">
        <f>C10^0.5</f>
        <v>3.5</v>
      </c>
      <c r="D11" t="s">
        <v>6</v>
      </c>
      <c r="H11" t="s">
        <v>25</v>
      </c>
      <c r="I11" s="4">
        <f>_xlfn.STDEV.S(B3:K7)</f>
        <v>3.1069560469293771</v>
      </c>
    </row>
    <row r="12" spans="1:13" x14ac:dyDescent="0.3">
      <c r="B12" t="s">
        <v>4</v>
      </c>
      <c r="C12">
        <v>50</v>
      </c>
      <c r="H12" t="s">
        <v>4</v>
      </c>
      <c r="I12">
        <v>50</v>
      </c>
    </row>
    <row r="13" spans="1:13" x14ac:dyDescent="0.3">
      <c r="B13" t="s">
        <v>0</v>
      </c>
      <c r="C13">
        <f>C11/C12^0.5</f>
        <v>0.49497474683058323</v>
      </c>
      <c r="D13" t="s">
        <v>6</v>
      </c>
      <c r="H13" t="s">
        <v>26</v>
      </c>
      <c r="I13">
        <f>I12-1</f>
        <v>49</v>
      </c>
    </row>
    <row r="14" spans="1:13" x14ac:dyDescent="0.3">
      <c r="H14" t="s">
        <v>0</v>
      </c>
      <c r="I14">
        <f>I11/I12^0.5</f>
        <v>0.4393899379264623</v>
      </c>
    </row>
    <row r="15" spans="1:13" ht="17.399999999999999" x14ac:dyDescent="0.35">
      <c r="A15" s="26" t="s">
        <v>23</v>
      </c>
      <c r="B15" s="26"/>
      <c r="C15" s="26"/>
      <c r="D15" s="26"/>
      <c r="E15" s="26"/>
      <c r="F15" s="26"/>
      <c r="H15" s="26" t="s">
        <v>27</v>
      </c>
      <c r="I15" s="26"/>
      <c r="J15" s="26"/>
      <c r="K15" s="26"/>
      <c r="L15" s="26"/>
      <c r="M15" s="26"/>
    </row>
    <row r="16" spans="1:13" x14ac:dyDescent="0.3">
      <c r="A16" s="21" t="s">
        <v>9</v>
      </c>
      <c r="B16" s="21" t="s">
        <v>8</v>
      </c>
      <c r="C16" s="21" t="s">
        <v>10</v>
      </c>
      <c r="D16" s="21" t="s">
        <v>11</v>
      </c>
      <c r="E16" s="21" t="s">
        <v>12</v>
      </c>
      <c r="F16" s="21" t="s">
        <v>13</v>
      </c>
      <c r="H16" s="21" t="s">
        <v>9</v>
      </c>
      <c r="I16" s="21" t="s">
        <v>28</v>
      </c>
      <c r="J16" s="21" t="s">
        <v>10</v>
      </c>
      <c r="K16" s="21" t="s">
        <v>11</v>
      </c>
      <c r="L16" s="21" t="s">
        <v>12</v>
      </c>
      <c r="M16" s="21" t="s">
        <v>13</v>
      </c>
    </row>
    <row r="17" spans="1:14" x14ac:dyDescent="0.3">
      <c r="A17" s="3">
        <v>0.9</v>
      </c>
      <c r="B17" s="6">
        <f>-_xlfn.NORM.S.INV((1-A17)/2)</f>
        <v>1.6448536269514726</v>
      </c>
      <c r="C17" s="7">
        <f>$C$9-B17*$C$13</f>
        <v>98.520038992426365</v>
      </c>
      <c r="D17" s="7">
        <f>$C$9+B17*$C$13</f>
        <v>100.14836100757371</v>
      </c>
      <c r="E17" s="7">
        <f>D17-C17</f>
        <v>1.6283220151473472</v>
      </c>
      <c r="F17" s="6">
        <f>E17/2</f>
        <v>0.8141610075736736</v>
      </c>
      <c r="H17" s="14">
        <v>0.9</v>
      </c>
      <c r="I17" s="6">
        <f>_xlfn.T.INV.2T((1-H17),$I$13)</f>
        <v>1.6765508926168529</v>
      </c>
      <c r="J17" s="7">
        <f>$C$9-I17*$I$14</f>
        <v>98.597540407362558</v>
      </c>
      <c r="K17" s="7">
        <f>$C$9+I17*$I$14</f>
        <v>100.07085959263752</v>
      </c>
      <c r="L17" s="7">
        <f>K17-J17</f>
        <v>1.4733191852749599</v>
      </c>
      <c r="M17" s="6">
        <f>L17/2</f>
        <v>0.73665959263747993</v>
      </c>
    </row>
    <row r="18" spans="1:14" x14ac:dyDescent="0.3">
      <c r="A18" s="3">
        <v>0.95</v>
      </c>
      <c r="B18" s="6">
        <f t="shared" ref="B18:B19" si="0">-_xlfn.NORM.S.INV((1-A18)/2)</f>
        <v>1.9599639845400536</v>
      </c>
      <c r="C18" s="7">
        <f t="shared" ref="C18:C19" si="1">$C$9-B18*$C$13</f>
        <v>98.364067322955265</v>
      </c>
      <c r="D18" s="7">
        <f t="shared" ref="D18:D19" si="2">$C$9+B18*$C$13</f>
        <v>100.30433267704481</v>
      </c>
      <c r="E18" s="7">
        <f t="shared" ref="E18:E19" si="3">D18-C18</f>
        <v>1.9402653540895471</v>
      </c>
      <c r="F18" s="6">
        <f t="shared" ref="F18:F19" si="4">E18/2</f>
        <v>0.97013267704477357</v>
      </c>
      <c r="H18" s="14">
        <v>0.95</v>
      </c>
      <c r="I18" s="6">
        <f t="shared" ref="I18:I19" si="5">_xlfn.T.INV.2T((1-H18),$I$13)</f>
        <v>2.0095752371292388</v>
      </c>
      <c r="J18" s="7">
        <f t="shared" ref="J18:J19" si="6">$C$9-I18*$I$14</f>
        <v>98.451212861299268</v>
      </c>
      <c r="K18" s="7">
        <f t="shared" ref="K18:K19" si="7">$C$9+I18*$I$14</f>
        <v>100.21718713870081</v>
      </c>
      <c r="L18" s="7">
        <f t="shared" ref="L18:L19" si="8">K18-J18</f>
        <v>1.7659742774015399</v>
      </c>
      <c r="M18" s="6">
        <f t="shared" ref="M18:M19" si="9">L18/2</f>
        <v>0.88298713870076995</v>
      </c>
    </row>
    <row r="19" spans="1:14" x14ac:dyDescent="0.3">
      <c r="A19" s="9">
        <v>0.99</v>
      </c>
      <c r="B19" s="6">
        <f t="shared" si="0"/>
        <v>2.5758293035488999</v>
      </c>
      <c r="C19" s="7">
        <f t="shared" si="1"/>
        <v>98.059229542597123</v>
      </c>
      <c r="D19" s="7">
        <f t="shared" si="2"/>
        <v>100.60917045740295</v>
      </c>
      <c r="E19" s="7">
        <f t="shared" si="3"/>
        <v>2.5499409148058305</v>
      </c>
      <c r="F19" s="6">
        <f t="shared" si="4"/>
        <v>1.2749704574029153</v>
      </c>
      <c r="H19" s="14">
        <v>0.99</v>
      </c>
      <c r="I19" s="6">
        <f t="shared" si="5"/>
        <v>2.6799519736315514</v>
      </c>
      <c r="J19" s="7">
        <f t="shared" si="6"/>
        <v>98.156656068660169</v>
      </c>
      <c r="K19" s="7">
        <f t="shared" si="7"/>
        <v>100.51174393133991</v>
      </c>
      <c r="L19" s="7">
        <f t="shared" si="8"/>
        <v>2.3550878626797385</v>
      </c>
      <c r="M19" s="6">
        <f t="shared" si="9"/>
        <v>1.1775439313398692</v>
      </c>
    </row>
    <row r="20" spans="1:14" x14ac:dyDescent="0.3">
      <c r="B20" s="26" t="s">
        <v>14</v>
      </c>
      <c r="C20" s="26"/>
      <c r="D20" s="26"/>
      <c r="H20" s="26" t="s">
        <v>29</v>
      </c>
      <c r="I20" s="26"/>
      <c r="J20" s="26"/>
    </row>
    <row r="21" spans="1:14" x14ac:dyDescent="0.3">
      <c r="B21" t="s">
        <v>15</v>
      </c>
      <c r="C21" s="8">
        <v>0.5</v>
      </c>
      <c r="D21" t="s">
        <v>16</v>
      </c>
      <c r="H21" t="s">
        <v>15</v>
      </c>
      <c r="I21" s="8">
        <v>0.5</v>
      </c>
      <c r="J21" t="s">
        <v>16</v>
      </c>
    </row>
    <row r="22" spans="1:14" x14ac:dyDescent="0.3">
      <c r="B22" t="s">
        <v>2</v>
      </c>
      <c r="C22" s="8">
        <v>3.5</v>
      </c>
      <c r="H22" t="s">
        <v>25</v>
      </c>
      <c r="I22" s="15">
        <f>N23</f>
        <v>3.1070000000000002</v>
      </c>
    </row>
    <row r="23" spans="1:14" x14ac:dyDescent="0.3">
      <c r="B23" t="s">
        <v>18</v>
      </c>
      <c r="C23" s="9">
        <v>0.95</v>
      </c>
      <c r="H23" t="s">
        <v>18</v>
      </c>
      <c r="I23" s="9">
        <v>0.95</v>
      </c>
      <c r="L23" s="25" t="s">
        <v>32</v>
      </c>
      <c r="M23" s="25"/>
      <c r="N23" s="8">
        <v>3.1070000000000002</v>
      </c>
    </row>
    <row r="24" spans="1:14" x14ac:dyDescent="0.3">
      <c r="B24" t="s">
        <v>19</v>
      </c>
      <c r="C24" s="4">
        <f>-_xlfn.NORM.S.INV((1-C23)/2)</f>
        <v>1.9599639845400536</v>
      </c>
      <c r="H24" t="s">
        <v>31</v>
      </c>
      <c r="I24" s="4">
        <f>_xlfn.T.INV.2T(1-I23,N25)</f>
        <v>2.1603686564627917</v>
      </c>
      <c r="L24" s="25" t="s">
        <v>33</v>
      </c>
      <c r="M24" s="25"/>
      <c r="N24">
        <f>ROUNDUP((-_xlfn.NORM.S.INV((1-I23)/2)*N23/I21)^2,0)</f>
        <v>149</v>
      </c>
    </row>
    <row r="25" spans="1:14" x14ac:dyDescent="0.3">
      <c r="B25" t="s">
        <v>20</v>
      </c>
      <c r="C25">
        <f>(C24*C22/C21)^2</f>
        <v>188.23148221401206</v>
      </c>
      <c r="H25" t="s">
        <v>20</v>
      </c>
      <c r="I25">
        <f>(I24*I22/I21)^2</f>
        <v>180.21802803944465</v>
      </c>
      <c r="M25" t="s">
        <v>26</v>
      </c>
      <c r="N25" s="8">
        <v>13</v>
      </c>
    </row>
    <row r="26" spans="1:14" x14ac:dyDescent="0.3">
      <c r="A26" s="24" t="s">
        <v>30</v>
      </c>
      <c r="B26" s="24"/>
      <c r="C26">
        <f>ROUNDUP(C25,0)</f>
        <v>189</v>
      </c>
      <c r="G26" s="24" t="s">
        <v>30</v>
      </c>
      <c r="H26" s="24"/>
      <c r="I26">
        <f>ROUNDUP(I25,0)</f>
        <v>181</v>
      </c>
    </row>
  </sheetData>
  <mergeCells count="10">
    <mergeCell ref="L23:M23"/>
    <mergeCell ref="L24:M24"/>
    <mergeCell ref="A26:B26"/>
    <mergeCell ref="G26:H26"/>
    <mergeCell ref="B1:K1"/>
    <mergeCell ref="B2:K2"/>
    <mergeCell ref="A15:F15"/>
    <mergeCell ref="H15:M15"/>
    <mergeCell ref="B20:D20"/>
    <mergeCell ref="H20:J2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D171-2F2C-4BF2-A9B7-4DA35AD16B1C}">
  <dimension ref="A1:J11"/>
  <sheetViews>
    <sheetView workbookViewId="0">
      <selection activeCell="I14" sqref="I14"/>
    </sheetView>
  </sheetViews>
  <sheetFormatPr defaultRowHeight="14.4" x14ac:dyDescent="0.3"/>
  <sheetData>
    <row r="1" spans="1:10" ht="15" thickBot="1" x14ac:dyDescent="0.35">
      <c r="A1" s="10">
        <v>99.85</v>
      </c>
      <c r="B1" s="11">
        <v>96.33</v>
      </c>
      <c r="C1" s="11">
        <v>107.2</v>
      </c>
      <c r="D1" s="11">
        <v>96.81</v>
      </c>
      <c r="E1" s="11">
        <v>100.32</v>
      </c>
      <c r="F1" s="11">
        <v>99.45</v>
      </c>
      <c r="G1" s="11">
        <v>95.81</v>
      </c>
      <c r="H1" s="11">
        <v>97.2</v>
      </c>
      <c r="I1" s="11">
        <v>96.82</v>
      </c>
      <c r="J1" s="11">
        <v>101.57</v>
      </c>
    </row>
    <row r="2" spans="1:10" ht="15" thickBot="1" x14ac:dyDescent="0.35">
      <c r="A2" s="12">
        <v>98.53</v>
      </c>
      <c r="B2" s="13">
        <v>97.19</v>
      </c>
      <c r="C2" s="13">
        <v>96.53</v>
      </c>
      <c r="D2" s="13">
        <v>103.2</v>
      </c>
      <c r="E2" s="13">
        <v>95.68</v>
      </c>
      <c r="F2" s="13">
        <v>97.78</v>
      </c>
      <c r="G2" s="13">
        <v>106.87</v>
      </c>
      <c r="H2" s="13">
        <v>104.58</v>
      </c>
      <c r="I2" s="13">
        <v>101.95</v>
      </c>
      <c r="J2" s="13">
        <v>103.81</v>
      </c>
    </row>
    <row r="3" spans="1:10" ht="15" thickBot="1" x14ac:dyDescent="0.35">
      <c r="A3" s="12">
        <v>98.43</v>
      </c>
      <c r="B3" s="13">
        <v>93.06</v>
      </c>
      <c r="C3" s="13">
        <v>103.69</v>
      </c>
      <c r="D3" s="13">
        <v>94.98</v>
      </c>
      <c r="E3" s="13">
        <v>103.26</v>
      </c>
      <c r="F3" s="13">
        <v>97.63</v>
      </c>
      <c r="G3" s="13">
        <v>97.09</v>
      </c>
      <c r="H3" s="13">
        <v>96.85</v>
      </c>
      <c r="I3" s="13">
        <v>93.36</v>
      </c>
      <c r="J3" s="13">
        <v>100.08</v>
      </c>
    </row>
    <row r="4" spans="1:10" ht="15" thickBot="1" x14ac:dyDescent="0.35">
      <c r="A4" s="12">
        <v>98.73</v>
      </c>
      <c r="B4" s="13">
        <v>102.26</v>
      </c>
      <c r="C4" s="13">
        <v>103.28</v>
      </c>
      <c r="D4" s="13">
        <v>97.47</v>
      </c>
      <c r="E4" s="13">
        <v>99.25</v>
      </c>
      <c r="F4" s="13">
        <v>99.63</v>
      </c>
      <c r="G4" s="13">
        <v>98.26</v>
      </c>
      <c r="H4" s="13">
        <v>102.25</v>
      </c>
      <c r="I4" s="13">
        <v>100.86</v>
      </c>
      <c r="J4" s="13">
        <v>98.92</v>
      </c>
    </row>
    <row r="5" spans="1:10" ht="15" thickBot="1" x14ac:dyDescent="0.35">
      <c r="A5" s="12">
        <v>95.5</v>
      </c>
      <c r="B5" s="13">
        <v>100.15</v>
      </c>
      <c r="C5" s="13">
        <v>99.77</v>
      </c>
      <c r="D5" s="13">
        <v>101.13</v>
      </c>
      <c r="E5" s="13">
        <v>97.83</v>
      </c>
      <c r="F5" s="13">
        <v>98.24</v>
      </c>
      <c r="G5" s="13">
        <v>98.23</v>
      </c>
      <c r="H5" s="13">
        <v>98.27</v>
      </c>
      <c r="I5" s="13">
        <v>100.76</v>
      </c>
      <c r="J5" s="13">
        <v>100.01</v>
      </c>
    </row>
    <row r="7" spans="1:10" x14ac:dyDescent="0.3">
      <c r="A7">
        <f>A1+2</f>
        <v>101.85</v>
      </c>
      <c r="B7">
        <f t="shared" ref="B7:J7" si="0">B1+2</f>
        <v>98.33</v>
      </c>
      <c r="C7">
        <f t="shared" si="0"/>
        <v>109.2</v>
      </c>
      <c r="D7">
        <f t="shared" si="0"/>
        <v>98.81</v>
      </c>
      <c r="E7">
        <f t="shared" si="0"/>
        <v>102.32</v>
      </c>
      <c r="F7">
        <f t="shared" si="0"/>
        <v>101.45</v>
      </c>
      <c r="G7">
        <f t="shared" si="0"/>
        <v>97.81</v>
      </c>
      <c r="H7">
        <f t="shared" si="0"/>
        <v>99.2</v>
      </c>
      <c r="I7">
        <f t="shared" si="0"/>
        <v>98.82</v>
      </c>
      <c r="J7">
        <f t="shared" si="0"/>
        <v>103.57</v>
      </c>
    </row>
    <row r="8" spans="1:10" x14ac:dyDescent="0.3">
      <c r="A8">
        <f t="shared" ref="A8:J8" si="1">A2+2</f>
        <v>100.53</v>
      </c>
      <c r="B8">
        <f t="shared" si="1"/>
        <v>99.19</v>
      </c>
      <c r="C8">
        <f t="shared" si="1"/>
        <v>98.53</v>
      </c>
      <c r="D8">
        <f t="shared" si="1"/>
        <v>105.2</v>
      </c>
      <c r="E8">
        <f t="shared" si="1"/>
        <v>97.68</v>
      </c>
      <c r="F8">
        <f t="shared" si="1"/>
        <v>99.78</v>
      </c>
      <c r="G8">
        <f t="shared" si="1"/>
        <v>108.87</v>
      </c>
      <c r="H8">
        <f t="shared" si="1"/>
        <v>106.58</v>
      </c>
      <c r="I8">
        <f t="shared" si="1"/>
        <v>103.95</v>
      </c>
      <c r="J8">
        <f t="shared" si="1"/>
        <v>105.81</v>
      </c>
    </row>
    <row r="9" spans="1:10" x14ac:dyDescent="0.3">
      <c r="A9">
        <f t="shared" ref="A9:J9" si="2">A3+2</f>
        <v>100.43</v>
      </c>
      <c r="B9">
        <f t="shared" si="2"/>
        <v>95.06</v>
      </c>
      <c r="C9">
        <f t="shared" si="2"/>
        <v>105.69</v>
      </c>
      <c r="D9">
        <f t="shared" si="2"/>
        <v>96.98</v>
      </c>
      <c r="E9">
        <f t="shared" si="2"/>
        <v>105.26</v>
      </c>
      <c r="F9">
        <f t="shared" si="2"/>
        <v>99.63</v>
      </c>
      <c r="G9">
        <f t="shared" si="2"/>
        <v>99.09</v>
      </c>
      <c r="H9">
        <f t="shared" si="2"/>
        <v>98.85</v>
      </c>
      <c r="I9">
        <f t="shared" si="2"/>
        <v>95.36</v>
      </c>
      <c r="J9">
        <f t="shared" si="2"/>
        <v>102.08</v>
      </c>
    </row>
    <row r="10" spans="1:10" x14ac:dyDescent="0.3">
      <c r="A10">
        <f t="shared" ref="A10:J10" si="3">A4+2</f>
        <v>100.73</v>
      </c>
      <c r="B10">
        <f t="shared" si="3"/>
        <v>104.26</v>
      </c>
      <c r="C10">
        <f t="shared" si="3"/>
        <v>105.28</v>
      </c>
      <c r="D10">
        <f t="shared" si="3"/>
        <v>99.47</v>
      </c>
      <c r="E10">
        <f t="shared" si="3"/>
        <v>101.25</v>
      </c>
      <c r="F10">
        <f t="shared" si="3"/>
        <v>101.63</v>
      </c>
      <c r="G10">
        <f t="shared" si="3"/>
        <v>100.26</v>
      </c>
      <c r="H10">
        <f t="shared" si="3"/>
        <v>104.25</v>
      </c>
      <c r="I10">
        <f t="shared" si="3"/>
        <v>102.86</v>
      </c>
      <c r="J10">
        <f t="shared" si="3"/>
        <v>100.92</v>
      </c>
    </row>
    <row r="11" spans="1:10" x14ac:dyDescent="0.3">
      <c r="A11">
        <f t="shared" ref="A11:J11" si="4">A5+2</f>
        <v>97.5</v>
      </c>
      <c r="B11">
        <f t="shared" si="4"/>
        <v>102.15</v>
      </c>
      <c r="C11">
        <f t="shared" si="4"/>
        <v>101.77</v>
      </c>
      <c r="D11">
        <f t="shared" si="4"/>
        <v>103.13</v>
      </c>
      <c r="E11">
        <f t="shared" si="4"/>
        <v>99.83</v>
      </c>
      <c r="F11">
        <f t="shared" si="4"/>
        <v>100.24</v>
      </c>
      <c r="G11">
        <f t="shared" si="4"/>
        <v>100.23</v>
      </c>
      <c r="H11">
        <f t="shared" si="4"/>
        <v>100.27</v>
      </c>
      <c r="I11">
        <f t="shared" si="4"/>
        <v>102.76</v>
      </c>
      <c r="J11">
        <f t="shared" si="4"/>
        <v>102.01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 for Mu</vt:lpstr>
      <vt:lpstr>CI for Proportion</vt:lpstr>
      <vt:lpstr>CI for Mu with different values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</dc:creator>
  <cp:lastModifiedBy>Sanyal, Sandipto</cp:lastModifiedBy>
  <dcterms:created xsi:type="dcterms:W3CDTF">2020-07-06T08:02:11Z</dcterms:created>
  <dcterms:modified xsi:type="dcterms:W3CDTF">2020-10-07T12:36:08Z</dcterms:modified>
</cp:coreProperties>
</file>