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CC5A2641-8F58-A144-8CB2-8A18FF7038BB}" xr6:coauthVersionLast="47" xr6:coauthVersionMax="47" xr10:uidLastSave="{00000000-0000-0000-0000-000000000000}"/>
  <bookViews>
    <workbookView xWindow="8520" yWindow="1800" windowWidth="28040" windowHeight="17440" xr2:uid="{00000000-000D-0000-FFFF-FFFF00000000}"/>
  </bookViews>
  <sheets>
    <sheet name="modelled_likelihoods_weight4_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37" i="1"/>
  <c r="L22" i="1"/>
  <c r="L19" i="1"/>
  <c r="L18" i="1"/>
  <c r="L15" i="1"/>
  <c r="L14" i="1"/>
  <c r="L13" i="1"/>
  <c r="M13" i="1" s="1"/>
  <c r="L10" i="1"/>
  <c r="L8" i="1"/>
  <c r="L3" i="1"/>
  <c r="L21" i="1"/>
  <c r="L20" i="1"/>
  <c r="L17" i="1"/>
  <c r="L16" i="1"/>
  <c r="L11" i="1"/>
  <c r="L9" i="1"/>
  <c r="L7" i="1"/>
  <c r="L6" i="1"/>
  <c r="L5" i="1"/>
  <c r="L4" i="1"/>
  <c r="M3" i="1"/>
  <c r="M4" i="1"/>
  <c r="L2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P1" i="1"/>
</calcChain>
</file>

<file path=xl/sharedStrings.xml><?xml version="1.0" encoding="utf-8"?>
<sst xmlns="http://schemas.openxmlformats.org/spreadsheetml/2006/main" count="125" uniqueCount="43">
  <si>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</si>
  <si>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</si>
  <si>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</si>
  <si>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</si>
  <si>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</si>
  <si>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</si>
  <si>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</si>
  <si>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</si>
  <si>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</si>
  <si>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</si>
  <si>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</si>
  <si>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Filip Forsberg</t>
  </si>
  <si>
    <t>Over</t>
  </si>
  <si>
    <t>Under</t>
  </si>
  <si>
    <t>Roman Josi</t>
  </si>
  <si>
    <t>Jonathan Marchessault</t>
  </si>
  <si>
    <t>Steven Stamkos</t>
  </si>
  <si>
    <t>Quinton Byfield</t>
  </si>
  <si>
    <t>Kevin Fiala</t>
  </si>
  <si>
    <t>Alex Laferriere</t>
  </si>
  <si>
    <t>Trevor Moore</t>
  </si>
  <si>
    <t>Adrian Kempe</t>
  </si>
  <si>
    <t>Anze Kopitar</t>
  </si>
  <si>
    <t>Ryan O'Reilly</t>
  </si>
  <si>
    <t>Warren Foegele</t>
  </si>
  <si>
    <t>Phillip Danault</t>
  </si>
  <si>
    <t>Brady Skjei</t>
  </si>
  <si>
    <t>Evan Bouchard</t>
  </si>
  <si>
    <t>Leon Draisaitl</t>
  </si>
  <si>
    <t>Zach Hyman</t>
  </si>
  <si>
    <t>Ryan Nugent-Hopkins</t>
  </si>
  <si>
    <t>Jeff Skinner</t>
  </si>
  <si>
    <t>Jesper Bratt</t>
  </si>
  <si>
    <t>Nico Hischier</t>
  </si>
  <si>
    <t>Timo Meier</t>
  </si>
  <si>
    <t>Jack Hughes</t>
  </si>
  <si>
    <t>Dougie Hamilton</t>
  </si>
  <si>
    <t>Darnell Nurse</t>
  </si>
  <si>
    <t>Ondrej Palat</t>
  </si>
  <si>
    <t>Viktor Arvidsson</t>
  </si>
  <si>
    <t>Mattias Ekholm</t>
  </si>
  <si>
    <t>365 implied</t>
  </si>
  <si>
    <t>kelly/4 365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</si>
</sst>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7" totalsRowShown="0">
  <autoFilter ref="A1:M57" xr:uid="{00000000-0009-0000-0100-000001000000}"/>
  <sortState xmlns:xlrd2="http://schemas.microsoft.com/office/spreadsheetml/2017/richdata2" ref="A2:K57">
    <sortCondition descending="1" ref="K1:K57"/>
  </sortState>
  <tableColumns count="13">
    <tableColumn id="1" xr3:uid="{00000000-0010-0000-0000-000001000000}" name="id"/>
    <tableColumn id="2" xr3:uid="{00000000-0010-0000-0000-000002000000}" name="player_name"/>
    <tableColumn id="3" xr3:uid="{00000000-0010-0000-0000-000003000000}" name="date" dataDxfId="8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7" dataCellStyle="Percent"/>
    <tableColumn id="7" xr3:uid="{00000000-0010-0000-0000-000007000000}" name="normal_likelihood" dataDxfId="6" dataCellStyle="Percent"/>
    <tableColumn id="8" xr3:uid="{00000000-0010-0000-0000-000008000000}" name="poisson_likelihood" dataDxfId="5" dataCellStyle="Percent"/>
    <tableColumn id="9" xr3:uid="{00000000-0010-0000-0000-000009000000}" name="raw_data_likelihood" dataDxfId="4" dataCellStyle="Percent"/>
    <tableColumn id="10" xr3:uid="{00000000-0010-0000-0000-00000A000000}" name="weighted_likelihood" dataDxfId="3" dataCellStyle="Percent"/>
    <tableColumn id="11" xr3:uid="{00000000-0010-0000-0000-00000B000000}" name="poisson_kelly" dataDxfId="2" dataCellStyle="Percent"/>
    <tableColumn id="12" xr3:uid="{00000000-0010-0000-0000-00000C000000}" name="365 implied" dataDxfId="1" dataCellStyle="Percent">
      <calculatedColumnFormula>1/2</calculatedColumnFormula>
    </tableColumn>
    <tableColumn id="13" xr3:uid="{00000000-0010-0000-0000-00000D000000}" name="kelly/4 365" dataDxfId="0" dataCellStyle="Percent">
      <calculatedColumnFormula>(Table1[[#This Row],[poisson_likelihood]] - (1-Table1[[#This Row],[poisson_likelihood]])/(1/Table1[[#This Row],[365 implied]]-1))/4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workbookViewId="0">
      <selection activeCell="M3" sqref="M3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41</v>
      </c>
      <c r="M1" t="s">
        <v>42</v>
      </c>
      <c r="P1" s="3">
        <f>SUM(K2:K13)</f>
        <v>0.34494714903016405</v>
      </c>
    </row>
    <row r="2" spans="1:16" x14ac:dyDescent="0.2">
      <c r="A2">
        <v>4043</v>
      </c>
      <c r="B2" t="s">
        <v>35</v>
      </c>
      <c r="C2" s="1">
        <v>45600</v>
      </c>
      <c r="D2" t="s">
        <v>12</v>
      </c>
      <c r="E2">
        <v>3.5</v>
      </c>
      <c r="F2" s="2">
        <v>0.5</v>
      </c>
      <c r="G2" s="2">
        <v>0.60713242776294196</v>
      </c>
      <c r="H2" s="2">
        <v>0.59667584805743601</v>
      </c>
      <c r="I2" s="2">
        <v>0.57792207792207795</v>
      </c>
      <c r="J2" s="2">
        <v>0.535433070866141</v>
      </c>
      <c r="K2" s="2">
        <v>4.8337924028718303E-2</v>
      </c>
      <c r="L2" s="2">
        <f t="shared" ref="L2" si="0">1/2</f>
        <v>0.5</v>
      </c>
      <c r="M2" s="4">
        <f>(Table1[[#This Row],[poisson_likelihood]] - (1-Table1[[#This Row],[poisson_likelihood]])/(1/Table1[[#This Row],[365 implied]]-1))/4</f>
        <v>4.8337924028718005E-2</v>
      </c>
    </row>
    <row r="3" spans="1:16" x14ac:dyDescent="0.2">
      <c r="A3">
        <v>4012</v>
      </c>
      <c r="B3" t="s">
        <v>19</v>
      </c>
      <c r="C3" s="1">
        <v>45600</v>
      </c>
      <c r="D3" t="s">
        <v>13</v>
      </c>
      <c r="E3">
        <v>2.5</v>
      </c>
      <c r="F3" s="2">
        <v>0.61728395061728303</v>
      </c>
      <c r="G3" s="2">
        <v>0.65711095717759904</v>
      </c>
      <c r="H3" s="2">
        <v>0.69098734471991796</v>
      </c>
      <c r="I3" s="2">
        <v>0.69892473118279497</v>
      </c>
      <c r="J3" s="2">
        <v>0.67788461538461497</v>
      </c>
      <c r="K3" s="2">
        <v>4.81449590509141E-2</v>
      </c>
      <c r="L3" s="2">
        <f>1/1.6</f>
        <v>0.625</v>
      </c>
      <c r="M3" s="4">
        <f>(Table1[[#This Row],[poisson_likelihood]] - (1-Table1[[#This Row],[poisson_likelihood]])/(1/Table1[[#This Row],[365 implied]]-1))/4</f>
        <v>4.3991563146611984E-2</v>
      </c>
    </row>
    <row r="4" spans="1:16" x14ac:dyDescent="0.2">
      <c r="A4">
        <v>4041</v>
      </c>
      <c r="B4" t="s">
        <v>34</v>
      </c>
      <c r="C4" s="1">
        <v>45600</v>
      </c>
      <c r="D4" t="s">
        <v>12</v>
      </c>
      <c r="E4">
        <v>2.5</v>
      </c>
      <c r="F4" s="2">
        <v>0.56818181818181801</v>
      </c>
      <c r="G4" s="2">
        <v>0.64997760515639103</v>
      </c>
      <c r="H4" s="2">
        <v>0.64177110173845997</v>
      </c>
      <c r="I4" s="2">
        <v>0.67701863354037195</v>
      </c>
      <c r="J4" s="2">
        <v>0.62686567164179097</v>
      </c>
      <c r="K4" s="2">
        <v>4.2604322059108503E-2</v>
      </c>
      <c r="L4" s="2">
        <f>1/1.68</f>
        <v>0.59523809523809523</v>
      </c>
      <c r="M4" s="4">
        <f>(Table1[[#This Row],[poisson_likelihood]] - (1-Table1[[#This Row],[poisson_likelihood]])/(1/Table1[[#This Row],[365 implied]]-1))/4</f>
        <v>2.8740974603166436E-2</v>
      </c>
    </row>
    <row r="5" spans="1:16" x14ac:dyDescent="0.2">
      <c r="A5">
        <v>4028</v>
      </c>
      <c r="B5" t="s">
        <v>27</v>
      </c>
      <c r="C5" s="1">
        <v>45600</v>
      </c>
      <c r="D5" t="s">
        <v>13</v>
      </c>
      <c r="E5">
        <v>2.5</v>
      </c>
      <c r="F5" s="2">
        <v>0.46511627906976699</v>
      </c>
      <c r="G5" s="2">
        <v>0.50659991715825903</v>
      </c>
      <c r="H5" s="2">
        <v>0.55090867564101897</v>
      </c>
      <c r="I5" s="2">
        <v>0.59428571428571397</v>
      </c>
      <c r="J5" s="2">
        <v>0.55862068965517198</v>
      </c>
      <c r="K5" s="2">
        <v>4.0098620136563401E-2</v>
      </c>
      <c r="L5" s="2">
        <f>1/2.28</f>
        <v>0.43859649122807021</v>
      </c>
      <c r="M5" s="4">
        <f>(Table1[[#This Row],[poisson_likelihood]] - (1-Table1[[#This Row],[poisson_likelihood]])/(1/Table1[[#This Row],[365 implied]]-1))/4</f>
        <v>5.0014019621391251E-2</v>
      </c>
    </row>
    <row r="6" spans="1:16" x14ac:dyDescent="0.2">
      <c r="A6">
        <v>4045</v>
      </c>
      <c r="B6" t="s">
        <v>36</v>
      </c>
      <c r="C6" s="1">
        <v>45600</v>
      </c>
      <c r="D6" t="s">
        <v>12</v>
      </c>
      <c r="E6">
        <v>2.5</v>
      </c>
      <c r="F6" s="2">
        <v>0.57471264367816</v>
      </c>
      <c r="G6" s="2">
        <v>0.652282754223515</v>
      </c>
      <c r="H6" s="2">
        <v>0.62629834669325402</v>
      </c>
      <c r="I6" s="2">
        <v>0.62068965517241304</v>
      </c>
      <c r="J6" s="2">
        <v>0.63218390804597702</v>
      </c>
      <c r="K6" s="2">
        <v>3.03240281237372E-2</v>
      </c>
      <c r="L6" s="2">
        <f>1/1.71</f>
        <v>0.58479532163742687</v>
      </c>
      <c r="M6" s="4">
        <f>(Table1[[#This Row],[poisson_likelihood]] - (1-Table1[[#This Row],[poisson_likelihood]])/(1/Table1[[#This Row],[365 implied]]-1))/4</f>
        <v>2.4989497480797346E-2</v>
      </c>
    </row>
    <row r="7" spans="1:16" x14ac:dyDescent="0.2">
      <c r="A7">
        <v>4035</v>
      </c>
      <c r="B7" t="s">
        <v>31</v>
      </c>
      <c r="C7" s="1">
        <v>45600</v>
      </c>
      <c r="D7" t="s">
        <v>12</v>
      </c>
      <c r="E7">
        <v>2.5</v>
      </c>
      <c r="F7" s="2">
        <v>0.512820512820512</v>
      </c>
      <c r="G7" s="2">
        <v>0.59559035815082995</v>
      </c>
      <c r="H7" s="2">
        <v>0.56605705363292202</v>
      </c>
      <c r="I7" s="2">
        <v>0.57575757575757502</v>
      </c>
      <c r="J7" s="2">
        <v>0.586080586080586</v>
      </c>
      <c r="K7" s="2">
        <v>2.73187512063683E-2</v>
      </c>
      <c r="L7" s="2">
        <f>1/1.95</f>
        <v>0.51282051282051289</v>
      </c>
      <c r="M7" s="4">
        <f>(Table1[[#This Row],[poisson_likelihood]] - (1-Table1[[#This Row],[poisson_likelihood]])/(1/Table1[[#This Row],[365 implied]]-1))/4</f>
        <v>2.7318751206367856E-2</v>
      </c>
    </row>
    <row r="8" spans="1:16" x14ac:dyDescent="0.2">
      <c r="A8">
        <v>4003</v>
      </c>
      <c r="B8" t="s">
        <v>15</v>
      </c>
      <c r="C8" s="1">
        <v>45600</v>
      </c>
      <c r="D8" t="s">
        <v>12</v>
      </c>
      <c r="E8">
        <v>2.5</v>
      </c>
      <c r="F8" s="2">
        <v>0.58479532163742598</v>
      </c>
      <c r="G8" s="2">
        <v>0.65282595295263701</v>
      </c>
      <c r="H8" s="2">
        <v>0.62479599789886298</v>
      </c>
      <c r="I8" s="2">
        <v>0.65088757396449703</v>
      </c>
      <c r="J8" s="2">
        <v>0.66431095406360396</v>
      </c>
      <c r="K8" s="2">
        <v>2.40849142278367E-2</v>
      </c>
      <c r="L8" s="2">
        <f>1/1.71</f>
        <v>0.58479532163742687</v>
      </c>
      <c r="M8" s="4">
        <f>(Table1[[#This Row],[poisson_likelihood]] - (1-Table1[[#This Row],[poisson_likelihood]])/(1/Table1[[#This Row],[365 implied]]-1))/4</f>
        <v>2.408491422783654E-2</v>
      </c>
    </row>
    <row r="9" spans="1:16" x14ac:dyDescent="0.2">
      <c r="A9">
        <v>4039</v>
      </c>
      <c r="B9" t="s">
        <v>33</v>
      </c>
      <c r="C9" s="1">
        <v>45600</v>
      </c>
      <c r="D9" t="s">
        <v>12</v>
      </c>
      <c r="E9">
        <v>2.5</v>
      </c>
      <c r="F9" s="2">
        <v>0.5</v>
      </c>
      <c r="G9" s="2">
        <v>0.58088757639190003</v>
      </c>
      <c r="H9" s="2">
        <v>0.54770004666640404</v>
      </c>
      <c r="I9" s="2">
        <v>0.55421686746987897</v>
      </c>
      <c r="J9" s="2">
        <v>0.54545454545454497</v>
      </c>
      <c r="K9" s="2">
        <v>2.3850023333202099E-2</v>
      </c>
      <c r="L9" s="2">
        <f>1/1.9</f>
        <v>0.52631578947368418</v>
      </c>
      <c r="M9" s="4">
        <f>(Table1[[#This Row],[poisson_likelihood]] - (1-Table1[[#This Row],[poisson_likelihood]])/(1/Table1[[#This Row],[365 implied]]-1))/4</f>
        <v>1.1286135740602138E-2</v>
      </c>
    </row>
    <row r="10" spans="1:16" x14ac:dyDescent="0.2">
      <c r="A10">
        <v>4001</v>
      </c>
      <c r="B10" t="s">
        <v>14</v>
      </c>
      <c r="C10" s="1">
        <v>45600</v>
      </c>
      <c r="D10" t="s">
        <v>12</v>
      </c>
      <c r="E10">
        <v>3.5</v>
      </c>
      <c r="F10" s="2">
        <v>0.44444444444444398</v>
      </c>
      <c r="G10" s="2">
        <v>0.52982396559781897</v>
      </c>
      <c r="H10" s="2">
        <v>0.49297659180403802</v>
      </c>
      <c r="I10" s="2">
        <v>0.49375000000000002</v>
      </c>
      <c r="J10" s="2">
        <v>0.5</v>
      </c>
      <c r="K10" s="2">
        <v>2.18394663118174E-2</v>
      </c>
      <c r="L10" s="2">
        <f>1/2.25</f>
        <v>0.44444444444444442</v>
      </c>
      <c r="M10" s="4">
        <f>(Table1[[#This Row],[poisson_likelihood]] - (1-Table1[[#This Row],[poisson_likelihood]])/(1/Table1[[#This Row],[365 implied]]-1))/4</f>
        <v>2.1839466311817116E-2</v>
      </c>
    </row>
    <row r="11" spans="1:16" x14ac:dyDescent="0.2">
      <c r="A11">
        <v>4037</v>
      </c>
      <c r="B11" t="s">
        <v>32</v>
      </c>
      <c r="C11" s="1">
        <v>45600</v>
      </c>
      <c r="D11" t="s">
        <v>12</v>
      </c>
      <c r="E11">
        <v>2.5</v>
      </c>
      <c r="F11" s="2">
        <v>0.50505050505050497</v>
      </c>
      <c r="G11" s="2">
        <v>0.57206160515991999</v>
      </c>
      <c r="H11" s="2">
        <v>0.534217798150592</v>
      </c>
      <c r="I11" s="2">
        <v>0.48314606741573002</v>
      </c>
      <c r="J11" s="2">
        <v>0.50335570469798596</v>
      </c>
      <c r="K11" s="2">
        <v>1.47324592699418E-2</v>
      </c>
      <c r="L11" s="2">
        <f>1/1.9</f>
        <v>0.52631578947368418</v>
      </c>
      <c r="M11" s="4">
        <f>(Table1[[#This Row],[poisson_likelihood]] - (1-Table1[[#This Row],[poisson_likelihood]])/(1/Table1[[#This Row],[365 implied]]-1))/4</f>
        <v>4.1705045794791229E-3</v>
      </c>
    </row>
    <row r="12" spans="1:16" x14ac:dyDescent="0.2">
      <c r="A12">
        <v>4050</v>
      </c>
      <c r="B12" t="s">
        <v>38</v>
      </c>
      <c r="C12" s="1">
        <v>45600</v>
      </c>
      <c r="D12" t="s">
        <v>13</v>
      </c>
      <c r="E12">
        <v>1.5</v>
      </c>
      <c r="F12" s="2">
        <v>0.54054054054054002</v>
      </c>
      <c r="G12" s="2">
        <v>0.50538456053464798</v>
      </c>
      <c r="H12" s="2">
        <v>0.56341906235857497</v>
      </c>
      <c r="I12" s="2">
        <v>0.54135338345864603</v>
      </c>
      <c r="J12" s="2">
        <v>0.56666666666666599</v>
      </c>
      <c r="K12" s="2">
        <v>1.2448607459813099E-2</v>
      </c>
      <c r="L12" s="2"/>
      <c r="M12" s="2" t="e">
        <f>(Table1[[#This Row],[poisson_likelihood]] - (1-Table1[[#This Row],[poisson_likelihood]])/(1/Table1[[#This Row],[365 implied]]-1))/4</f>
        <v>#DIV/0!</v>
      </c>
    </row>
    <row r="13" spans="1:16" x14ac:dyDescent="0.2">
      <c r="A13">
        <v>4021</v>
      </c>
      <c r="B13" t="s">
        <v>24</v>
      </c>
      <c r="C13" s="1">
        <v>45600</v>
      </c>
      <c r="D13" t="s">
        <v>12</v>
      </c>
      <c r="E13">
        <v>1.5</v>
      </c>
      <c r="F13" s="2">
        <v>0.65359477124182996</v>
      </c>
      <c r="G13" s="2">
        <v>0.68379204706727803</v>
      </c>
      <c r="H13" s="2">
        <v>0.66906255980584495</v>
      </c>
      <c r="I13" s="2">
        <v>0.60869565217391297</v>
      </c>
      <c r="J13" s="2">
        <v>0.64620938628158797</v>
      </c>
      <c r="K13" s="2">
        <v>1.11630738221432E-2</v>
      </c>
      <c r="L13" s="2">
        <f>1/1.52</f>
        <v>0.65789473684210531</v>
      </c>
      <c r="M13" s="4">
        <f>(Table1[[#This Row],[poisson_likelihood]] - (1-Table1[[#This Row],[poisson_likelihood]])/(1/Table1[[#This Row],[365 implied]]-1))/4</f>
        <v>8.1611013965789403E-3</v>
      </c>
    </row>
    <row r="14" spans="1:16" x14ac:dyDescent="0.2">
      <c r="A14">
        <v>4025</v>
      </c>
      <c r="B14" t="s">
        <v>26</v>
      </c>
      <c r="C14" s="1">
        <v>45600</v>
      </c>
      <c r="D14" t="s">
        <v>12</v>
      </c>
      <c r="E14">
        <v>1.5</v>
      </c>
      <c r="F14" s="2">
        <v>0.66666666666666596</v>
      </c>
      <c r="G14" s="2">
        <v>0.71263846003665698</v>
      </c>
      <c r="H14" s="2">
        <v>0.679406936841776</v>
      </c>
      <c r="I14" s="2">
        <v>0.69767441860465096</v>
      </c>
      <c r="J14" s="2">
        <v>0.69718309859154903</v>
      </c>
      <c r="K14" s="2">
        <v>9.5552026313324104E-3</v>
      </c>
      <c r="L14" s="2">
        <f>1/1.5</f>
        <v>0.66666666666666663</v>
      </c>
      <c r="M14" s="4">
        <f>(Table1[[#This Row],[poisson_likelihood]] - (1-Table1[[#This Row],[poisson_likelihood]])/(1/Table1[[#This Row],[365 implied]]-1))/4</f>
        <v>9.5552026313319993E-3</v>
      </c>
    </row>
    <row r="15" spans="1:16" x14ac:dyDescent="0.2">
      <c r="A15">
        <v>4013</v>
      </c>
      <c r="B15" t="s">
        <v>20</v>
      </c>
      <c r="C15" s="1">
        <v>45600</v>
      </c>
      <c r="D15" t="s">
        <v>12</v>
      </c>
      <c r="E15">
        <v>2.5</v>
      </c>
      <c r="F15" s="2">
        <v>0.512820512820512</v>
      </c>
      <c r="G15" s="2">
        <v>0.57112671915540303</v>
      </c>
      <c r="H15" s="2">
        <v>0.531254938421446</v>
      </c>
      <c r="I15" s="2">
        <v>0.52941176470588203</v>
      </c>
      <c r="J15" s="2">
        <v>0.50929368029739697</v>
      </c>
      <c r="K15" s="2">
        <v>9.4597710320580893E-3</v>
      </c>
      <c r="L15" s="2">
        <f>1/1.95</f>
        <v>0.51282051282051289</v>
      </c>
      <c r="M15" s="4">
        <f>(Table1[[#This Row],[poisson_likelihood]] - (1-Table1[[#This Row],[poisson_likelihood]])/(1/Table1[[#This Row],[365 implied]]-1))/4</f>
        <v>9.4597710320577788E-3</v>
      </c>
    </row>
    <row r="16" spans="1:16" x14ac:dyDescent="0.2">
      <c r="A16">
        <v>4054</v>
      </c>
      <c r="B16" t="s">
        <v>40</v>
      </c>
      <c r="C16" s="1">
        <v>45600</v>
      </c>
      <c r="D16" t="s">
        <v>13</v>
      </c>
      <c r="E16">
        <v>2.5</v>
      </c>
      <c r="F16" s="2">
        <v>0.61728395061728303</v>
      </c>
      <c r="G16" s="2">
        <v>0.58668424265960595</v>
      </c>
      <c r="H16" s="2">
        <v>0.63166473701523596</v>
      </c>
      <c r="I16" s="2">
        <v>0.66863905325443695</v>
      </c>
      <c r="J16" s="2">
        <v>0.64539007092198497</v>
      </c>
      <c r="K16" s="2">
        <v>9.3939007922108908E-3</v>
      </c>
      <c r="L16" s="2">
        <f>1/1.58</f>
        <v>0.63291139240506322</v>
      </c>
      <c r="M16" s="2">
        <f>(Table1[[#This Row],[poisson_likelihood]] - (1-Table1[[#This Row],[poisson_likelihood]])/(1/Table1[[#This Row],[365 implied]]-1))/4</f>
        <v>-8.4901530858927376E-4</v>
      </c>
    </row>
    <row r="17" spans="1:13" x14ac:dyDescent="0.2">
      <c r="A17">
        <v>4033</v>
      </c>
      <c r="B17" t="s">
        <v>30</v>
      </c>
      <c r="C17" s="1">
        <v>45600</v>
      </c>
      <c r="D17" t="s">
        <v>12</v>
      </c>
      <c r="E17">
        <v>1.5</v>
      </c>
      <c r="F17" s="2">
        <v>0.64102564102564097</v>
      </c>
      <c r="G17" s="2">
        <v>0.67828464658098198</v>
      </c>
      <c r="H17" s="2">
        <v>0.65331548516797699</v>
      </c>
      <c r="I17" s="2">
        <v>0.66091954022988497</v>
      </c>
      <c r="J17" s="2">
        <v>0.63541666666666596</v>
      </c>
      <c r="K17" s="2">
        <v>8.5589985991273102E-3</v>
      </c>
      <c r="L17" s="2">
        <f>1/1.55</f>
        <v>0.64516129032258063</v>
      </c>
      <c r="M17" s="4">
        <f>(Table1[[#This Row],[poisson_likelihood]] - (1-Table1[[#This Row],[poisson_likelihood]])/(1/Table1[[#This Row],[365 implied]]-1))/4</f>
        <v>5.7450009138019786E-3</v>
      </c>
    </row>
    <row r="18" spans="1:13" x14ac:dyDescent="0.2">
      <c r="A18">
        <v>4009</v>
      </c>
      <c r="B18" t="s">
        <v>18</v>
      </c>
      <c r="C18" s="1">
        <v>45600</v>
      </c>
      <c r="D18" t="s">
        <v>12</v>
      </c>
      <c r="E18">
        <v>2.5</v>
      </c>
      <c r="F18" s="2">
        <v>0.53475935828876997</v>
      </c>
      <c r="G18" s="2">
        <v>0.58264923558634396</v>
      </c>
      <c r="H18" s="2">
        <v>0.54441924829698596</v>
      </c>
      <c r="I18" s="2">
        <v>0.54938271604938205</v>
      </c>
      <c r="J18" s="2">
        <v>0.54347826086956497</v>
      </c>
      <c r="K18" s="2">
        <v>5.1908029641851696E-3</v>
      </c>
      <c r="L18" s="2">
        <f>1/1.76</f>
        <v>0.56818181818181823</v>
      </c>
      <c r="M18" s="2">
        <f>(Table1[[#This Row],[poisson_likelihood]] - (1-Table1[[#This Row],[poisson_likelihood]])/(1/Table1[[#This Row],[365 implied]]-1))/4</f>
        <v>-1.3757277301745002E-2</v>
      </c>
    </row>
    <row r="19" spans="1:13" x14ac:dyDescent="0.2">
      <c r="A19">
        <v>4008</v>
      </c>
      <c r="B19" t="s">
        <v>17</v>
      </c>
      <c r="C19" s="1">
        <v>45600</v>
      </c>
      <c r="D19" t="s">
        <v>13</v>
      </c>
      <c r="E19">
        <v>1.5</v>
      </c>
      <c r="F19" s="2">
        <v>0.434782608695652</v>
      </c>
      <c r="G19" s="2">
        <v>0.403344196778822</v>
      </c>
      <c r="H19" s="2">
        <v>0.44605155804563101</v>
      </c>
      <c r="I19" s="2">
        <v>0.46206896551724103</v>
      </c>
      <c r="J19" s="2">
        <v>0.42471042471042397</v>
      </c>
      <c r="K19" s="2">
        <v>4.9843429817217301E-3</v>
      </c>
      <c r="L19" s="2">
        <f>1/2.3</f>
        <v>0.43478260869565222</v>
      </c>
      <c r="M19" s="4">
        <f>(Table1[[#This Row],[poisson_likelihood]] - (1-Table1[[#This Row],[poisson_likelihood]])/(1/Table1[[#This Row],[365 implied]]-1))/4</f>
        <v>4.9843429817214013E-3</v>
      </c>
    </row>
    <row r="20" spans="1:13" x14ac:dyDescent="0.2">
      <c r="A20">
        <v>4031</v>
      </c>
      <c r="B20" t="s">
        <v>29</v>
      </c>
      <c r="C20" s="1">
        <v>45600</v>
      </c>
      <c r="D20" t="s">
        <v>12</v>
      </c>
      <c r="E20">
        <v>3.5</v>
      </c>
      <c r="F20" s="2">
        <v>0.44444444444444398</v>
      </c>
      <c r="G20" s="2">
        <v>0.49134074667304201</v>
      </c>
      <c r="H20" s="2">
        <v>0.45463563959644798</v>
      </c>
      <c r="I20" s="2">
        <v>0.45029239766081802</v>
      </c>
      <c r="J20" s="2">
        <v>0.442105263157894</v>
      </c>
      <c r="K20" s="2">
        <v>4.5860378184019697E-3</v>
      </c>
      <c r="L20" s="2">
        <f>1/2.28</f>
        <v>0.43859649122807021</v>
      </c>
      <c r="M20" s="4">
        <f>(Table1[[#This Row],[poisson_likelihood]] - (1-Table1[[#This Row],[poisson_likelihood]])/(1/Table1[[#This Row],[365 implied]]-1))/4</f>
        <v>7.1424332577932209E-3</v>
      </c>
    </row>
    <row r="21" spans="1:13" x14ac:dyDescent="0.2">
      <c r="A21">
        <v>4047</v>
      </c>
      <c r="B21" t="s">
        <v>37</v>
      </c>
      <c r="C21" s="1">
        <v>45600</v>
      </c>
      <c r="D21" t="s">
        <v>12</v>
      </c>
      <c r="E21">
        <v>2.5</v>
      </c>
      <c r="F21" s="2">
        <v>0.42016806722688999</v>
      </c>
      <c r="G21" s="2">
        <v>0.47283665397908298</v>
      </c>
      <c r="H21" s="2">
        <v>0.426683455360717</v>
      </c>
      <c r="I21" s="2">
        <v>0.42857142857142799</v>
      </c>
      <c r="J21" s="2">
        <v>0.43103448275862</v>
      </c>
      <c r="K21" s="2">
        <v>2.8091709707443102E-3</v>
      </c>
      <c r="L21" s="2">
        <f>1/2.32</f>
        <v>0.43103448275862072</v>
      </c>
      <c r="M21" s="2">
        <f>(Table1[[#This Row],[poisson_likelihood]] - (1-Table1[[#This Row],[poisson_likelihood]])/(1/Table1[[#This Row],[365 implied]]-1))/4</f>
        <v>-1.9118150687758712E-3</v>
      </c>
    </row>
    <row r="22" spans="1:13" x14ac:dyDescent="0.2">
      <c r="A22">
        <v>4024</v>
      </c>
      <c r="B22" t="s">
        <v>25</v>
      </c>
      <c r="C22" s="1">
        <v>45600</v>
      </c>
      <c r="D22" t="s">
        <v>13</v>
      </c>
      <c r="E22">
        <v>1.5</v>
      </c>
      <c r="F22" s="2">
        <v>0.42194092827004198</v>
      </c>
      <c r="G22" s="2">
        <v>0.36872052162448798</v>
      </c>
      <c r="H22" s="2">
        <v>0.41951316832998298</v>
      </c>
      <c r="I22" s="2">
        <v>0.41860465116279</v>
      </c>
      <c r="J22" s="2">
        <v>0.40492957746478803</v>
      </c>
      <c r="K22" s="2">
        <v>-1.0499618718867699E-3</v>
      </c>
      <c r="L22" s="2">
        <f>1/2.4</f>
        <v>0.41666666666666669</v>
      </c>
      <c r="M22" s="2">
        <f>(Table1[[#This Row],[poisson_likelihood]] - (1-Table1[[#This Row],[poisson_likelihood]])/(1/Table1[[#This Row],[365 implied]]-1))/4</f>
        <v>1.2199292842784148E-3</v>
      </c>
    </row>
    <row r="23" spans="1:13" x14ac:dyDescent="0.2">
      <c r="A23">
        <v>4030</v>
      </c>
      <c r="B23" t="s">
        <v>28</v>
      </c>
      <c r="C23" s="1">
        <v>45600</v>
      </c>
      <c r="D23" t="s">
        <v>13</v>
      </c>
      <c r="E23">
        <v>2.5</v>
      </c>
      <c r="F23" s="2">
        <v>0.476190476190476</v>
      </c>
      <c r="G23" s="2">
        <v>0.43314493965371897</v>
      </c>
      <c r="H23" s="2">
        <v>0.47061325690067601</v>
      </c>
      <c r="I23" s="2">
        <v>0.439306358381502</v>
      </c>
      <c r="J23" s="2">
        <v>0.45833333333333298</v>
      </c>
      <c r="K23" s="2">
        <v>-2.6618546610406701E-3</v>
      </c>
      <c r="L23" s="2"/>
      <c r="M23" s="2" t="e">
        <f>(Table1[[#This Row],[poisson_likelihood]] - (1-Table1[[#This Row],[poisson_likelihood]])/(1/Table1[[#This Row],[365 implied]]-1))/4</f>
        <v>#DIV/0!</v>
      </c>
    </row>
    <row r="24" spans="1:13" x14ac:dyDescent="0.2">
      <c r="A24">
        <v>4019</v>
      </c>
      <c r="B24" t="s">
        <v>23</v>
      </c>
      <c r="C24" s="1">
        <v>45600</v>
      </c>
      <c r="D24" t="s">
        <v>12</v>
      </c>
      <c r="E24">
        <v>1.5</v>
      </c>
      <c r="F24" s="2">
        <v>0.61728395061728303</v>
      </c>
      <c r="G24" s="2">
        <v>0.64178880932305105</v>
      </c>
      <c r="H24" s="2">
        <v>0.61140265240788905</v>
      </c>
      <c r="I24" s="2">
        <v>0.56164383561643805</v>
      </c>
      <c r="J24" s="2">
        <v>0.57692307692307598</v>
      </c>
      <c r="K24" s="2">
        <v>-3.84181576581402E-3</v>
      </c>
      <c r="L24" s="2"/>
      <c r="M24" s="2" t="e">
        <f>(Table1[[#This Row],[poisson_likelihood]] - (1-Table1[[#This Row],[poisson_likelihood]])/(1/Table1[[#This Row],[365 implied]]-1))/4</f>
        <v>#DIV/0!</v>
      </c>
    </row>
    <row r="25" spans="1:13" x14ac:dyDescent="0.2">
      <c r="A25">
        <v>4005</v>
      </c>
      <c r="B25" t="s">
        <v>16</v>
      </c>
      <c r="C25" s="1">
        <v>45600</v>
      </c>
      <c r="D25" t="s">
        <v>12</v>
      </c>
      <c r="E25">
        <v>2.5</v>
      </c>
      <c r="F25" s="2">
        <v>0.62111801242235998</v>
      </c>
      <c r="G25" s="2">
        <v>0.63325109111635702</v>
      </c>
      <c r="H25" s="2">
        <v>0.613096103338448</v>
      </c>
      <c r="I25" s="2">
        <v>0.56725146198830401</v>
      </c>
      <c r="J25" s="2">
        <v>0.56382978723404198</v>
      </c>
      <c r="K25" s="2">
        <v>-5.2931449283187496E-3</v>
      </c>
      <c r="L25" s="2"/>
      <c r="M25" s="2" t="e">
        <f>(Table1[[#This Row],[poisson_likelihood]] - (1-Table1[[#This Row],[poisson_likelihood]])/(1/Table1[[#This Row],[365 implied]]-1))/4</f>
        <v>#DIV/0!</v>
      </c>
    </row>
    <row r="26" spans="1:13" x14ac:dyDescent="0.2">
      <c r="A26">
        <v>4016</v>
      </c>
      <c r="B26" t="s">
        <v>21</v>
      </c>
      <c r="C26" s="1">
        <v>45600</v>
      </c>
      <c r="D26" t="s">
        <v>13</v>
      </c>
      <c r="E26">
        <v>2.5</v>
      </c>
      <c r="F26" s="2">
        <v>0.42553191489361702</v>
      </c>
      <c r="G26" s="2">
        <v>0.37846446156362201</v>
      </c>
      <c r="H26" s="2">
        <v>0.406714806282995</v>
      </c>
      <c r="I26" s="2">
        <v>0.43274853801169499</v>
      </c>
      <c r="J26" s="2">
        <v>0.44326241134751698</v>
      </c>
      <c r="K26" s="2">
        <v>-8.1889268953628594E-3</v>
      </c>
      <c r="L26" s="2"/>
      <c r="M26" s="2" t="e">
        <f>(Table1[[#This Row],[poisson_likelihood]] - (1-Table1[[#This Row],[poisson_likelihood]])/(1/Table1[[#This Row],[365 implied]]-1))/4</f>
        <v>#DIV/0!</v>
      </c>
    </row>
    <row r="27" spans="1:13" x14ac:dyDescent="0.2">
      <c r="A27">
        <v>3999</v>
      </c>
      <c r="B27" t="s">
        <v>11</v>
      </c>
      <c r="C27" s="1">
        <v>45600</v>
      </c>
      <c r="D27" t="s">
        <v>12</v>
      </c>
      <c r="E27">
        <v>3.5</v>
      </c>
      <c r="F27" s="2">
        <v>0.59880239520958001</v>
      </c>
      <c r="G27" s="2">
        <v>0.61393494068865695</v>
      </c>
      <c r="H27" s="2">
        <v>0.58381567333522</v>
      </c>
      <c r="I27" s="2">
        <v>0.53846153846153799</v>
      </c>
      <c r="J27" s="2">
        <v>0.58365758754863795</v>
      </c>
      <c r="K27" s="2">
        <v>-9.3387408694708598E-3</v>
      </c>
      <c r="L27" s="2"/>
      <c r="M27" s="2" t="e">
        <f>(Table1[[#This Row],[poisson_likelihood]] - (1-Table1[[#This Row],[poisson_likelihood]])/(1/Table1[[#This Row],[365 implied]]-1))/4</f>
        <v>#DIV/0!</v>
      </c>
    </row>
    <row r="28" spans="1:13" x14ac:dyDescent="0.2">
      <c r="A28">
        <v>4015</v>
      </c>
      <c r="B28" t="s">
        <v>21</v>
      </c>
      <c r="C28" s="1">
        <v>45600</v>
      </c>
      <c r="D28" t="s">
        <v>12</v>
      </c>
      <c r="E28">
        <v>2.5</v>
      </c>
      <c r="F28" s="2">
        <v>0.60975609756097504</v>
      </c>
      <c r="G28" s="2">
        <v>0.62153553843637699</v>
      </c>
      <c r="H28" s="2">
        <v>0.59328519371700394</v>
      </c>
      <c r="I28" s="2">
        <v>0.56725146198830401</v>
      </c>
      <c r="J28" s="2">
        <v>0.55673758865248202</v>
      </c>
      <c r="K28" s="2">
        <v>-1.05516727750442E-2</v>
      </c>
      <c r="L28" s="2"/>
      <c r="M28" s="2" t="e">
        <f>(Table1[[#This Row],[poisson_likelihood]] - (1-Table1[[#This Row],[poisson_likelihood]])/(1/Table1[[#This Row],[365 implied]]-1))/4</f>
        <v>#DIV/0!</v>
      </c>
    </row>
    <row r="29" spans="1:13" x14ac:dyDescent="0.2">
      <c r="A29">
        <v>4000</v>
      </c>
      <c r="B29" t="s">
        <v>11</v>
      </c>
      <c r="C29" s="1">
        <v>45600</v>
      </c>
      <c r="D29" t="s">
        <v>13</v>
      </c>
      <c r="E29">
        <v>3.5</v>
      </c>
      <c r="F29" s="2">
        <v>0.44052863436123302</v>
      </c>
      <c r="G29" s="2">
        <v>0.386065059311342</v>
      </c>
      <c r="H29" s="2">
        <v>0.416184326664779</v>
      </c>
      <c r="I29" s="2">
        <v>0.46153846153846101</v>
      </c>
      <c r="J29" s="2">
        <v>0.416342412451361</v>
      </c>
      <c r="K29" s="2">
        <v>-1.08782634785335E-2</v>
      </c>
      <c r="L29" s="2"/>
      <c r="M29" s="2" t="e">
        <f>(Table1[[#This Row],[poisson_likelihood]] - (1-Table1[[#This Row],[poisson_likelihood]])/(1/Table1[[#This Row],[365 implied]]-1))/4</f>
        <v>#DIV/0!</v>
      </c>
    </row>
    <row r="30" spans="1:13" x14ac:dyDescent="0.2">
      <c r="A30">
        <v>4051</v>
      </c>
      <c r="B30" t="s">
        <v>39</v>
      </c>
      <c r="C30" s="1">
        <v>45600</v>
      </c>
      <c r="D30" t="s">
        <v>12</v>
      </c>
      <c r="E30">
        <v>2.5</v>
      </c>
      <c r="F30" s="2">
        <v>0.56497175141242895</v>
      </c>
      <c r="G30" s="2">
        <v>0.58392050928946204</v>
      </c>
      <c r="H30" s="2">
        <v>0.54510771307421502</v>
      </c>
      <c r="I30" s="2">
        <v>0.54205607476635498</v>
      </c>
      <c r="J30" s="2">
        <v>0.52830188679245205</v>
      </c>
      <c r="K30" s="2">
        <v>-1.14153726813764E-2</v>
      </c>
      <c r="L30" s="2"/>
      <c r="M30" s="2" t="e">
        <f>(Table1[[#This Row],[poisson_likelihood]] - (1-Table1[[#This Row],[poisson_likelihood]])/(1/Table1[[#This Row],[365 implied]]-1))/4</f>
        <v>#DIV/0!</v>
      </c>
    </row>
    <row r="31" spans="1:13" x14ac:dyDescent="0.2">
      <c r="A31">
        <v>4017</v>
      </c>
      <c r="B31" t="s">
        <v>22</v>
      </c>
      <c r="C31" s="1">
        <v>45600</v>
      </c>
      <c r="D31" t="s">
        <v>12</v>
      </c>
      <c r="E31">
        <v>1.5</v>
      </c>
      <c r="F31" s="2">
        <v>0.51546391752577303</v>
      </c>
      <c r="G31" s="2">
        <v>0.54187246684331403</v>
      </c>
      <c r="H31" s="2">
        <v>0.487234228391484</v>
      </c>
      <c r="I31" s="2">
        <v>0.48571428571428499</v>
      </c>
      <c r="J31" s="2">
        <v>0.451724137931034</v>
      </c>
      <c r="K31" s="2">
        <v>-1.4565318329925501E-2</v>
      </c>
      <c r="L31" s="2"/>
      <c r="M31" s="2" t="e">
        <f>(Table1[[#This Row],[poisson_likelihood]] - (1-Table1[[#This Row],[poisson_likelihood]])/(1/Table1[[#This Row],[365 implied]]-1))/4</f>
        <v>#DIV/0!</v>
      </c>
    </row>
    <row r="32" spans="1:13" x14ac:dyDescent="0.2">
      <c r="A32">
        <v>4052</v>
      </c>
      <c r="B32" t="s">
        <v>39</v>
      </c>
      <c r="C32" s="1">
        <v>45600</v>
      </c>
      <c r="D32" t="s">
        <v>13</v>
      </c>
      <c r="E32">
        <v>2.5</v>
      </c>
      <c r="F32" s="2">
        <v>0.485436893203883</v>
      </c>
      <c r="G32" s="2">
        <v>0.41607949071053701</v>
      </c>
      <c r="H32" s="2">
        <v>0.45489228692578498</v>
      </c>
      <c r="I32" s="2">
        <v>0.45794392523364402</v>
      </c>
      <c r="J32" s="2">
        <v>0.47169811320754701</v>
      </c>
      <c r="K32" s="2">
        <v>-1.48400681445478E-2</v>
      </c>
      <c r="L32" s="2"/>
      <c r="M32" s="2" t="e">
        <f>(Table1[[#This Row],[poisson_likelihood]] - (1-Table1[[#This Row],[poisson_likelihood]])/(1/Table1[[#This Row],[365 implied]]-1))/4</f>
        <v>#DIV/0!</v>
      </c>
    </row>
    <row r="33" spans="1:13" x14ac:dyDescent="0.2">
      <c r="A33">
        <v>4020</v>
      </c>
      <c r="B33" t="s">
        <v>23</v>
      </c>
      <c r="C33" s="1">
        <v>45600</v>
      </c>
      <c r="D33" t="s">
        <v>13</v>
      </c>
      <c r="E33">
        <v>1.5</v>
      </c>
      <c r="F33" s="2">
        <v>0.43103448275862</v>
      </c>
      <c r="G33" s="2">
        <v>0.35821119067694801</v>
      </c>
      <c r="H33" s="2">
        <v>0.38859734759211001</v>
      </c>
      <c r="I33" s="2">
        <v>0.43835616438356101</v>
      </c>
      <c r="J33" s="2">
        <v>0.42307692307692302</v>
      </c>
      <c r="K33" s="2">
        <v>-1.8646619997406001E-2</v>
      </c>
      <c r="L33" s="2"/>
      <c r="M33" s="2" t="e">
        <f>(Table1[[#This Row],[poisson_likelihood]] - (1-Table1[[#This Row],[poisson_likelihood]])/(1/Table1[[#This Row],[365 implied]]-1))/4</f>
        <v>#DIV/0!</v>
      </c>
    </row>
    <row r="34" spans="1:13" x14ac:dyDescent="0.2">
      <c r="A34">
        <v>4029</v>
      </c>
      <c r="B34" t="s">
        <v>28</v>
      </c>
      <c r="C34" s="1">
        <v>45600</v>
      </c>
      <c r="D34" t="s">
        <v>12</v>
      </c>
      <c r="E34">
        <v>2.5</v>
      </c>
      <c r="F34" s="2">
        <v>0.56497175141242895</v>
      </c>
      <c r="G34" s="2">
        <v>0.56685506034627997</v>
      </c>
      <c r="H34" s="2">
        <v>0.52938674309932299</v>
      </c>
      <c r="I34" s="2">
        <v>0.560693641618497</v>
      </c>
      <c r="J34" s="2">
        <v>0.54166666666666596</v>
      </c>
      <c r="K34" s="2">
        <v>-2.0449826205908302E-2</v>
      </c>
      <c r="L34" s="2"/>
      <c r="M34" s="2" t="e">
        <f>(Table1[[#This Row],[poisson_likelihood]] - (1-Table1[[#This Row],[poisson_likelihood]])/(1/Table1[[#This Row],[365 implied]]-1))/4</f>
        <v>#DIV/0!</v>
      </c>
    </row>
    <row r="35" spans="1:13" x14ac:dyDescent="0.2">
      <c r="A35">
        <v>4018</v>
      </c>
      <c r="B35" t="s">
        <v>22</v>
      </c>
      <c r="C35" s="1">
        <v>45600</v>
      </c>
      <c r="D35" t="s">
        <v>13</v>
      </c>
      <c r="E35">
        <v>1.5</v>
      </c>
      <c r="F35" s="2">
        <v>0.55248618784530301</v>
      </c>
      <c r="G35" s="2">
        <v>0.45812753315668497</v>
      </c>
      <c r="H35" s="2">
        <v>0.512765771608515</v>
      </c>
      <c r="I35" s="2">
        <v>0.51428571428571401</v>
      </c>
      <c r="J35" s="2">
        <v>0.54827586206896495</v>
      </c>
      <c r="K35" s="2">
        <v>-2.2189491786600901E-2</v>
      </c>
      <c r="L35" s="2"/>
      <c r="M35" s="2" t="e">
        <f>(Table1[[#This Row],[poisson_likelihood]] - (1-Table1[[#This Row],[poisson_likelihood]])/(1/Table1[[#This Row],[365 implied]]-1))/4</f>
        <v>#DIV/0!</v>
      </c>
    </row>
    <row r="36" spans="1:13" x14ac:dyDescent="0.2">
      <c r="A36">
        <v>4006</v>
      </c>
      <c r="B36" t="s">
        <v>16</v>
      </c>
      <c r="C36" s="1">
        <v>45600</v>
      </c>
      <c r="D36" t="s">
        <v>13</v>
      </c>
      <c r="E36">
        <v>2.5</v>
      </c>
      <c r="F36" s="2">
        <v>0.44247787610619399</v>
      </c>
      <c r="G36" s="2">
        <v>0.36674890888364198</v>
      </c>
      <c r="H36" s="2">
        <v>0.38690389666155101</v>
      </c>
      <c r="I36" s="2">
        <v>0.43274853801169499</v>
      </c>
      <c r="J36" s="2">
        <v>0.43617021276595702</v>
      </c>
      <c r="K36" s="2">
        <v>-2.4920078084304301E-2</v>
      </c>
      <c r="L36" s="2"/>
      <c r="M36" s="2" t="e">
        <f>(Table1[[#This Row],[poisson_likelihood]] - (1-Table1[[#This Row],[poisson_likelihood]])/(1/Table1[[#This Row],[365 implied]]-1))/4</f>
        <v>#DIV/0!</v>
      </c>
    </row>
    <row r="37" spans="1:13" x14ac:dyDescent="0.2">
      <c r="A37">
        <v>4010</v>
      </c>
      <c r="B37" t="s">
        <v>18</v>
      </c>
      <c r="C37" s="1">
        <v>45600</v>
      </c>
      <c r="D37" t="s">
        <v>13</v>
      </c>
      <c r="E37">
        <v>2.5</v>
      </c>
      <c r="F37" s="2">
        <v>0.51020408163265296</v>
      </c>
      <c r="G37" s="2">
        <v>0.41735076441365498</v>
      </c>
      <c r="H37" s="2">
        <v>0.45558075170301299</v>
      </c>
      <c r="I37" s="2">
        <v>0.45061728395061701</v>
      </c>
      <c r="J37" s="2">
        <v>0.45652173913043398</v>
      </c>
      <c r="K37" s="2">
        <v>-2.7880657984919999E-2</v>
      </c>
      <c r="L37" s="2">
        <f>1/2</f>
        <v>0.5</v>
      </c>
      <c r="M37" s="2">
        <f>(Table1[[#This Row],[poisson_likelihood]] - (1-Table1[[#This Row],[poisson_likelihood]])/(1/Table1[[#This Row],[365 implied]]-1))/4</f>
        <v>-2.2209624148493493E-2</v>
      </c>
    </row>
    <row r="38" spans="1:13" x14ac:dyDescent="0.2">
      <c r="A38">
        <v>4034</v>
      </c>
      <c r="B38" t="s">
        <v>30</v>
      </c>
      <c r="C38" s="1">
        <v>45600</v>
      </c>
      <c r="D38" t="s">
        <v>13</v>
      </c>
      <c r="E38">
        <v>1.5</v>
      </c>
      <c r="F38" s="2">
        <v>0.413223140495867</v>
      </c>
      <c r="G38" s="2">
        <v>0.32171535341901702</v>
      </c>
      <c r="H38" s="2">
        <v>0.34668451483202201</v>
      </c>
      <c r="I38" s="2">
        <v>0.33908045977011397</v>
      </c>
      <c r="J38" s="2">
        <v>0.36458333333333298</v>
      </c>
      <c r="K38" s="2">
        <v>-2.8349203187765099E-2</v>
      </c>
      <c r="L38" s="2"/>
      <c r="M38" s="2" t="e">
        <f>(Table1[[#This Row],[poisson_likelihood]] - (1-Table1[[#This Row],[poisson_likelihood]])/(1/Table1[[#This Row],[365 implied]]-1))/4</f>
        <v>#DIV/0!</v>
      </c>
    </row>
    <row r="39" spans="1:13" x14ac:dyDescent="0.2">
      <c r="A39">
        <v>4048</v>
      </c>
      <c r="B39" t="s">
        <v>37</v>
      </c>
      <c r="C39" s="1">
        <v>45600</v>
      </c>
      <c r="D39" t="s">
        <v>13</v>
      </c>
      <c r="E39">
        <v>2.5</v>
      </c>
      <c r="F39" s="2">
        <v>0.61728395061728303</v>
      </c>
      <c r="G39" s="2">
        <v>0.52716334602091597</v>
      </c>
      <c r="H39" s="2">
        <v>0.57331654463928206</v>
      </c>
      <c r="I39" s="2">
        <v>0.57142857142857095</v>
      </c>
      <c r="J39" s="2">
        <v>0.568965517241379</v>
      </c>
      <c r="K39" s="2">
        <v>-2.8720644227565699E-2</v>
      </c>
      <c r="L39" s="2"/>
      <c r="M39" s="2" t="e">
        <f>(Table1[[#This Row],[poisson_likelihood]] - (1-Table1[[#This Row],[poisson_likelihood]])/(1/Table1[[#This Row],[365 implied]]-1))/4</f>
        <v>#DIV/0!</v>
      </c>
    </row>
    <row r="40" spans="1:13" x14ac:dyDescent="0.2">
      <c r="A40">
        <v>4053</v>
      </c>
      <c r="B40" t="s">
        <v>40</v>
      </c>
      <c r="C40" s="1">
        <v>45600</v>
      </c>
      <c r="D40" t="s">
        <v>12</v>
      </c>
      <c r="E40">
        <v>2.5</v>
      </c>
      <c r="F40" s="2">
        <v>0.434782608695652</v>
      </c>
      <c r="G40" s="2">
        <v>0.413315757340393</v>
      </c>
      <c r="H40" s="2">
        <v>0.36833526298476299</v>
      </c>
      <c r="I40" s="2">
        <v>0.33136094674556199</v>
      </c>
      <c r="J40" s="2">
        <v>0.35460992907801397</v>
      </c>
      <c r="K40" s="2">
        <v>-2.93901721413545E-2</v>
      </c>
      <c r="L40" s="2"/>
      <c r="M40" s="2" t="e">
        <f>(Table1[[#This Row],[poisson_likelihood]] - (1-Table1[[#This Row],[poisson_likelihood]])/(1/Table1[[#This Row],[365 implied]]-1))/4</f>
        <v>#DIV/0!</v>
      </c>
    </row>
    <row r="41" spans="1:13" x14ac:dyDescent="0.2">
      <c r="A41">
        <v>4026</v>
      </c>
      <c r="B41" t="s">
        <v>26</v>
      </c>
      <c r="C41" s="1">
        <v>45600</v>
      </c>
      <c r="D41" t="s">
        <v>13</v>
      </c>
      <c r="E41">
        <v>1.5</v>
      </c>
      <c r="F41" s="2">
        <v>0.39525691699604698</v>
      </c>
      <c r="G41" s="2">
        <v>0.28736153996334202</v>
      </c>
      <c r="H41" s="2">
        <v>0.320593063158223</v>
      </c>
      <c r="I41" s="2">
        <v>0.30232558139534799</v>
      </c>
      <c r="J41" s="2">
        <v>0.30281690140845002</v>
      </c>
      <c r="K41" s="2">
        <v>-3.0865939576747398E-2</v>
      </c>
      <c r="L41" s="2"/>
      <c r="M41" s="2" t="e">
        <f>(Table1[[#This Row],[poisson_likelihood]] - (1-Table1[[#This Row],[poisson_likelihood]])/(1/Table1[[#This Row],[365 implied]]-1))/4</f>
        <v>#DIV/0!</v>
      </c>
    </row>
    <row r="42" spans="1:13" x14ac:dyDescent="0.2">
      <c r="A42">
        <v>4022</v>
      </c>
      <c r="B42" t="s">
        <v>24</v>
      </c>
      <c r="C42" s="1">
        <v>45600</v>
      </c>
      <c r="D42" t="s">
        <v>13</v>
      </c>
      <c r="E42">
        <v>1.5</v>
      </c>
      <c r="F42" s="2">
        <v>0.40816326530612201</v>
      </c>
      <c r="G42" s="2">
        <v>0.31620795293272203</v>
      </c>
      <c r="H42" s="2">
        <v>0.330937440194154</v>
      </c>
      <c r="I42" s="2">
        <v>0.39130434782608697</v>
      </c>
      <c r="J42" s="2">
        <v>0.35379061371841097</v>
      </c>
      <c r="K42" s="2">
        <v>-3.2621253711089898E-2</v>
      </c>
      <c r="L42" s="2"/>
      <c r="M42" s="2" t="e">
        <f>(Table1[[#This Row],[poisson_likelihood]] - (1-Table1[[#This Row],[poisson_likelihood]])/(1/Table1[[#This Row],[365 implied]]-1))/4</f>
        <v>#DIV/0!</v>
      </c>
    </row>
    <row r="43" spans="1:13" x14ac:dyDescent="0.2">
      <c r="A43">
        <v>4014</v>
      </c>
      <c r="B43" t="s">
        <v>20</v>
      </c>
      <c r="C43" s="1">
        <v>45600</v>
      </c>
      <c r="D43" t="s">
        <v>13</v>
      </c>
      <c r="E43">
        <v>2.5</v>
      </c>
      <c r="F43" s="2">
        <v>0.53191489361702105</v>
      </c>
      <c r="G43" s="2">
        <v>0.42887328084459603</v>
      </c>
      <c r="H43" s="2">
        <v>0.468745061578553</v>
      </c>
      <c r="I43" s="2">
        <v>0.47058823529411697</v>
      </c>
      <c r="J43" s="2">
        <v>0.49070631970260198</v>
      </c>
      <c r="K43" s="2">
        <v>-3.37384330205453E-2</v>
      </c>
      <c r="L43" s="2"/>
      <c r="M43" s="2" t="e">
        <f>(Table1[[#This Row],[poisson_likelihood]] - (1-Table1[[#This Row],[poisson_likelihood]])/(1/Table1[[#This Row],[365 implied]]-1))/4</f>
        <v>#DIV/0!</v>
      </c>
    </row>
    <row r="44" spans="1:13" x14ac:dyDescent="0.2">
      <c r="A44">
        <v>4038</v>
      </c>
      <c r="B44" t="s">
        <v>32</v>
      </c>
      <c r="C44" s="1">
        <v>45600</v>
      </c>
      <c r="D44" t="s">
        <v>13</v>
      </c>
      <c r="E44">
        <v>2.5</v>
      </c>
      <c r="F44" s="2">
        <v>0.53191489361702105</v>
      </c>
      <c r="G44" s="2">
        <v>0.42793839484007901</v>
      </c>
      <c r="H44" s="2">
        <v>0.465782201849408</v>
      </c>
      <c r="I44" s="2">
        <v>0.51685393258426904</v>
      </c>
      <c r="J44" s="2">
        <v>0.49664429530201298</v>
      </c>
      <c r="K44" s="2">
        <v>-3.53208694667934E-2</v>
      </c>
      <c r="L44" s="2"/>
      <c r="M44" s="2" t="e">
        <f>(Table1[[#This Row],[poisson_likelihood]] - (1-Table1[[#This Row],[poisson_likelihood]])/(1/Table1[[#This Row],[365 implied]]-1))/4</f>
        <v>#DIV/0!</v>
      </c>
    </row>
    <row r="45" spans="1:13" x14ac:dyDescent="0.2">
      <c r="A45">
        <v>4007</v>
      </c>
      <c r="B45" t="s">
        <v>17</v>
      </c>
      <c r="C45" s="1">
        <v>45600</v>
      </c>
      <c r="D45" t="s">
        <v>12</v>
      </c>
      <c r="E45">
        <v>1.5</v>
      </c>
      <c r="F45" s="2">
        <v>0.60975609756097504</v>
      </c>
      <c r="G45" s="2">
        <v>0.59665580322117695</v>
      </c>
      <c r="H45" s="2">
        <v>0.55394844195436799</v>
      </c>
      <c r="I45" s="2">
        <v>0.53793103448275803</v>
      </c>
      <c r="J45" s="2">
        <v>0.57528957528957503</v>
      </c>
      <c r="K45" s="2">
        <v>-3.5751779372982899E-2</v>
      </c>
      <c r="L45" s="2"/>
      <c r="M45" s="2" t="e">
        <f>(Table1[[#This Row],[poisson_likelihood]] - (1-Table1[[#This Row],[poisson_likelihood]])/(1/Table1[[#This Row],[365 implied]]-1))/4</f>
        <v>#DIV/0!</v>
      </c>
    </row>
    <row r="46" spans="1:13" x14ac:dyDescent="0.2">
      <c r="A46">
        <v>4040</v>
      </c>
      <c r="B46" t="s">
        <v>33</v>
      </c>
      <c r="C46" s="1">
        <v>45600</v>
      </c>
      <c r="D46" t="s">
        <v>13</v>
      </c>
      <c r="E46">
        <v>2.5</v>
      </c>
      <c r="F46" s="2">
        <v>0.52356020942408299</v>
      </c>
      <c r="G46" s="2">
        <v>0.41911242360809903</v>
      </c>
      <c r="H46" s="2">
        <v>0.45229995333359502</v>
      </c>
      <c r="I46" s="2">
        <v>0.44578313253011997</v>
      </c>
      <c r="J46" s="2">
        <v>0.45454545454545398</v>
      </c>
      <c r="K46" s="2">
        <v>-3.7392057454074701E-2</v>
      </c>
      <c r="L46" s="2"/>
      <c r="M46" s="2" t="e">
        <f>(Table1[[#This Row],[poisson_likelihood]] - (1-Table1[[#This Row],[poisson_likelihood]])/(1/Table1[[#This Row],[365 implied]]-1))/4</f>
        <v>#DIV/0!</v>
      </c>
    </row>
    <row r="47" spans="1:13" x14ac:dyDescent="0.2">
      <c r="A47">
        <v>4032</v>
      </c>
      <c r="B47" t="s">
        <v>29</v>
      </c>
      <c r="C47" s="1">
        <v>45600</v>
      </c>
      <c r="D47" t="s">
        <v>13</v>
      </c>
      <c r="E47">
        <v>3.5</v>
      </c>
      <c r="F47" s="2">
        <v>0.60606060606060597</v>
      </c>
      <c r="G47" s="2">
        <v>0.50865925332695705</v>
      </c>
      <c r="H47" s="2">
        <v>0.54536436040355096</v>
      </c>
      <c r="I47" s="2">
        <v>0.54970760233918103</v>
      </c>
      <c r="J47" s="2">
        <v>0.557894736842105</v>
      </c>
      <c r="K47" s="2">
        <v>-3.8518771282361697E-2</v>
      </c>
      <c r="L47" s="2"/>
      <c r="M47" s="2" t="e">
        <f>(Table1[[#This Row],[poisson_likelihood]] - (1-Table1[[#This Row],[poisson_likelihood]])/(1/Table1[[#This Row],[365 implied]]-1))/4</f>
        <v>#DIV/0!</v>
      </c>
    </row>
    <row r="48" spans="1:13" x14ac:dyDescent="0.2">
      <c r="A48">
        <v>4023</v>
      </c>
      <c r="B48" t="s">
        <v>25</v>
      </c>
      <c r="C48" s="1">
        <v>45600</v>
      </c>
      <c r="D48" t="s">
        <v>12</v>
      </c>
      <c r="E48">
        <v>1.5</v>
      </c>
      <c r="F48" s="2">
        <v>0.63694267515923497</v>
      </c>
      <c r="G48" s="2">
        <v>0.63127947837551102</v>
      </c>
      <c r="H48" s="2">
        <v>0.58048683167001602</v>
      </c>
      <c r="I48" s="2">
        <v>0.581395348837209</v>
      </c>
      <c r="J48" s="2">
        <v>0.59507042253521103</v>
      </c>
      <c r="K48" s="2">
        <v>-3.8875295735997198E-2</v>
      </c>
      <c r="L48" s="2"/>
      <c r="M48" s="2" t="e">
        <f>(Table1[[#This Row],[poisson_likelihood]] - (1-Table1[[#This Row],[poisson_likelihood]])/(1/Table1[[#This Row],[365 implied]]-1))/4</f>
        <v>#DIV/0!</v>
      </c>
    </row>
    <row r="49" spans="1:13" x14ac:dyDescent="0.2">
      <c r="A49">
        <v>4004</v>
      </c>
      <c r="B49" t="s">
        <v>15</v>
      </c>
      <c r="C49" s="1">
        <v>45600</v>
      </c>
      <c r="D49" t="s">
        <v>13</v>
      </c>
      <c r="E49">
        <v>2.5</v>
      </c>
      <c r="F49" s="2">
        <v>0.46511627906976699</v>
      </c>
      <c r="G49" s="2">
        <v>0.34717404704736199</v>
      </c>
      <c r="H49" s="2">
        <v>0.37520400210113602</v>
      </c>
      <c r="I49" s="2">
        <v>0.34911242603550202</v>
      </c>
      <c r="J49" s="2">
        <v>0.33568904593639498</v>
      </c>
      <c r="K49" s="2">
        <v>-4.2024216409251303E-2</v>
      </c>
      <c r="L49" s="2"/>
      <c r="M49" s="2" t="e">
        <f>(Table1[[#This Row],[poisson_likelihood]] - (1-Table1[[#This Row],[poisson_likelihood]])/(1/Table1[[#This Row],[365 implied]]-1))/4</f>
        <v>#DIV/0!</v>
      </c>
    </row>
    <row r="50" spans="1:13" x14ac:dyDescent="0.2">
      <c r="A50">
        <v>4046</v>
      </c>
      <c r="B50" t="s">
        <v>36</v>
      </c>
      <c r="C50" s="1">
        <v>45600</v>
      </c>
      <c r="D50" t="s">
        <v>13</v>
      </c>
      <c r="E50">
        <v>2.5</v>
      </c>
      <c r="F50" s="2">
        <v>0.46511627906976699</v>
      </c>
      <c r="G50" s="2">
        <v>0.347717245776484</v>
      </c>
      <c r="H50" s="2">
        <v>0.37370165330674499</v>
      </c>
      <c r="I50" s="2">
        <v>0.37931034482758602</v>
      </c>
      <c r="J50" s="2">
        <v>0.36781609195402298</v>
      </c>
      <c r="K50" s="2">
        <v>-4.2726401171846999E-2</v>
      </c>
      <c r="L50" s="2"/>
      <c r="M50" s="2" t="e">
        <f>(Table1[[#This Row],[poisson_likelihood]] - (1-Table1[[#This Row],[poisson_likelihood]])/(1/Table1[[#This Row],[365 implied]]-1))/4</f>
        <v>#DIV/0!</v>
      </c>
    </row>
    <row r="51" spans="1:13" x14ac:dyDescent="0.2">
      <c r="A51">
        <v>4049</v>
      </c>
      <c r="B51" t="s">
        <v>38</v>
      </c>
      <c r="C51" s="1">
        <v>45600</v>
      </c>
      <c r="D51" t="s">
        <v>12</v>
      </c>
      <c r="E51">
        <v>1.5</v>
      </c>
      <c r="F51" s="2">
        <v>0.52356020942408299</v>
      </c>
      <c r="G51" s="2">
        <v>0.49461543946535103</v>
      </c>
      <c r="H51" s="2">
        <v>0.43658093764142403</v>
      </c>
      <c r="I51" s="2">
        <v>0.45864661654135302</v>
      </c>
      <c r="J51" s="2">
        <v>0.43333333333333302</v>
      </c>
      <c r="K51" s="2">
        <v>-4.56402222815602E-2</v>
      </c>
      <c r="L51" s="2"/>
      <c r="M51" s="2" t="e">
        <f>(Table1[[#This Row],[poisson_likelihood]] - (1-Table1[[#This Row],[poisson_likelihood]])/(1/Table1[[#This Row],[365 implied]]-1))/4</f>
        <v>#DIV/0!</v>
      </c>
    </row>
    <row r="52" spans="1:13" x14ac:dyDescent="0.2">
      <c r="A52">
        <v>4011</v>
      </c>
      <c r="B52" t="s">
        <v>19</v>
      </c>
      <c r="C52" s="1">
        <v>45600</v>
      </c>
      <c r="D52" t="s">
        <v>12</v>
      </c>
      <c r="E52">
        <v>2.5</v>
      </c>
      <c r="F52" s="2">
        <v>0.41666666666666602</v>
      </c>
      <c r="G52" s="2">
        <v>0.34288904282240001</v>
      </c>
      <c r="H52" s="2">
        <v>0.30901265528008198</v>
      </c>
      <c r="I52" s="2">
        <v>0.30107526881720398</v>
      </c>
      <c r="J52" s="2">
        <v>0.32211538461538403</v>
      </c>
      <c r="K52" s="2">
        <v>-4.61374334513934E-2</v>
      </c>
      <c r="L52" s="2"/>
      <c r="M52" s="2" t="e">
        <f>(Table1[[#This Row],[poisson_likelihood]] - (1-Table1[[#This Row],[poisson_likelihood]])/(1/Table1[[#This Row],[365 implied]]-1))/4</f>
        <v>#DIV/0!</v>
      </c>
    </row>
    <row r="53" spans="1:13" x14ac:dyDescent="0.2">
      <c r="A53">
        <v>4002</v>
      </c>
      <c r="B53" t="s">
        <v>14</v>
      </c>
      <c r="C53" s="1">
        <v>45600</v>
      </c>
      <c r="D53" t="s">
        <v>13</v>
      </c>
      <c r="E53">
        <v>3.5</v>
      </c>
      <c r="F53" s="2">
        <v>0.58823529411764697</v>
      </c>
      <c r="G53" s="2">
        <v>0.47017603440218098</v>
      </c>
      <c r="H53" s="2">
        <v>0.50702340819596103</v>
      </c>
      <c r="I53" s="2">
        <v>0.50624999999999998</v>
      </c>
      <c r="J53" s="2">
        <v>0.5</v>
      </c>
      <c r="K53" s="2">
        <v>-4.9307216452452098E-2</v>
      </c>
      <c r="L53" s="2"/>
      <c r="M53" s="2" t="e">
        <f>(Table1[[#This Row],[poisson_likelihood]] - (1-Table1[[#This Row],[poisson_likelihood]])/(1/Table1[[#This Row],[365 implied]]-1))/4</f>
        <v>#DIV/0!</v>
      </c>
    </row>
    <row r="54" spans="1:13" x14ac:dyDescent="0.2">
      <c r="A54">
        <v>4042</v>
      </c>
      <c r="B54" t="s">
        <v>34</v>
      </c>
      <c r="C54" s="1">
        <v>45600</v>
      </c>
      <c r="D54" t="s">
        <v>13</v>
      </c>
      <c r="E54">
        <v>2.5</v>
      </c>
      <c r="F54" s="2">
        <v>0.46511627906976699</v>
      </c>
      <c r="G54" s="2">
        <v>0.35002239484360798</v>
      </c>
      <c r="H54" s="2">
        <v>0.35822889826153897</v>
      </c>
      <c r="I54" s="2">
        <v>0.322981366459627</v>
      </c>
      <c r="J54" s="2">
        <v>0.37313432835820898</v>
      </c>
      <c r="K54" s="2">
        <v>-4.9958232334280303E-2</v>
      </c>
      <c r="L54" s="2"/>
      <c r="M54" s="2" t="e">
        <f>(Table1[[#This Row],[poisson_likelihood]] - (1-Table1[[#This Row],[poisson_likelihood]])/(1/Table1[[#This Row],[365 implied]]-1))/4</f>
        <v>#DIV/0!</v>
      </c>
    </row>
    <row r="55" spans="1:13" x14ac:dyDescent="0.2">
      <c r="A55">
        <v>4036</v>
      </c>
      <c r="B55" t="s">
        <v>31</v>
      </c>
      <c r="C55" s="1">
        <v>45600</v>
      </c>
      <c r="D55" t="s">
        <v>13</v>
      </c>
      <c r="E55">
        <v>2.5</v>
      </c>
      <c r="F55" s="2">
        <v>0.53191489361702105</v>
      </c>
      <c r="G55" s="2">
        <v>0.40440964184917</v>
      </c>
      <c r="H55" s="2">
        <v>0.43394294636707698</v>
      </c>
      <c r="I55" s="2">
        <v>0.42424242424242398</v>
      </c>
      <c r="J55" s="2">
        <v>0.413919413919413</v>
      </c>
      <c r="K55" s="2">
        <v>-5.2325926372129197E-2</v>
      </c>
      <c r="L55" s="2"/>
      <c r="M55" s="2" t="e">
        <f>(Table1[[#This Row],[poisson_likelihood]] - (1-Table1[[#This Row],[poisson_likelihood]])/(1/Table1[[#This Row],[365 implied]]-1))/4</f>
        <v>#DIV/0!</v>
      </c>
    </row>
    <row r="56" spans="1:13" x14ac:dyDescent="0.2">
      <c r="A56">
        <v>4044</v>
      </c>
      <c r="B56" t="s">
        <v>35</v>
      </c>
      <c r="C56" s="1">
        <v>45600</v>
      </c>
      <c r="D56" t="s">
        <v>13</v>
      </c>
      <c r="E56">
        <v>3.5</v>
      </c>
      <c r="F56" s="2">
        <v>0.53191489361702105</v>
      </c>
      <c r="G56" s="2">
        <v>0.39286757223705698</v>
      </c>
      <c r="H56" s="2">
        <v>0.40332415194256299</v>
      </c>
      <c r="I56" s="2">
        <v>0.422077922077922</v>
      </c>
      <c r="J56" s="2">
        <v>0.464566929133858</v>
      </c>
      <c r="K56" s="2">
        <v>-6.8679146121585502E-2</v>
      </c>
      <c r="L56" s="2"/>
      <c r="M56" s="2" t="e">
        <f>(Table1[[#This Row],[poisson_likelihood]] - (1-Table1[[#This Row],[poisson_likelihood]])/(1/Table1[[#This Row],[365 implied]]-1))/4</f>
        <v>#DIV/0!</v>
      </c>
    </row>
    <row r="57" spans="1:13" x14ac:dyDescent="0.2">
      <c r="A57">
        <v>4027</v>
      </c>
      <c r="B57" t="s">
        <v>27</v>
      </c>
      <c r="C57" s="1">
        <v>45600</v>
      </c>
      <c r="D57" t="s">
        <v>12</v>
      </c>
      <c r="E57">
        <v>2.5</v>
      </c>
      <c r="F57" s="2">
        <v>0.58823529411764697</v>
      </c>
      <c r="G57" s="2">
        <v>0.49340008284173997</v>
      </c>
      <c r="H57" s="2">
        <v>0.44909132435898003</v>
      </c>
      <c r="I57" s="2">
        <v>0.40571428571428497</v>
      </c>
      <c r="J57" s="2">
        <v>0.44137931034482702</v>
      </c>
      <c r="K57" s="2">
        <v>-8.4480267353476093E-2</v>
      </c>
      <c r="L57" s="2"/>
      <c r="M57" s="2" t="e">
        <f>(Table1[[#This Row],[poisson_likelihood]] - (1-Table1[[#This Row],[poisson_likelihood]])/(1/Table1[[#This Row],[365 implied]]-1))/4</f>
        <v>#DIV/0!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2024-11-04T13:17:57Z</dcterms:created>
  <dcterms:modified xsi:type="dcterms:W3CDTF">2024-11-05T16:32:57Z</dcterms:modified>
</cp:coreProperties>
</file>