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0542EBBC-A1F4-B84C-B13A-AAAE4B264CC4}" xr6:coauthVersionLast="47" xr6:coauthVersionMax="47" xr10:uidLastSave="{00000000-0000-0000-0000-000000000000}"/>
  <bookViews>
    <workbookView xWindow="5180" yWindow="1800" windowWidth="28040" windowHeight="17440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26" i="1"/>
  <c r="L25" i="1"/>
  <c r="L18" i="1"/>
  <c r="M18" i="1" s="1"/>
  <c r="N18" i="1" s="1"/>
  <c r="L17" i="1"/>
  <c r="L16" i="1"/>
  <c r="L13" i="1"/>
  <c r="M13" i="1" s="1"/>
  <c r="N13" i="1" s="1"/>
  <c r="L12" i="1"/>
  <c r="L5" i="1"/>
  <c r="L22" i="1"/>
  <c r="L21" i="1"/>
  <c r="L20" i="1"/>
  <c r="L9" i="1"/>
  <c r="L8" i="1"/>
  <c r="L7" i="1"/>
  <c r="L6" i="1"/>
  <c r="L3" i="1"/>
  <c r="L29" i="1"/>
  <c r="L28" i="1"/>
  <c r="L23" i="1"/>
  <c r="L11" i="1"/>
  <c r="L2" i="1"/>
  <c r="N42" i="1"/>
  <c r="N57" i="1"/>
  <c r="N58" i="1"/>
  <c r="N78" i="1"/>
  <c r="N81" i="1"/>
  <c r="P1" i="1"/>
  <c r="M32" i="1"/>
  <c r="N32" i="1" s="1"/>
  <c r="M42" i="1"/>
  <c r="M37" i="1"/>
  <c r="N37" i="1" s="1"/>
  <c r="M43" i="1"/>
  <c r="N43" i="1" s="1"/>
  <c r="M11" i="1"/>
  <c r="N11" i="1" s="1"/>
  <c r="M76" i="1"/>
  <c r="N76" i="1" s="1"/>
  <c r="M61" i="1"/>
  <c r="N61" i="1" s="1"/>
  <c r="M28" i="1"/>
  <c r="N28" i="1" s="1"/>
  <c r="M56" i="1"/>
  <c r="N56" i="1" s="1"/>
  <c r="M29" i="1"/>
  <c r="N29" i="1" s="1"/>
  <c r="M69" i="1"/>
  <c r="N69" i="1" s="1"/>
  <c r="M30" i="1"/>
  <c r="N30" i="1" s="1"/>
  <c r="M34" i="1"/>
  <c r="N34" i="1" s="1"/>
  <c r="M48" i="1"/>
  <c r="N48" i="1" s="1"/>
  <c r="M14" i="1"/>
  <c r="N14" i="1" s="1"/>
  <c r="M65" i="1"/>
  <c r="N65" i="1" s="1"/>
  <c r="M40" i="1"/>
  <c r="N40" i="1" s="1"/>
  <c r="M51" i="1"/>
  <c r="N51" i="1" s="1"/>
  <c r="M33" i="1"/>
  <c r="N33" i="1" s="1"/>
  <c r="M54" i="1"/>
  <c r="N54" i="1" s="1"/>
  <c r="M23" i="1"/>
  <c r="N23" i="1" s="1"/>
  <c r="M64" i="1"/>
  <c r="N64" i="1" s="1"/>
  <c r="M80" i="1"/>
  <c r="N80" i="1" s="1"/>
  <c r="M2" i="1"/>
  <c r="N2" i="1" s="1"/>
  <c r="M52" i="1"/>
  <c r="N52" i="1" s="1"/>
  <c r="M31" i="1"/>
  <c r="N31" i="1" s="1"/>
  <c r="M62" i="1"/>
  <c r="N62" i="1" s="1"/>
  <c r="M38" i="1"/>
  <c r="N38" i="1" s="1"/>
  <c r="M63" i="1"/>
  <c r="N63" i="1" s="1"/>
  <c r="M67" i="1"/>
  <c r="N67" i="1" s="1"/>
  <c r="M17" i="1"/>
  <c r="N17" i="1" s="1"/>
  <c r="M68" i="1"/>
  <c r="N68" i="1" s="1"/>
  <c r="M53" i="1"/>
  <c r="N53" i="1" s="1"/>
  <c r="M27" i="1"/>
  <c r="N27" i="1" s="1"/>
  <c r="M72" i="1"/>
  <c r="N72" i="1" s="1"/>
  <c r="M35" i="1"/>
  <c r="N35" i="1" s="1"/>
  <c r="M57" i="1"/>
  <c r="M26" i="1"/>
  <c r="N26" i="1" s="1"/>
  <c r="M75" i="1"/>
  <c r="N75" i="1" s="1"/>
  <c r="M16" i="1"/>
  <c r="N16" i="1" s="1"/>
  <c r="M84" i="1"/>
  <c r="N84" i="1" s="1"/>
  <c r="M19" i="1"/>
  <c r="N19" i="1" s="1"/>
  <c r="M82" i="1"/>
  <c r="N82" i="1" s="1"/>
  <c r="M12" i="1"/>
  <c r="N12" i="1" s="1"/>
  <c r="M78" i="1"/>
  <c r="M5" i="1"/>
  <c r="N5" i="1" s="1"/>
  <c r="M25" i="1"/>
  <c r="N25" i="1" s="1"/>
  <c r="M58" i="1"/>
  <c r="M74" i="1"/>
  <c r="N74" i="1" s="1"/>
  <c r="M15" i="1"/>
  <c r="N15" i="1" s="1"/>
  <c r="M41" i="1"/>
  <c r="N41" i="1" s="1"/>
  <c r="M55" i="1"/>
  <c r="N55" i="1" s="1"/>
  <c r="M8" i="1"/>
  <c r="N8" i="1" s="1"/>
  <c r="M83" i="1"/>
  <c r="N83" i="1" s="1"/>
  <c r="M60" i="1"/>
  <c r="N60" i="1" s="1"/>
  <c r="M20" i="1"/>
  <c r="N20" i="1" s="1"/>
  <c r="M85" i="1"/>
  <c r="N85" i="1" s="1"/>
  <c r="M4" i="1"/>
  <c r="N4" i="1" s="1"/>
  <c r="M36" i="1"/>
  <c r="N36" i="1" s="1"/>
  <c r="M59" i="1"/>
  <c r="N59" i="1" s="1"/>
  <c r="M24" i="1"/>
  <c r="N24" i="1" s="1"/>
  <c r="M66" i="1"/>
  <c r="N66" i="1" s="1"/>
  <c r="M39" i="1"/>
  <c r="N39" i="1" s="1"/>
  <c r="M46" i="1"/>
  <c r="N46" i="1" s="1"/>
  <c r="M6" i="1"/>
  <c r="N6" i="1" s="1"/>
  <c r="M79" i="1"/>
  <c r="N79" i="1" s="1"/>
  <c r="M7" i="1"/>
  <c r="N7" i="1" s="1"/>
  <c r="M77" i="1"/>
  <c r="N77" i="1" s="1"/>
  <c r="M21" i="1"/>
  <c r="N21" i="1" s="1"/>
  <c r="M50" i="1"/>
  <c r="N50" i="1" s="1"/>
  <c r="M47" i="1"/>
  <c r="N47" i="1" s="1"/>
  <c r="M44" i="1"/>
  <c r="N44" i="1" s="1"/>
  <c r="M73" i="1"/>
  <c r="N73" i="1" s="1"/>
  <c r="M9" i="1"/>
  <c r="N9" i="1" s="1"/>
  <c r="M10" i="1"/>
  <c r="N10" i="1" s="1"/>
  <c r="M70" i="1"/>
  <c r="N70" i="1" s="1"/>
  <c r="M49" i="1"/>
  <c r="N49" i="1" s="1"/>
  <c r="M45" i="1"/>
  <c r="N45" i="1" s="1"/>
  <c r="M71" i="1"/>
  <c r="N71" i="1" s="1"/>
  <c r="M22" i="1"/>
  <c r="N22" i="1" s="1"/>
  <c r="M3" i="1"/>
  <c r="N3" i="1" s="1"/>
  <c r="M81" i="1"/>
</calcChain>
</file>

<file path=xl/sharedStrings.xml><?xml version="1.0" encoding="utf-8"?>
<sst xmlns="http://schemas.openxmlformats.org/spreadsheetml/2006/main" count="183" uniqueCount="59">
  <si>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</si>
  <si>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</si>
  <si>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</si>
  <si>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</si>
  <si>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</si>
  <si>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</si>
  <si>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</si>
  <si>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</si>
  <si>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</si>
  <si>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</si>
  <si>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</si>
  <si>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Alex Ovechkin</t>
  </si>
  <si>
    <t>Over</t>
  </si>
  <si>
    <t>Under</t>
  </si>
  <si>
    <t>Filip Forsberg</t>
  </si>
  <si>
    <t>Roman Josi</t>
  </si>
  <si>
    <t>John Carlson</t>
  </si>
  <si>
    <t>Tom Wilson</t>
  </si>
  <si>
    <t>Dylan Strome</t>
  </si>
  <si>
    <t>Steven Stamkos</t>
  </si>
  <si>
    <t>Jonathan Marchessault</t>
  </si>
  <si>
    <t>Pierre-Luc Dubois</t>
  </si>
  <si>
    <t>Ryan O'Reilly</t>
  </si>
  <si>
    <t>Brady Skjei</t>
  </si>
  <si>
    <t>Connor McMichael</t>
  </si>
  <si>
    <t>Connor Bedard</t>
  </si>
  <si>
    <t>Dylan Larkin</t>
  </si>
  <si>
    <t>Taylor Hall</t>
  </si>
  <si>
    <t>Seth Jones</t>
  </si>
  <si>
    <t>Patrick Kane</t>
  </si>
  <si>
    <t>Alex DeBrincat</t>
  </si>
  <si>
    <t>Tyler Bertuzzi</t>
  </si>
  <si>
    <t>Teuvo Teravainen</t>
  </si>
  <si>
    <t>Moritz Seider</t>
  </si>
  <si>
    <t>Lucas Raymond</t>
  </si>
  <si>
    <t>Craig Smith</t>
  </si>
  <si>
    <t>Ryan Donato</t>
  </si>
  <si>
    <t>Vladimir Tarasenko</t>
  </si>
  <si>
    <t>Lukas Reichel</t>
  </si>
  <si>
    <t>Zach Hyman</t>
  </si>
  <si>
    <t>Jack Eichel</t>
  </si>
  <si>
    <t>Leon Draisaitl</t>
  </si>
  <si>
    <t>Evan Bouchard</t>
  </si>
  <si>
    <t>Ryan Nugent-Hopkins</t>
  </si>
  <si>
    <t>Shea Theodore</t>
  </si>
  <si>
    <t>Mark Stone</t>
  </si>
  <si>
    <t>Alex Pietrangelo</t>
  </si>
  <si>
    <t>Tomas Hertl</t>
  </si>
  <si>
    <t>Jeff Skinner</t>
  </si>
  <si>
    <t>Darnell Nurse</t>
  </si>
  <si>
    <t>Mattias Ekholm</t>
  </si>
  <si>
    <t>Noah Hanifin</t>
  </si>
  <si>
    <t>Pavel Dorofeyev</t>
  </si>
  <si>
    <t>Viktor Arvidsson</t>
  </si>
  <si>
    <t>William Karlsson</t>
  </si>
  <si>
    <t>365 implied</t>
  </si>
  <si>
    <t>kelly/4 365</t>
  </si>
  <si>
    <t>bankroll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</si>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</sst>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85" totalsRowShown="0">
  <autoFilter ref="A1:N85"/>
  <sortState xmlns:xlrd2="http://schemas.microsoft.com/office/spreadsheetml/2017/richdata2" ref="A2:M85">
    <sortCondition descending="1" ref="K1:K85"/>
  </sortState>
  <tableColumns count="14">
    <tableColumn id="1" name="id"/>
    <tableColumn id="2" name="player_name"/>
    <tableColumn id="3" name="date" dataDxfId="8"/>
    <tableColumn id="4" name="over_under"/>
    <tableColumn id="5" name="points"/>
    <tableColumn id="6" name="implied_likelihood" dataDxfId="7" dataCellStyle="Percent"/>
    <tableColumn id="7" name="normal_likelihood" dataDxfId="6" dataCellStyle="Percent"/>
    <tableColumn id="8" name="poisson_likelihood" dataDxfId="5" dataCellStyle="Percent"/>
    <tableColumn id="9" name="raw_data_likelihood" dataDxfId="4" dataCellStyle="Percent"/>
    <tableColumn id="10" name="weighted_likelihood" dataDxfId="3" dataCellStyle="Percent"/>
    <tableColumn id="11" name="poisson_kelly" dataDxfId="2" dataCellStyle="Percent"/>
    <tableColumn id="12" name="365 implied" dataDxfId="0" dataCellStyle="Percent">
      <calculatedColumnFormula>1/1.64</calculatedColumnFormula>
    </tableColumn>
    <tableColumn id="13" name="kelly/4 365" dataDxfId="1" dataCellStyle="Percent">
      <calculatedColumnFormula>(Table1[[#This Row],[poisson_likelihood]] - (1-Table1[[#This Row],[poisson_likelihood]])/(1/Table1[[#This Row],[365 implied]]-1))/4</calculatedColumnFormula>
    </tableColumn>
    <tableColumn id="14" name="bet" dataCellStyle="Currency">
      <calculatedColumnFormula>Table1[[#This Row],[kelly/4 365]]*$O$2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selection activeCell="L27" sqref="L27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</v>
      </c>
      <c r="M1" t="s">
        <v>56</v>
      </c>
      <c r="N1" t="s">
        <v>58</v>
      </c>
      <c r="O1" t="s">
        <v>57</v>
      </c>
      <c r="P1" s="3">
        <f>SUM(K2:K29)</f>
        <v>0.58502459893312841</v>
      </c>
    </row>
    <row r="2" spans="1:16" x14ac:dyDescent="0.2">
      <c r="A2">
        <v>4366</v>
      </c>
      <c r="B2" t="s">
        <v>24</v>
      </c>
      <c r="C2" s="1">
        <v>45602</v>
      </c>
      <c r="D2" t="s">
        <v>13</v>
      </c>
      <c r="E2">
        <v>2.5</v>
      </c>
      <c r="F2" s="2">
        <v>0.59523809523809501</v>
      </c>
      <c r="G2" s="2">
        <v>0.62920257124229595</v>
      </c>
      <c r="H2" s="2">
        <v>0.698680297055981</v>
      </c>
      <c r="I2" s="2">
        <v>0.75257731958762797</v>
      </c>
      <c r="J2" s="2">
        <v>0.72727272727272696</v>
      </c>
      <c r="K2" s="2">
        <v>6.3890771711047498E-2</v>
      </c>
      <c r="L2" s="2">
        <f t="shared" ref="L2:L33" si="0">1/1.64</f>
        <v>0.6097560975609756</v>
      </c>
      <c r="M2" s="2">
        <f>(Table1[[#This Row],[poisson_likelihood]] - (1-Table1[[#This Row],[poisson_likelihood]])/(1/Table1[[#This Row],[365 implied]]-1))/4</f>
        <v>5.696706530148786E-2</v>
      </c>
      <c r="N2" s="5">
        <f>Table1[[#This Row],[kelly/4 365]]*$O$2</f>
        <v>30.078610479185588</v>
      </c>
      <c r="O2" s="4">
        <v>528</v>
      </c>
    </row>
    <row r="3" spans="1:16" x14ac:dyDescent="0.2">
      <c r="A3">
        <v>4425</v>
      </c>
      <c r="B3" t="s">
        <v>54</v>
      </c>
      <c r="C3" s="1">
        <v>45602</v>
      </c>
      <c r="D3" t="s">
        <v>12</v>
      </c>
      <c r="E3">
        <v>1.5</v>
      </c>
      <c r="F3" s="2">
        <v>0.61728395061728303</v>
      </c>
      <c r="G3" s="2">
        <v>0.72619650231076405</v>
      </c>
      <c r="H3" s="2">
        <v>0.69413964296637698</v>
      </c>
      <c r="I3" s="2">
        <v>0.65384615384615297</v>
      </c>
      <c r="J3" s="2">
        <v>0.67400881057268702</v>
      </c>
      <c r="K3" s="2">
        <v>5.0204121615133601E-2</v>
      </c>
      <c r="L3" s="2">
        <f>1/1.6</f>
        <v>0.625</v>
      </c>
      <c r="M3" s="2">
        <f>(Table1[[#This Row],[poisson_likelihood]] - (1-Table1[[#This Row],[poisson_likelihood]])/(1/Table1[[#This Row],[365 implied]]-1))/4</f>
        <v>4.6093095310918014E-2</v>
      </c>
      <c r="N3" s="5">
        <f>Table1[[#This Row],[kelly/4 365]]*$O$2</f>
        <v>24.337154324164711</v>
      </c>
    </row>
    <row r="4" spans="1:16" x14ac:dyDescent="0.2">
      <c r="A4">
        <v>4402</v>
      </c>
      <c r="B4" t="s">
        <v>42</v>
      </c>
      <c r="C4" s="1">
        <v>45602</v>
      </c>
      <c r="D4" t="s">
        <v>13</v>
      </c>
      <c r="E4">
        <v>2.5</v>
      </c>
      <c r="F4" s="2">
        <v>0.434782608695652</v>
      </c>
      <c r="G4" s="2">
        <v>0.50369603289468101</v>
      </c>
      <c r="H4" s="2">
        <v>0.54775878263004796</v>
      </c>
      <c r="I4" s="2">
        <v>0.59090909090909005</v>
      </c>
      <c r="J4" s="2">
        <v>0.54948805460750805</v>
      </c>
      <c r="K4" s="2">
        <v>4.9970230778675302E-2</v>
      </c>
      <c r="L4" s="2"/>
      <c r="M4" s="2" t="e">
        <f>(Table1[[#This Row],[poisson_likelihood]] - (1-Table1[[#This Row],[poisson_likelihood]])/(1/Table1[[#This Row],[365 implied]]-1))/4</f>
        <v>#DIV/0!</v>
      </c>
      <c r="N4" s="4" t="e">
        <f>Table1[[#This Row],[kelly/4 365]]*$O$2</f>
        <v>#DIV/0!</v>
      </c>
    </row>
    <row r="5" spans="1:16" x14ac:dyDescent="0.2">
      <c r="A5">
        <v>4390</v>
      </c>
      <c r="B5" t="s">
        <v>36</v>
      </c>
      <c r="C5" s="1">
        <v>45602</v>
      </c>
      <c r="D5" t="s">
        <v>13</v>
      </c>
      <c r="E5">
        <v>2.5</v>
      </c>
      <c r="F5" s="2">
        <v>0.63694267515923497</v>
      </c>
      <c r="G5" s="2">
        <v>0.66568731021554395</v>
      </c>
      <c r="H5" s="2">
        <v>0.70472014864315002</v>
      </c>
      <c r="I5" s="2">
        <v>0.69374999999999998</v>
      </c>
      <c r="J5" s="2">
        <v>0.66296296296296298</v>
      </c>
      <c r="K5" s="2">
        <v>4.6671330425327097E-2</v>
      </c>
      <c r="L5" s="2">
        <f>1/1.55</f>
        <v>0.64516129032258063</v>
      </c>
      <c r="M5" s="2">
        <f>(Table1[[#This Row],[poisson_likelihood]] - (1-Table1[[#This Row],[poisson_likelihood]])/(1/Table1[[#This Row],[365 implied]]-1))/4</f>
        <v>4.1961922907673893E-2</v>
      </c>
      <c r="N5" s="5">
        <f>Table1[[#This Row],[kelly/4 365]]*$O$2</f>
        <v>22.155895295251817</v>
      </c>
    </row>
    <row r="6" spans="1:16" x14ac:dyDescent="0.2">
      <c r="A6">
        <v>4409</v>
      </c>
      <c r="B6" t="s">
        <v>46</v>
      </c>
      <c r="C6" s="1">
        <v>45602</v>
      </c>
      <c r="D6" t="s">
        <v>12</v>
      </c>
      <c r="E6">
        <v>1.5</v>
      </c>
      <c r="F6" s="2">
        <v>0.56497175141242895</v>
      </c>
      <c r="G6" s="2">
        <v>0.67328271394501704</v>
      </c>
      <c r="H6" s="2">
        <v>0.64404608173619005</v>
      </c>
      <c r="I6" s="2">
        <v>0.66442953020134199</v>
      </c>
      <c r="J6" s="2">
        <v>0.65182186234817796</v>
      </c>
      <c r="K6" s="2">
        <v>4.5442066452291097E-2</v>
      </c>
      <c r="L6" s="2">
        <f>1/1.74</f>
        <v>0.57471264367816088</v>
      </c>
      <c r="M6" s="2">
        <f>(Table1[[#This Row],[poisson_likelihood]] - (1-Table1[[#This Row],[poisson_likelihood]])/(1/Table1[[#This Row],[365 implied]]-1))/4</f>
        <v>4.075681831789553E-2</v>
      </c>
      <c r="N6" s="5">
        <f>Table1[[#This Row],[kelly/4 365]]*$O$2</f>
        <v>21.519600071848838</v>
      </c>
    </row>
    <row r="7" spans="1:16" x14ac:dyDescent="0.2">
      <c r="A7">
        <v>4411</v>
      </c>
      <c r="B7" t="s">
        <v>47</v>
      </c>
      <c r="C7" s="1">
        <v>45602</v>
      </c>
      <c r="D7" t="s">
        <v>12</v>
      </c>
      <c r="E7">
        <v>1.5</v>
      </c>
      <c r="F7" s="2">
        <v>0.56497175141242895</v>
      </c>
      <c r="G7" s="2">
        <v>0.64772054937926604</v>
      </c>
      <c r="H7" s="2">
        <v>0.63847148193925696</v>
      </c>
      <c r="I7" s="2">
        <v>0.6</v>
      </c>
      <c r="J7" s="2">
        <v>0.57510729613733902</v>
      </c>
      <c r="K7" s="2">
        <v>4.2238481504053703E-2</v>
      </c>
      <c r="L7" s="2">
        <f>1/1.76</f>
        <v>0.56818181818181823</v>
      </c>
      <c r="M7" s="2">
        <f>(Table1[[#This Row],[poisson_likelihood]] - (1-Table1[[#This Row],[poisson_likelihood]])/(1/Table1[[#This Row],[365 implied]]-1))/4</f>
        <v>4.069401585956979E-2</v>
      </c>
      <c r="N7" s="5">
        <f>Table1[[#This Row],[kelly/4 365]]*$O$2</f>
        <v>21.486440373852851</v>
      </c>
    </row>
    <row r="8" spans="1:16" x14ac:dyDescent="0.2">
      <c r="A8">
        <v>4397</v>
      </c>
      <c r="B8" t="s">
        <v>40</v>
      </c>
      <c r="C8" s="1">
        <v>45602</v>
      </c>
      <c r="D8" t="s">
        <v>12</v>
      </c>
      <c r="E8">
        <v>3.5</v>
      </c>
      <c r="F8" s="2">
        <v>0.45454545454545398</v>
      </c>
      <c r="G8" s="2">
        <v>0.545262464247525</v>
      </c>
      <c r="H8" s="2">
        <v>0.51168225055229</v>
      </c>
      <c r="I8" s="2">
        <v>0.52112676056338003</v>
      </c>
      <c r="J8" s="2">
        <v>0.52719665271966498</v>
      </c>
      <c r="K8" s="2">
        <v>2.61876981697996E-2</v>
      </c>
      <c r="L8" s="2">
        <f>1/2.25</f>
        <v>0.44444444444444442</v>
      </c>
      <c r="M8" s="2">
        <f>(Table1[[#This Row],[poisson_likelihood]] - (1-Table1[[#This Row],[poisson_likelihood]])/(1/Table1[[#This Row],[365 implied]]-1))/4</f>
        <v>3.0257012748530501E-2</v>
      </c>
      <c r="N8" s="5">
        <f>Table1[[#This Row],[kelly/4 365]]*$O$2</f>
        <v>15.975702731224105</v>
      </c>
    </row>
    <row r="9" spans="1:16" x14ac:dyDescent="0.2">
      <c r="A9">
        <v>4418</v>
      </c>
      <c r="B9" t="s">
        <v>50</v>
      </c>
      <c r="C9" s="1">
        <v>45602</v>
      </c>
      <c r="D9" t="s">
        <v>13</v>
      </c>
      <c r="E9">
        <v>2.5</v>
      </c>
      <c r="F9" s="2">
        <v>0.58823529411764697</v>
      </c>
      <c r="G9" s="2">
        <v>0.58474747030487595</v>
      </c>
      <c r="H9" s="2">
        <v>0.62930681684855505</v>
      </c>
      <c r="I9" s="2">
        <v>0.66470588235294104</v>
      </c>
      <c r="J9" s="2">
        <v>0.63859649122807005</v>
      </c>
      <c r="K9" s="2">
        <v>2.49362816580516E-2</v>
      </c>
      <c r="L9" s="2">
        <f>1/1.68</f>
        <v>0.59523809523809523</v>
      </c>
      <c r="M9" s="2">
        <f>(Table1[[#This Row],[poisson_likelihood]] - (1-Table1[[#This Row],[poisson_likelihood]])/(1/Table1[[#This Row],[365 implied]]-1))/4</f>
        <v>2.1042445700578116E-2</v>
      </c>
      <c r="N9" s="5">
        <f>Table1[[#This Row],[kelly/4 365]]*$O$2</f>
        <v>11.110411329905245</v>
      </c>
    </row>
    <row r="10" spans="1:16" x14ac:dyDescent="0.2">
      <c r="A10">
        <v>4419</v>
      </c>
      <c r="B10" t="s">
        <v>51</v>
      </c>
      <c r="C10" s="1">
        <v>45602</v>
      </c>
      <c r="D10" t="s">
        <v>12</v>
      </c>
      <c r="E10">
        <v>1.5</v>
      </c>
      <c r="F10" s="2">
        <v>0.56818181818181801</v>
      </c>
      <c r="G10" s="2">
        <v>0.64261969229331894</v>
      </c>
      <c r="H10" s="2">
        <v>0.60978955061965401</v>
      </c>
      <c r="I10" s="2">
        <v>0.60693641618497096</v>
      </c>
      <c r="J10" s="2">
        <v>0.606271777003484</v>
      </c>
      <c r="K10" s="2">
        <v>2.4088687200852402E-2</v>
      </c>
      <c r="L10" s="2"/>
      <c r="M10" s="2" t="e">
        <f>(Table1[[#This Row],[poisson_likelihood]] - (1-Table1[[#This Row],[poisson_likelihood]])/(1/Table1[[#This Row],[365 implied]]-1))/4</f>
        <v>#DIV/0!</v>
      </c>
      <c r="N10" s="4" t="e">
        <f>Table1[[#This Row],[kelly/4 365]]*$O$2</f>
        <v>#DIV/0!</v>
      </c>
    </row>
    <row r="11" spans="1:16" x14ac:dyDescent="0.2">
      <c r="A11">
        <v>4347</v>
      </c>
      <c r="B11" t="s">
        <v>15</v>
      </c>
      <c r="C11" s="1">
        <v>45602</v>
      </c>
      <c r="D11" t="s">
        <v>12</v>
      </c>
      <c r="E11">
        <v>3.5</v>
      </c>
      <c r="F11" s="2">
        <v>0.44444444444444398</v>
      </c>
      <c r="G11" s="2">
        <v>0.52734793126689805</v>
      </c>
      <c r="H11" s="2">
        <v>0.48998896538352299</v>
      </c>
      <c r="I11" s="2">
        <v>0.49689440993788803</v>
      </c>
      <c r="J11" s="2">
        <v>0.50541516245487295</v>
      </c>
      <c r="K11" s="2">
        <v>2.0495034422585299E-2</v>
      </c>
      <c r="L11" s="2">
        <f>1/2.25</f>
        <v>0.44444444444444442</v>
      </c>
      <c r="M11" s="2">
        <f>(Table1[[#This Row],[poisson_likelihood]] - (1-Table1[[#This Row],[poisson_likelihood]])/(1/Table1[[#This Row],[365 implied]]-1))/4</f>
        <v>2.0495034422585351E-2</v>
      </c>
      <c r="N11" s="5">
        <f>Table1[[#This Row],[kelly/4 365]]*$O$2</f>
        <v>10.821378175125066</v>
      </c>
    </row>
    <row r="12" spans="1:16" x14ac:dyDescent="0.2">
      <c r="A12">
        <v>4388</v>
      </c>
      <c r="B12" t="s">
        <v>35</v>
      </c>
      <c r="C12" s="1">
        <v>45602</v>
      </c>
      <c r="D12" t="s">
        <v>13</v>
      </c>
      <c r="E12">
        <v>1.5</v>
      </c>
      <c r="F12" s="2">
        <v>0.476190476190476</v>
      </c>
      <c r="G12" s="2">
        <v>0.463643602389048</v>
      </c>
      <c r="H12" s="2">
        <v>0.51891883358708901</v>
      </c>
      <c r="I12" s="2">
        <v>0.57999999999999996</v>
      </c>
      <c r="J12" s="2">
        <v>0.56031128404669195</v>
      </c>
      <c r="K12" s="2">
        <v>2.0393079666565402E-2</v>
      </c>
      <c r="L12" s="2">
        <f>1/2.1</f>
        <v>0.47619047619047616</v>
      </c>
      <c r="M12" s="2">
        <f>(Table1[[#This Row],[poisson_likelihood]] - (1-Table1[[#This Row],[poisson_likelihood]])/(1/Table1[[#This Row],[365 implied]]-1))/4</f>
        <v>2.0393079666565214E-2</v>
      </c>
      <c r="N12" s="5">
        <f>Table1[[#This Row],[kelly/4 365]]*$O$2</f>
        <v>10.767546063946433</v>
      </c>
    </row>
    <row r="13" spans="1:16" x14ac:dyDescent="0.2">
      <c r="A13">
        <v>4370</v>
      </c>
      <c r="B13" t="s">
        <v>26</v>
      </c>
      <c r="C13" s="1">
        <v>45602</v>
      </c>
      <c r="D13" t="s">
        <v>13</v>
      </c>
      <c r="E13">
        <v>3.5</v>
      </c>
      <c r="F13" s="2">
        <v>0.59523809523809501</v>
      </c>
      <c r="G13" s="2">
        <v>0.593879606304338</v>
      </c>
      <c r="H13" s="2">
        <v>0.623026593086912</v>
      </c>
      <c r="I13" s="2">
        <v>0.62893081761006198</v>
      </c>
      <c r="J13" s="2">
        <v>0.62548262548262501</v>
      </c>
      <c r="K13" s="2">
        <v>1.7163483965445599E-2</v>
      </c>
      <c r="L13" s="2">
        <f>1/1.64</f>
        <v>0.6097560975609756</v>
      </c>
      <c r="M13" s="2">
        <f>(Table1[[#This Row],[poisson_likelihood]] - (1-Table1[[#This Row],[poisson_likelihood]])/(1/Table1[[#This Row],[365 implied]]-1))/4</f>
        <v>8.5014111963030159E-3</v>
      </c>
      <c r="N13" s="5">
        <f>Table1[[#This Row],[kelly/4 365]]*$O$2</f>
        <v>4.4887451116479919</v>
      </c>
    </row>
    <row r="14" spans="1:16" x14ac:dyDescent="0.2">
      <c r="A14">
        <v>4357</v>
      </c>
      <c r="B14" t="s">
        <v>20</v>
      </c>
      <c r="C14" s="1">
        <v>45602</v>
      </c>
      <c r="D14" t="s">
        <v>12</v>
      </c>
      <c r="E14">
        <v>2.5</v>
      </c>
      <c r="F14" s="2">
        <v>0.58823529411764697</v>
      </c>
      <c r="G14" s="2">
        <v>0.64174981460136005</v>
      </c>
      <c r="H14" s="2">
        <v>0.61555356933233996</v>
      </c>
      <c r="I14" s="2">
        <v>0.64705882352941102</v>
      </c>
      <c r="J14" s="2">
        <v>0.65384615384615297</v>
      </c>
      <c r="K14" s="2">
        <v>1.6586095666063599E-2</v>
      </c>
      <c r="L14" s="2">
        <f>1/1.66</f>
        <v>0.60240963855421692</v>
      </c>
      <c r="M14" s="2">
        <f>(Table1[[#This Row],[poisson_likelihood]] - (1-Table1[[#This Row],[poisson_likelihood]])/(1/Table1[[#This Row],[365 implied]]-1))/4</f>
        <v>8.264744352910719E-3</v>
      </c>
      <c r="N14" s="5">
        <f>Table1[[#This Row],[kelly/4 365]]*$O$2</f>
        <v>4.3637850183368592</v>
      </c>
    </row>
    <row r="15" spans="1:16" x14ac:dyDescent="0.2">
      <c r="A15">
        <v>4394</v>
      </c>
      <c r="B15" t="s">
        <v>38</v>
      </c>
      <c r="C15" s="1">
        <v>45602</v>
      </c>
      <c r="D15" t="s">
        <v>13</v>
      </c>
      <c r="E15">
        <v>1.5</v>
      </c>
      <c r="F15" s="2">
        <v>0.57471264367816</v>
      </c>
      <c r="G15" s="2">
        <v>0.54592581930961803</v>
      </c>
      <c r="H15" s="2">
        <v>0.60264045946500999</v>
      </c>
      <c r="I15" s="2">
        <v>0.597938144329896</v>
      </c>
      <c r="J15" s="2">
        <v>0.63896103896103895</v>
      </c>
      <c r="K15" s="2">
        <v>1.64170268476748E-2</v>
      </c>
      <c r="L15" s="2"/>
      <c r="M15" s="2" t="e">
        <f>(Table1[[#This Row],[poisson_likelihood]] - (1-Table1[[#This Row],[poisson_likelihood]])/(1/Table1[[#This Row],[365 implied]]-1))/4</f>
        <v>#DIV/0!</v>
      </c>
      <c r="N15" s="4" t="e">
        <f>Table1[[#This Row],[kelly/4 365]]*$O$2</f>
        <v>#DIV/0!</v>
      </c>
    </row>
    <row r="16" spans="1:16" x14ac:dyDescent="0.2">
      <c r="A16">
        <v>4384</v>
      </c>
      <c r="B16" t="s">
        <v>33</v>
      </c>
      <c r="C16" s="1">
        <v>45602</v>
      </c>
      <c r="D16" t="s">
        <v>13</v>
      </c>
      <c r="E16">
        <v>1.5</v>
      </c>
      <c r="F16" s="2">
        <v>0.45662100456621002</v>
      </c>
      <c r="G16" s="2">
        <v>0.43450244041707198</v>
      </c>
      <c r="H16" s="2">
        <v>0.48927996101090498</v>
      </c>
      <c r="I16" s="2">
        <v>0.49142857142857099</v>
      </c>
      <c r="J16" s="2">
        <v>0.50519031141868498</v>
      </c>
      <c r="K16" s="2">
        <v>1.50258644146813E-2</v>
      </c>
      <c r="L16" s="2">
        <f>1/2.25</f>
        <v>0.44444444444444442</v>
      </c>
      <c r="M16" s="2">
        <f>(Table1[[#This Row],[poisson_likelihood]] - (1-Table1[[#This Row],[poisson_likelihood]])/(1/Table1[[#This Row],[365 implied]]-1))/4</f>
        <v>2.0175982454907246E-2</v>
      </c>
      <c r="N16" s="5">
        <f>Table1[[#This Row],[kelly/4 365]]*$O$2</f>
        <v>10.652918736191026</v>
      </c>
    </row>
    <row r="17" spans="1:14" x14ac:dyDescent="0.2">
      <c r="A17">
        <v>4374</v>
      </c>
      <c r="B17" t="s">
        <v>28</v>
      </c>
      <c r="C17" s="1">
        <v>45602</v>
      </c>
      <c r="D17" t="s">
        <v>13</v>
      </c>
      <c r="E17">
        <v>2.5</v>
      </c>
      <c r="F17" s="2">
        <v>0.51546391752577303</v>
      </c>
      <c r="G17" s="2">
        <v>0.49861087322337799</v>
      </c>
      <c r="H17" s="2">
        <v>0.542305090495667</v>
      </c>
      <c r="I17" s="2">
        <v>0.53947368421052599</v>
      </c>
      <c r="J17" s="2">
        <v>0.53725490196078396</v>
      </c>
      <c r="K17" s="2">
        <v>1.3848903074892199E-2</v>
      </c>
      <c r="L17" s="2">
        <f>1/1.83</f>
        <v>0.54644808743169393</v>
      </c>
      <c r="M17" s="2">
        <f>(Table1[[#This Row],[poisson_likelihood]] - (1-Table1[[#This Row],[poisson_likelihood]])/(1/Table1[[#This Row],[365 implied]]-1))/4</f>
        <v>-2.2836398773883326E-3</v>
      </c>
      <c r="N17" s="4">
        <f>Table1[[#This Row],[kelly/4 365]]*$O$2</f>
        <v>-1.2057618552610396</v>
      </c>
    </row>
    <row r="18" spans="1:14" x14ac:dyDescent="0.2">
      <c r="A18">
        <v>4375</v>
      </c>
      <c r="B18" t="s">
        <v>29</v>
      </c>
      <c r="C18" s="1">
        <v>45602</v>
      </c>
      <c r="D18" t="s">
        <v>12</v>
      </c>
      <c r="E18">
        <v>2.5</v>
      </c>
      <c r="F18" s="2">
        <v>0.48780487804877998</v>
      </c>
      <c r="G18" s="2">
        <v>0.55467140026874495</v>
      </c>
      <c r="H18" s="2">
        <v>0.51405561016951795</v>
      </c>
      <c r="I18" s="2">
        <v>0.55223880597014896</v>
      </c>
      <c r="J18" s="2">
        <v>0.51851851851851805</v>
      </c>
      <c r="K18" s="2">
        <v>1.28128573446458E-2</v>
      </c>
      <c r="L18" s="2">
        <f>1/2.05</f>
        <v>0.48780487804878053</v>
      </c>
      <c r="M18" s="2">
        <f>(Table1[[#This Row],[poisson_likelihood]] - (1-Table1[[#This Row],[poisson_likelihood]])/(1/Table1[[#This Row],[365 implied]]-1))/4</f>
        <v>1.2812857344645642E-2</v>
      </c>
      <c r="N18" s="5">
        <f>Table1[[#This Row],[kelly/4 365]]*$O$2</f>
        <v>6.7651886779728994</v>
      </c>
    </row>
    <row r="19" spans="1:14" x14ac:dyDescent="0.2">
      <c r="A19">
        <v>4386</v>
      </c>
      <c r="B19" t="s">
        <v>34</v>
      </c>
      <c r="C19" s="1">
        <v>45602</v>
      </c>
      <c r="D19" t="s">
        <v>13</v>
      </c>
      <c r="E19">
        <v>1.5</v>
      </c>
      <c r="F19" s="2">
        <v>0.40816326530612201</v>
      </c>
      <c r="G19" s="2">
        <v>0.401354587799785</v>
      </c>
      <c r="H19" s="2">
        <v>0.43668898395175998</v>
      </c>
      <c r="I19" s="2">
        <v>0.45508982035928103</v>
      </c>
      <c r="J19" s="2">
        <v>0.46975088967971501</v>
      </c>
      <c r="K19" s="2">
        <v>1.20496570141058E-2</v>
      </c>
      <c r="L19" s="2"/>
      <c r="M19" s="2" t="e">
        <f>(Table1[[#This Row],[poisson_likelihood]] - (1-Table1[[#This Row],[poisson_likelihood]])/(1/Table1[[#This Row],[365 implied]]-1))/4</f>
        <v>#DIV/0!</v>
      </c>
      <c r="N19" s="4" t="e">
        <f>Table1[[#This Row],[kelly/4 365]]*$O$2</f>
        <v>#DIV/0!</v>
      </c>
    </row>
    <row r="20" spans="1:14" x14ac:dyDescent="0.2">
      <c r="A20">
        <v>4400</v>
      </c>
      <c r="B20" t="s">
        <v>41</v>
      </c>
      <c r="C20" s="1">
        <v>45602</v>
      </c>
      <c r="D20" t="s">
        <v>13</v>
      </c>
      <c r="E20">
        <v>2.5</v>
      </c>
      <c r="F20" s="2">
        <v>0.45454545454545398</v>
      </c>
      <c r="G20" s="2">
        <v>0.44099581949473199</v>
      </c>
      <c r="H20" s="2">
        <v>0.47834715338025802</v>
      </c>
      <c r="I20" s="2">
        <v>0.44252873563218298</v>
      </c>
      <c r="J20" s="2">
        <v>0.46391752577319501</v>
      </c>
      <c r="K20" s="2">
        <v>1.09091119659517E-2</v>
      </c>
      <c r="L20" s="2">
        <f>1/2.28</f>
        <v>0.43859649122807021</v>
      </c>
      <c r="M20" s="2">
        <f>(Table1[[#This Row],[poisson_likelihood]] - (1-Table1[[#This Row],[poisson_likelihood]])/(1/Table1[[#This Row],[365 implied]]-1))/4</f>
        <v>1.7701466739646135E-2</v>
      </c>
      <c r="N20" s="5">
        <f>Table1[[#This Row],[kelly/4 365]]*$O$2</f>
        <v>9.3463744385331591</v>
      </c>
    </row>
    <row r="21" spans="1:14" x14ac:dyDescent="0.2">
      <c r="A21">
        <v>4413</v>
      </c>
      <c r="B21" t="s">
        <v>48</v>
      </c>
      <c r="C21" s="1">
        <v>45602</v>
      </c>
      <c r="D21" t="s">
        <v>12</v>
      </c>
      <c r="E21">
        <v>2.5</v>
      </c>
      <c r="F21" s="2">
        <v>0.54644808743169304</v>
      </c>
      <c r="G21" s="2">
        <v>0.59439917817134902</v>
      </c>
      <c r="H21" s="2">
        <v>0.56369734458305798</v>
      </c>
      <c r="I21" s="2">
        <v>0.57831325301204795</v>
      </c>
      <c r="J21" s="2">
        <v>0.59057971014492705</v>
      </c>
      <c r="K21" s="2">
        <v>9.5078736707821503E-3</v>
      </c>
      <c r="L21" s="2">
        <f>1/1.8</f>
        <v>0.55555555555555558</v>
      </c>
      <c r="M21" s="2">
        <f>(Table1[[#This Row],[poisson_likelihood]] - (1-Table1[[#This Row],[poisson_likelihood]])/(1/Table1[[#This Row],[365 implied]]-1))/4</f>
        <v>4.5797563279700859E-3</v>
      </c>
      <c r="N21" s="5">
        <f>Table1[[#This Row],[kelly/4 365]]*$O$2</f>
        <v>2.4181113411682054</v>
      </c>
    </row>
    <row r="22" spans="1:14" x14ac:dyDescent="0.2">
      <c r="A22">
        <v>4424</v>
      </c>
      <c r="B22" t="s">
        <v>53</v>
      </c>
      <c r="C22" s="1">
        <v>45602</v>
      </c>
      <c r="D22" t="s">
        <v>13</v>
      </c>
      <c r="E22">
        <v>2.5</v>
      </c>
      <c r="F22" s="2">
        <v>0.44247787610619399</v>
      </c>
      <c r="G22" s="2">
        <v>0.42409364685647799</v>
      </c>
      <c r="H22" s="2">
        <v>0.46300454581328099</v>
      </c>
      <c r="I22" s="2">
        <v>0.46296296296296202</v>
      </c>
      <c r="J22" s="2">
        <v>0.48148148148148101</v>
      </c>
      <c r="K22" s="2">
        <v>9.2044193527810805E-3</v>
      </c>
      <c r="L22" s="2">
        <f>1/2.32</f>
        <v>0.43103448275862072</v>
      </c>
      <c r="M22" s="2">
        <f>(Table1[[#This Row],[poisson_likelihood]] - (1-Table1[[#This Row],[poisson_likelihood]])/(1/Table1[[#This Row],[365 implied]]-1))/4</f>
        <v>1.404745194825982E-2</v>
      </c>
      <c r="N22" s="5">
        <f>Table1[[#This Row],[kelly/4 365]]*$O$2</f>
        <v>7.4170546286811856</v>
      </c>
    </row>
    <row r="23" spans="1:14" x14ac:dyDescent="0.2">
      <c r="A23">
        <v>4363</v>
      </c>
      <c r="B23" t="s">
        <v>23</v>
      </c>
      <c r="C23" s="1">
        <v>45602</v>
      </c>
      <c r="D23" t="s">
        <v>12</v>
      </c>
      <c r="E23">
        <v>1.5</v>
      </c>
      <c r="F23" s="2">
        <v>0.66225165562913901</v>
      </c>
      <c r="G23" s="2">
        <v>0.70742357156552804</v>
      </c>
      <c r="H23" s="2">
        <v>0.67385878070559202</v>
      </c>
      <c r="I23" s="2">
        <v>0.69364161849710904</v>
      </c>
      <c r="J23" s="2">
        <v>0.68641114982578399</v>
      </c>
      <c r="K23" s="2">
        <v>8.5915484634534103E-3</v>
      </c>
      <c r="L23" s="2">
        <f>1/1.5</f>
        <v>0.66666666666666663</v>
      </c>
      <c r="M23" s="2">
        <f>(Table1[[#This Row],[poisson_likelihood]] - (1-Table1[[#This Row],[poisson_likelihood]])/(1/Table1[[#This Row],[365 implied]]-1))/4</f>
        <v>5.3940855291940148E-3</v>
      </c>
      <c r="N23" s="5">
        <f>Table1[[#This Row],[kelly/4 365]]*$O$2</f>
        <v>2.8480771594144398</v>
      </c>
    </row>
    <row r="24" spans="1:14" x14ac:dyDescent="0.2">
      <c r="A24">
        <v>4405</v>
      </c>
      <c r="B24" t="s">
        <v>44</v>
      </c>
      <c r="C24" s="1">
        <v>45602</v>
      </c>
      <c r="D24" t="s">
        <v>12</v>
      </c>
      <c r="E24">
        <v>1.5</v>
      </c>
      <c r="F24" s="2">
        <v>0.63694267515923497</v>
      </c>
      <c r="G24" s="2">
        <v>0.66982499102285298</v>
      </c>
      <c r="H24" s="2">
        <v>0.64871872206224701</v>
      </c>
      <c r="I24" s="2">
        <v>0.64601769911504403</v>
      </c>
      <c r="J24" s="2">
        <v>0.63541666666666596</v>
      </c>
      <c r="K24" s="2">
        <v>8.10894457795127E-3</v>
      </c>
      <c r="L24" s="2"/>
      <c r="M24" s="2" t="e">
        <f>(Table1[[#This Row],[poisson_likelihood]] - (1-Table1[[#This Row],[poisson_likelihood]])/(1/Table1[[#This Row],[365 implied]]-1))/4</f>
        <v>#DIV/0!</v>
      </c>
      <c r="N24" s="4" t="e">
        <f>Table1[[#This Row],[kelly/4 365]]*$O$2</f>
        <v>#DIV/0!</v>
      </c>
    </row>
    <row r="25" spans="1:14" x14ac:dyDescent="0.2">
      <c r="A25">
        <v>4391</v>
      </c>
      <c r="B25" t="s">
        <v>37</v>
      </c>
      <c r="C25" s="1">
        <v>45602</v>
      </c>
      <c r="D25" t="s">
        <v>12</v>
      </c>
      <c r="E25">
        <v>1.5</v>
      </c>
      <c r="F25" s="2">
        <v>0.59523809523809501</v>
      </c>
      <c r="G25" s="2">
        <v>0.64259692822547898</v>
      </c>
      <c r="H25" s="2">
        <v>0.60386580710678806</v>
      </c>
      <c r="I25" s="2">
        <v>0.6</v>
      </c>
      <c r="J25" s="2">
        <v>0.58282208588956996</v>
      </c>
      <c r="K25" s="2">
        <v>5.3288808600750097E-3</v>
      </c>
      <c r="L25" s="2">
        <f>1/1.64</f>
        <v>0.6097560975609756</v>
      </c>
      <c r="M25" s="2">
        <f>(Table1[[#This Row],[poisson_likelihood]] - (1-Table1[[#This Row],[poisson_likelihood]])/(1/Table1[[#This Row],[365 implied]]-1))/4</f>
        <v>-3.7734673222138693E-3</v>
      </c>
      <c r="N25" s="4">
        <f>Table1[[#This Row],[kelly/4 365]]*$O$2</f>
        <v>-1.992390746128923</v>
      </c>
    </row>
    <row r="26" spans="1:14" x14ac:dyDescent="0.2">
      <c r="A26">
        <v>4382</v>
      </c>
      <c r="B26" t="s">
        <v>32</v>
      </c>
      <c r="C26" s="1">
        <v>45602</v>
      </c>
      <c r="D26" t="s">
        <v>13</v>
      </c>
      <c r="E26">
        <v>1.5</v>
      </c>
      <c r="F26" s="2">
        <v>0.41666666666666602</v>
      </c>
      <c r="G26" s="2">
        <v>0.39332222061241101</v>
      </c>
      <c r="H26" s="2">
        <v>0.42859482286057399</v>
      </c>
      <c r="I26" s="2">
        <v>0.46496815286624199</v>
      </c>
      <c r="J26" s="2">
        <v>0.48698884758364303</v>
      </c>
      <c r="K26" s="2">
        <v>5.11206694024606E-3</v>
      </c>
      <c r="L26" s="2">
        <f>1/2.35</f>
        <v>0.42553191489361702</v>
      </c>
      <c r="M26" s="2">
        <f>(Table1[[#This Row],[poisson_likelihood]] - (1-Table1[[#This Row],[poisson_likelihood]])/(1/Table1[[#This Row],[365 implied]]-1))/4</f>
        <v>1.3329321708053649E-3</v>
      </c>
      <c r="N26" s="4">
        <f>Table1[[#This Row],[kelly/4 365]]*$O$2</f>
        <v>0.70378818618523264</v>
      </c>
    </row>
    <row r="27" spans="1:14" x14ac:dyDescent="0.2">
      <c r="A27">
        <v>4378</v>
      </c>
      <c r="B27" t="s">
        <v>30</v>
      </c>
      <c r="C27" s="1">
        <v>45602</v>
      </c>
      <c r="D27" t="s">
        <v>13</v>
      </c>
      <c r="E27">
        <v>2.5</v>
      </c>
      <c r="F27" s="2">
        <v>0.45045045045045001</v>
      </c>
      <c r="G27" s="2">
        <v>0.42172116146504601</v>
      </c>
      <c r="H27" s="2">
        <v>0.46059344483323</v>
      </c>
      <c r="I27" s="2">
        <v>0.44571428571428501</v>
      </c>
      <c r="J27" s="2">
        <v>0.47750865051903102</v>
      </c>
      <c r="K27" s="2">
        <v>4.6142310511827897E-3</v>
      </c>
      <c r="L27" s="2"/>
      <c r="M27" s="2" t="e">
        <f>(Table1[[#This Row],[poisson_likelihood]] - (1-Table1[[#This Row],[poisson_likelihood]])/(1/Table1[[#This Row],[365 implied]]-1))/4</f>
        <v>#DIV/0!</v>
      </c>
      <c r="N27" s="4" t="e">
        <f>Table1[[#This Row],[kelly/4 365]]*$O$2</f>
        <v>#DIV/0!</v>
      </c>
    </row>
    <row r="28" spans="1:14" x14ac:dyDescent="0.2">
      <c r="A28">
        <v>4350</v>
      </c>
      <c r="B28" t="s">
        <v>16</v>
      </c>
      <c r="C28" s="1">
        <v>45602</v>
      </c>
      <c r="D28" t="s">
        <v>13</v>
      </c>
      <c r="E28">
        <v>2.5</v>
      </c>
      <c r="F28" s="2">
        <v>0.59523809523809501</v>
      </c>
      <c r="G28" s="2">
        <v>0.55054026226432895</v>
      </c>
      <c r="H28" s="2">
        <v>0.60044536812406801</v>
      </c>
      <c r="I28" s="2">
        <v>0.54135338345864603</v>
      </c>
      <c r="J28" s="2">
        <v>0.57085020242914897</v>
      </c>
      <c r="K28" s="2">
        <v>3.2162567825128599E-3</v>
      </c>
      <c r="L28" s="2">
        <f>1/1.66</f>
        <v>0.60240963855421692</v>
      </c>
      <c r="M28" s="2">
        <f>(Table1[[#This Row],[poisson_likelihood]] - (1-Table1[[#This Row],[poisson_likelihood]])/(1/Table1[[#This Row],[365 implied]]-1))/4</f>
        <v>-1.2351094371390592E-3</v>
      </c>
      <c r="N28" s="4">
        <f>Table1[[#This Row],[kelly/4 365]]*$O$2</f>
        <v>-0.65213778280942325</v>
      </c>
    </row>
    <row r="29" spans="1:14" x14ac:dyDescent="0.2">
      <c r="A29">
        <v>4352</v>
      </c>
      <c r="B29" t="s">
        <v>17</v>
      </c>
      <c r="C29" s="1">
        <v>45602</v>
      </c>
      <c r="D29" t="s">
        <v>13</v>
      </c>
      <c r="E29">
        <v>2.5</v>
      </c>
      <c r="F29" s="2">
        <v>0.58823529411764697</v>
      </c>
      <c r="G29" s="2">
        <v>0.542443695801477</v>
      </c>
      <c r="H29" s="2">
        <v>0.59154521255390602</v>
      </c>
      <c r="I29" s="2">
        <v>0.61016949152542299</v>
      </c>
      <c r="J29" s="2">
        <v>0.62946428571428503</v>
      </c>
      <c r="K29" s="2">
        <v>2.0095933363005998E-3</v>
      </c>
      <c r="L29" s="2">
        <f>1/1.64</f>
        <v>0.6097560975609756</v>
      </c>
      <c r="M29" s="2">
        <f>(Table1[[#This Row],[poisson_likelihood]] - (1-Table1[[#This Row],[poisson_likelihood]])/(1/Table1[[#This Row],[365 implied]]-1))/4</f>
        <v>-1.1666348207653915E-2</v>
      </c>
      <c r="N29" s="4">
        <f>Table1[[#This Row],[kelly/4 365]]*$O$2</f>
        <v>-6.1598318536412666</v>
      </c>
    </row>
    <row r="30" spans="1:14" x14ac:dyDescent="0.2">
      <c r="A30">
        <v>4354</v>
      </c>
      <c r="B30" t="s">
        <v>18</v>
      </c>
      <c r="C30" s="1">
        <v>45602</v>
      </c>
      <c r="D30" t="s">
        <v>13</v>
      </c>
      <c r="E30">
        <v>1.5</v>
      </c>
      <c r="F30" s="2">
        <v>0.414937759336099</v>
      </c>
      <c r="G30" s="2">
        <v>0.38046223171813798</v>
      </c>
      <c r="H30" s="2">
        <v>0.41740125124146799</v>
      </c>
      <c r="I30" s="2">
        <v>0.44827586206896503</v>
      </c>
      <c r="J30" s="2">
        <v>0.43055555555555503</v>
      </c>
      <c r="K30" s="2">
        <v>1.0526623212659099E-3</v>
      </c>
      <c r="L30" s="2"/>
      <c r="M30" s="2" t="e">
        <f>(Table1[[#This Row],[poisson_likelihood]] - (1-Table1[[#This Row],[poisson_likelihood]])/(1/Table1[[#This Row],[365 implied]]-1))/4</f>
        <v>#DIV/0!</v>
      </c>
      <c r="N30" s="4" t="e">
        <f>Table1[[#This Row],[kelly/4 365]]*$O$2</f>
        <v>#DIV/0!</v>
      </c>
    </row>
    <row r="31" spans="1:14" x14ac:dyDescent="0.2">
      <c r="A31">
        <v>4368</v>
      </c>
      <c r="B31" t="s">
        <v>25</v>
      </c>
      <c r="C31" s="1">
        <v>45602</v>
      </c>
      <c r="D31" t="s">
        <v>13</v>
      </c>
      <c r="E31">
        <v>3.5</v>
      </c>
      <c r="F31" s="2">
        <v>0.60975609756097504</v>
      </c>
      <c r="G31" s="2">
        <v>0.57256494228950505</v>
      </c>
      <c r="H31" s="2">
        <v>0.61095240635915504</v>
      </c>
      <c r="I31" s="2">
        <v>0.62962962962962898</v>
      </c>
      <c r="J31" s="2">
        <v>0.62702702702702695</v>
      </c>
      <c r="K31" s="2">
        <v>7.6638532383396796E-4</v>
      </c>
      <c r="L31" s="2"/>
      <c r="M31" s="2" t="e">
        <f>(Table1[[#This Row],[poisson_likelihood]] - (1-Table1[[#This Row],[poisson_likelihood]])/(1/Table1[[#This Row],[365 implied]]-1))/4</f>
        <v>#DIV/0!</v>
      </c>
      <c r="N31" s="4" t="e">
        <f>Table1[[#This Row],[kelly/4 365]]*$O$2</f>
        <v>#DIV/0!</v>
      </c>
    </row>
    <row r="32" spans="1:14" x14ac:dyDescent="0.2">
      <c r="A32">
        <v>4343</v>
      </c>
      <c r="B32" t="s">
        <v>11</v>
      </c>
      <c r="C32" s="1">
        <v>45602</v>
      </c>
      <c r="D32" t="s">
        <v>12</v>
      </c>
      <c r="E32">
        <v>3.5</v>
      </c>
      <c r="F32" s="2">
        <v>0.48076923076923</v>
      </c>
      <c r="G32" s="2">
        <v>0.51594084052280798</v>
      </c>
      <c r="H32" s="2">
        <v>0.481367438506418</v>
      </c>
      <c r="I32" s="2">
        <v>0.47239263803680898</v>
      </c>
      <c r="J32" s="2">
        <v>0.45620437956204302</v>
      </c>
      <c r="K32" s="2">
        <v>2.8802594753489502E-4</v>
      </c>
      <c r="L32" s="2"/>
      <c r="M32" s="2" t="e">
        <f>(Table1[[#This Row],[poisson_likelihood]] - (1-Table1[[#This Row],[poisson_likelihood]])/(1/Table1[[#This Row],[365 implied]]-1))/4</f>
        <v>#DIV/0!</v>
      </c>
      <c r="N32" s="4" t="e">
        <f>Table1[[#This Row],[kelly/4 365]]*$O$2</f>
        <v>#DIV/0!</v>
      </c>
    </row>
    <row r="33" spans="1:14" x14ac:dyDescent="0.2">
      <c r="A33">
        <v>4361</v>
      </c>
      <c r="B33" t="s">
        <v>22</v>
      </c>
      <c r="C33" s="1">
        <v>45602</v>
      </c>
      <c r="D33" t="s">
        <v>12</v>
      </c>
      <c r="E33">
        <v>1.5</v>
      </c>
      <c r="F33" s="2">
        <v>0.60606060606060597</v>
      </c>
      <c r="G33" s="2">
        <v>0.63680423838865596</v>
      </c>
      <c r="H33" s="2">
        <v>0.60519661581676998</v>
      </c>
      <c r="I33" s="2">
        <v>0.55782312925169997</v>
      </c>
      <c r="J33" s="2">
        <v>0.56653992395437203</v>
      </c>
      <c r="K33" s="2">
        <v>-5.4830150089549203E-4</v>
      </c>
      <c r="L33" s="2"/>
      <c r="M33" s="2" t="e">
        <f>(Table1[[#This Row],[poisson_likelihood]] - (1-Table1[[#This Row],[poisson_likelihood]])/(1/Table1[[#This Row],[365 implied]]-1))/4</f>
        <v>#DIV/0!</v>
      </c>
      <c r="N33" s="4" t="e">
        <f>Table1[[#This Row],[kelly/4 365]]*$O$2</f>
        <v>#DIV/0!</v>
      </c>
    </row>
    <row r="34" spans="1:14" x14ac:dyDescent="0.2">
      <c r="A34">
        <v>4355</v>
      </c>
      <c r="B34" t="s">
        <v>19</v>
      </c>
      <c r="C34" s="1">
        <v>45602</v>
      </c>
      <c r="D34" t="s">
        <v>12</v>
      </c>
      <c r="E34">
        <v>2.5</v>
      </c>
      <c r="F34" s="2">
        <v>0.60606060606060597</v>
      </c>
      <c r="G34" s="2">
        <v>0.62210865300613805</v>
      </c>
      <c r="H34" s="2">
        <v>0.60224507852465603</v>
      </c>
      <c r="I34" s="2">
        <v>0.56395348837209303</v>
      </c>
      <c r="J34" s="2">
        <v>0.55438596491227998</v>
      </c>
      <c r="K34" s="2">
        <v>-2.4213924747371E-3</v>
      </c>
      <c r="L34" s="2"/>
      <c r="M34" s="2" t="e">
        <f>(Table1[[#This Row],[poisson_likelihood]] - (1-Table1[[#This Row],[poisson_likelihood]])/(1/Table1[[#This Row],[365 implied]]-1))/4</f>
        <v>#DIV/0!</v>
      </c>
      <c r="N34" s="4" t="e">
        <f>Table1[[#This Row],[kelly/4 365]]*$O$2</f>
        <v>#DIV/0!</v>
      </c>
    </row>
    <row r="35" spans="1:14" x14ac:dyDescent="0.2">
      <c r="A35">
        <v>4380</v>
      </c>
      <c r="B35" t="s">
        <v>31</v>
      </c>
      <c r="C35" s="1">
        <v>45602</v>
      </c>
      <c r="D35" t="s">
        <v>13</v>
      </c>
      <c r="E35">
        <v>1.5</v>
      </c>
      <c r="F35" s="2">
        <v>0.4</v>
      </c>
      <c r="G35" s="2">
        <v>0.357223241266793</v>
      </c>
      <c r="H35" s="2">
        <v>0.39361036229337498</v>
      </c>
      <c r="I35" s="2">
        <v>0.37762237762237699</v>
      </c>
      <c r="J35" s="2">
        <v>0.37451737451737399</v>
      </c>
      <c r="K35" s="2">
        <v>-2.6623490444268399E-3</v>
      </c>
      <c r="L35" s="2"/>
      <c r="M35" s="2" t="e">
        <f>(Table1[[#This Row],[poisson_likelihood]] - (1-Table1[[#This Row],[poisson_likelihood]])/(1/Table1[[#This Row],[365 implied]]-1))/4</f>
        <v>#DIV/0!</v>
      </c>
      <c r="N35" s="4" t="e">
        <f>Table1[[#This Row],[kelly/4 365]]*$O$2</f>
        <v>#DIV/0!</v>
      </c>
    </row>
    <row r="36" spans="1:14" x14ac:dyDescent="0.2">
      <c r="A36">
        <v>4403</v>
      </c>
      <c r="B36" t="s">
        <v>43</v>
      </c>
      <c r="C36" s="1">
        <v>45602</v>
      </c>
      <c r="D36" t="s">
        <v>12</v>
      </c>
      <c r="E36">
        <v>2.5</v>
      </c>
      <c r="F36" s="2">
        <v>0.4</v>
      </c>
      <c r="G36" s="2">
        <v>0.43631032412591497</v>
      </c>
      <c r="H36" s="2">
        <v>0.38997302713969101</v>
      </c>
      <c r="I36" s="2">
        <v>0.38285714285714201</v>
      </c>
      <c r="J36" s="2">
        <v>0.36426116838487899</v>
      </c>
      <c r="K36" s="2">
        <v>-4.1779053584617802E-3</v>
      </c>
      <c r="L36" s="2"/>
      <c r="M36" s="2" t="e">
        <f>(Table1[[#This Row],[poisson_likelihood]] - (1-Table1[[#This Row],[poisson_likelihood]])/(1/Table1[[#This Row],[365 implied]]-1))/4</f>
        <v>#DIV/0!</v>
      </c>
      <c r="N36" s="4" t="e">
        <f>Table1[[#This Row],[kelly/4 365]]*$O$2</f>
        <v>#DIV/0!</v>
      </c>
    </row>
    <row r="37" spans="1:14" x14ac:dyDescent="0.2">
      <c r="A37">
        <v>4345</v>
      </c>
      <c r="B37" t="s">
        <v>14</v>
      </c>
      <c r="C37" s="1">
        <v>45602</v>
      </c>
      <c r="D37" t="s">
        <v>12</v>
      </c>
      <c r="E37">
        <v>3.5</v>
      </c>
      <c r="F37" s="2">
        <v>0.58479532163742598</v>
      </c>
      <c r="G37" s="2">
        <v>0.60644516026503104</v>
      </c>
      <c r="H37" s="2">
        <v>0.576236670542014</v>
      </c>
      <c r="I37" s="2">
        <v>0.53472222222222199</v>
      </c>
      <c r="J37" s="2">
        <v>0.57307692307692304</v>
      </c>
      <c r="K37" s="2">
        <v>-5.1532723144913899E-3</v>
      </c>
      <c r="L37" s="2"/>
      <c r="M37" s="2" t="e">
        <f>(Table1[[#This Row],[poisson_likelihood]] - (1-Table1[[#This Row],[poisson_likelihood]])/(1/Table1[[#This Row],[365 implied]]-1))/4</f>
        <v>#DIV/0!</v>
      </c>
      <c r="N37" s="4" t="e">
        <f>Table1[[#This Row],[kelly/4 365]]*$O$2</f>
        <v>#DIV/0!</v>
      </c>
    </row>
    <row r="38" spans="1:14" x14ac:dyDescent="0.2">
      <c r="A38">
        <v>4371</v>
      </c>
      <c r="B38" t="s">
        <v>27</v>
      </c>
      <c r="C38" s="1">
        <v>45602</v>
      </c>
      <c r="D38" t="s">
        <v>12</v>
      </c>
      <c r="E38">
        <v>2.5</v>
      </c>
      <c r="F38" s="2">
        <v>0.434782608695652</v>
      </c>
      <c r="G38" s="2">
        <v>0.463598726278031</v>
      </c>
      <c r="H38" s="2">
        <v>0.42223204388024299</v>
      </c>
      <c r="I38" s="2">
        <v>0.40476190476190399</v>
      </c>
      <c r="J38" s="2">
        <v>0.4</v>
      </c>
      <c r="K38" s="2">
        <v>-5.5512113606614004E-3</v>
      </c>
      <c r="L38" s="2"/>
      <c r="M38" s="2" t="e">
        <f>(Table1[[#This Row],[poisson_likelihood]] - (1-Table1[[#This Row],[poisson_likelihood]])/(1/Table1[[#This Row],[365 implied]]-1))/4</f>
        <v>#DIV/0!</v>
      </c>
      <c r="N38" s="4" t="e">
        <f>Table1[[#This Row],[kelly/4 365]]*$O$2</f>
        <v>#DIV/0!</v>
      </c>
    </row>
    <row r="39" spans="1:14" x14ac:dyDescent="0.2">
      <c r="A39">
        <v>4407</v>
      </c>
      <c r="B39" t="s">
        <v>45</v>
      </c>
      <c r="C39" s="1">
        <v>45602</v>
      </c>
      <c r="D39" t="s">
        <v>12</v>
      </c>
      <c r="E39">
        <v>1.5</v>
      </c>
      <c r="F39" s="2">
        <v>0.64935064935064901</v>
      </c>
      <c r="G39" s="2">
        <v>0.66932468091894604</v>
      </c>
      <c r="H39" s="2">
        <v>0.64153216129623802</v>
      </c>
      <c r="I39" s="2">
        <v>0.64864864864864802</v>
      </c>
      <c r="J39" s="2">
        <v>0.64179104477611904</v>
      </c>
      <c r="K39" s="2">
        <v>-5.5742924091633696E-3</v>
      </c>
      <c r="L39" s="2"/>
      <c r="M39" s="2" t="e">
        <f>(Table1[[#This Row],[poisson_likelihood]] - (1-Table1[[#This Row],[poisson_likelihood]])/(1/Table1[[#This Row],[365 implied]]-1))/4</f>
        <v>#DIV/0!</v>
      </c>
      <c r="N39" s="4" t="e">
        <f>Table1[[#This Row],[kelly/4 365]]*$O$2</f>
        <v>#DIV/0!</v>
      </c>
    </row>
    <row r="40" spans="1:14" x14ac:dyDescent="0.2">
      <c r="A40">
        <v>4359</v>
      </c>
      <c r="B40" t="s">
        <v>21</v>
      </c>
      <c r="C40" s="1">
        <v>45602</v>
      </c>
      <c r="D40" t="s">
        <v>12</v>
      </c>
      <c r="E40">
        <v>1.5</v>
      </c>
      <c r="F40" s="2">
        <v>0.61728395061728303</v>
      </c>
      <c r="G40" s="2">
        <v>0.64593747331183304</v>
      </c>
      <c r="H40" s="2">
        <v>0.60830020544407604</v>
      </c>
      <c r="I40" s="2">
        <v>0.65060240963855398</v>
      </c>
      <c r="J40" s="2">
        <v>0.61428571428571399</v>
      </c>
      <c r="K40" s="2">
        <v>-5.8684141857244998E-3</v>
      </c>
      <c r="L40" s="2"/>
      <c r="M40" s="2" t="e">
        <f>(Table1[[#This Row],[poisson_likelihood]] - (1-Table1[[#This Row],[poisson_likelihood]])/(1/Table1[[#This Row],[365 implied]]-1))/4</f>
        <v>#DIV/0!</v>
      </c>
      <c r="N40" s="4" t="e">
        <f>Table1[[#This Row],[kelly/4 365]]*$O$2</f>
        <v>#DIV/0!</v>
      </c>
    </row>
    <row r="41" spans="1:14" x14ac:dyDescent="0.2">
      <c r="A41">
        <v>4395</v>
      </c>
      <c r="B41" t="s">
        <v>39</v>
      </c>
      <c r="C41" s="1">
        <v>45602</v>
      </c>
      <c r="D41" t="s">
        <v>12</v>
      </c>
      <c r="E41">
        <v>3.5</v>
      </c>
      <c r="F41" s="2">
        <v>0.46511627906976699</v>
      </c>
      <c r="G41" s="2">
        <v>0.48805440685440399</v>
      </c>
      <c r="H41" s="2">
        <v>0.45133308386744603</v>
      </c>
      <c r="I41" s="2">
        <v>0.44767441860465101</v>
      </c>
      <c r="J41" s="2">
        <v>0.4375</v>
      </c>
      <c r="K41" s="2">
        <v>-6.44214558369368E-3</v>
      </c>
      <c r="L41" s="2"/>
      <c r="M41" s="2" t="e">
        <f>(Table1[[#This Row],[poisson_likelihood]] - (1-Table1[[#This Row],[poisson_likelihood]])/(1/Table1[[#This Row],[365 implied]]-1))/4</f>
        <v>#DIV/0!</v>
      </c>
      <c r="N41" s="4" t="e">
        <f>Table1[[#This Row],[kelly/4 365]]*$O$2</f>
        <v>#DIV/0!</v>
      </c>
    </row>
    <row r="42" spans="1:14" x14ac:dyDescent="0.2">
      <c r="A42">
        <v>4344</v>
      </c>
      <c r="B42" t="s">
        <v>11</v>
      </c>
      <c r="C42" s="1">
        <v>45602</v>
      </c>
      <c r="D42" t="s">
        <v>13</v>
      </c>
      <c r="E42">
        <v>3.5</v>
      </c>
      <c r="F42" s="2">
        <v>0.53191489361702105</v>
      </c>
      <c r="G42" s="2">
        <v>0.48405915947719202</v>
      </c>
      <c r="H42" s="2">
        <v>0.51863256149358095</v>
      </c>
      <c r="I42" s="2">
        <v>0.52760736196319002</v>
      </c>
      <c r="J42" s="2">
        <v>0.54379562043795604</v>
      </c>
      <c r="K42" s="2">
        <v>-7.0939728386553904E-3</v>
      </c>
      <c r="L42" s="2"/>
      <c r="M42" s="2" t="e">
        <f>(Table1[[#This Row],[poisson_likelihood]] - (1-Table1[[#This Row],[poisson_likelihood]])/(1/Table1[[#This Row],[365 implied]]-1))/4</f>
        <v>#DIV/0!</v>
      </c>
      <c r="N42" s="4" t="e">
        <f>Table1[[#This Row],[kelly/4 365]]*$O$2</f>
        <v>#DIV/0!</v>
      </c>
    </row>
    <row r="43" spans="1:14" x14ac:dyDescent="0.2">
      <c r="A43">
        <v>4346</v>
      </c>
      <c r="B43" t="s">
        <v>14</v>
      </c>
      <c r="C43" s="1">
        <v>45602</v>
      </c>
      <c r="D43" t="s">
        <v>13</v>
      </c>
      <c r="E43">
        <v>3.5</v>
      </c>
      <c r="F43" s="2">
        <v>0.44247787610619399</v>
      </c>
      <c r="G43" s="2">
        <v>0.39355483973496802</v>
      </c>
      <c r="H43" s="2">
        <v>0.42376332945798501</v>
      </c>
      <c r="I43" s="2">
        <v>0.46527777777777701</v>
      </c>
      <c r="J43" s="2">
        <v>0.42692307692307602</v>
      </c>
      <c r="K43" s="2">
        <v>-8.3918403620937398E-3</v>
      </c>
      <c r="L43" s="2"/>
      <c r="M43" s="2" t="e">
        <f>(Table1[[#This Row],[poisson_likelihood]] - (1-Table1[[#This Row],[poisson_likelihood]])/(1/Table1[[#This Row],[365 implied]]-1))/4</f>
        <v>#DIV/0!</v>
      </c>
      <c r="N43" s="4" t="e">
        <f>Table1[[#This Row],[kelly/4 365]]*$O$2</f>
        <v>#DIV/0!</v>
      </c>
    </row>
    <row r="44" spans="1:14" x14ac:dyDescent="0.2">
      <c r="A44">
        <v>4416</v>
      </c>
      <c r="B44" t="s">
        <v>49</v>
      </c>
      <c r="C44" s="1">
        <v>45602</v>
      </c>
      <c r="D44" t="s">
        <v>13</v>
      </c>
      <c r="E44">
        <v>2.5</v>
      </c>
      <c r="F44" s="2">
        <v>0.58823529411764697</v>
      </c>
      <c r="G44" s="2">
        <v>0.52577972688660302</v>
      </c>
      <c r="H44" s="2">
        <v>0.57167170527146705</v>
      </c>
      <c r="I44" s="2">
        <v>0.56818181818181801</v>
      </c>
      <c r="J44" s="2">
        <v>0.56313993174061405</v>
      </c>
      <c r="K44" s="2">
        <v>-1.0056464656608999E-2</v>
      </c>
      <c r="L44" s="2"/>
      <c r="M44" s="2" t="e">
        <f>(Table1[[#This Row],[poisson_likelihood]] - (1-Table1[[#This Row],[poisson_likelihood]])/(1/Table1[[#This Row],[365 implied]]-1))/4</f>
        <v>#DIV/0!</v>
      </c>
      <c r="N44" s="4" t="e">
        <f>Table1[[#This Row],[kelly/4 365]]*$O$2</f>
        <v>#DIV/0!</v>
      </c>
    </row>
    <row r="45" spans="1:14" x14ac:dyDescent="0.2">
      <c r="A45">
        <v>4422</v>
      </c>
      <c r="B45" t="s">
        <v>52</v>
      </c>
      <c r="C45" s="1">
        <v>45602</v>
      </c>
      <c r="D45" t="s">
        <v>13</v>
      </c>
      <c r="E45">
        <v>2.5</v>
      </c>
      <c r="F45" s="2">
        <v>0.59523809523809501</v>
      </c>
      <c r="G45" s="2">
        <v>0.53043289153871698</v>
      </c>
      <c r="H45" s="2">
        <v>0.57833051177808703</v>
      </c>
      <c r="I45" s="2">
        <v>0.67532467532467499</v>
      </c>
      <c r="J45" s="2">
        <v>0.626582278481012</v>
      </c>
      <c r="K45" s="2">
        <v>-1.04429191958871E-2</v>
      </c>
      <c r="L45" s="2"/>
      <c r="M45" s="2" t="e">
        <f>(Table1[[#This Row],[poisson_likelihood]] - (1-Table1[[#This Row],[poisson_likelihood]])/(1/Table1[[#This Row],[365 implied]]-1))/4</f>
        <v>#DIV/0!</v>
      </c>
      <c r="N45" s="4" t="e">
        <f>Table1[[#This Row],[kelly/4 365]]*$O$2</f>
        <v>#DIV/0!</v>
      </c>
    </row>
    <row r="46" spans="1:14" x14ac:dyDescent="0.2">
      <c r="A46">
        <v>4408</v>
      </c>
      <c r="B46" t="s">
        <v>45</v>
      </c>
      <c r="C46" s="1">
        <v>45602</v>
      </c>
      <c r="D46" t="s">
        <v>13</v>
      </c>
      <c r="E46">
        <v>1.5</v>
      </c>
      <c r="F46" s="2">
        <v>0.387596899224806</v>
      </c>
      <c r="G46" s="2">
        <v>0.33067531908105302</v>
      </c>
      <c r="H46" s="2">
        <v>0.35846783870376098</v>
      </c>
      <c r="I46" s="2">
        <v>0.35135135135135098</v>
      </c>
      <c r="J46" s="2">
        <v>0.35820895522388002</v>
      </c>
      <c r="K46" s="2">
        <v>-1.1891293693717501E-2</v>
      </c>
      <c r="L46" s="2"/>
      <c r="M46" s="2" t="e">
        <f>(Table1[[#This Row],[poisson_likelihood]] - (1-Table1[[#This Row],[poisson_likelihood]])/(1/Table1[[#This Row],[365 implied]]-1))/4</f>
        <v>#DIV/0!</v>
      </c>
      <c r="N46" s="4" t="e">
        <f>Table1[[#This Row],[kelly/4 365]]*$O$2</f>
        <v>#DIV/0!</v>
      </c>
    </row>
    <row r="47" spans="1:14" x14ac:dyDescent="0.2">
      <c r="A47">
        <v>4415</v>
      </c>
      <c r="B47" t="s">
        <v>49</v>
      </c>
      <c r="C47" s="1">
        <v>45602</v>
      </c>
      <c r="D47" t="s">
        <v>12</v>
      </c>
      <c r="E47">
        <v>2.5</v>
      </c>
      <c r="F47" s="2">
        <v>0.45871559633027498</v>
      </c>
      <c r="G47" s="2">
        <v>0.47422027311339598</v>
      </c>
      <c r="H47" s="2">
        <v>0.42832829472853201</v>
      </c>
      <c r="I47" s="2">
        <v>0.43181818181818099</v>
      </c>
      <c r="J47" s="2">
        <v>0.436860068259385</v>
      </c>
      <c r="K47" s="2">
        <v>-1.40348130279235E-2</v>
      </c>
      <c r="L47" s="2"/>
      <c r="M47" s="2" t="e">
        <f>(Table1[[#This Row],[poisson_likelihood]] - (1-Table1[[#This Row],[poisson_likelihood]])/(1/Table1[[#This Row],[365 implied]]-1))/4</f>
        <v>#DIV/0!</v>
      </c>
      <c r="N47" s="4" t="e">
        <f>Table1[[#This Row],[kelly/4 365]]*$O$2</f>
        <v>#DIV/0!</v>
      </c>
    </row>
    <row r="48" spans="1:14" x14ac:dyDescent="0.2">
      <c r="A48">
        <v>4356</v>
      </c>
      <c r="B48" t="s">
        <v>19</v>
      </c>
      <c r="C48" s="1">
        <v>45602</v>
      </c>
      <c r="D48" t="s">
        <v>13</v>
      </c>
      <c r="E48">
        <v>2.5</v>
      </c>
      <c r="F48" s="2">
        <v>0.434782608695652</v>
      </c>
      <c r="G48" s="2">
        <v>0.37789134699386101</v>
      </c>
      <c r="H48" s="2">
        <v>0.39775492147534303</v>
      </c>
      <c r="I48" s="2">
        <v>0.43604651162790697</v>
      </c>
      <c r="J48" s="2">
        <v>0.44561403508771902</v>
      </c>
      <c r="K48" s="2">
        <v>-1.6377630885905801E-2</v>
      </c>
      <c r="L48" s="2"/>
      <c r="M48" s="2" t="e">
        <f>(Table1[[#This Row],[poisson_likelihood]] - (1-Table1[[#This Row],[poisson_likelihood]])/(1/Table1[[#This Row],[365 implied]]-1))/4</f>
        <v>#DIV/0!</v>
      </c>
      <c r="N48" s="4" t="e">
        <f>Table1[[#This Row],[kelly/4 365]]*$O$2</f>
        <v>#DIV/0!</v>
      </c>
    </row>
    <row r="49" spans="1:14" x14ac:dyDescent="0.2">
      <c r="A49">
        <v>4421</v>
      </c>
      <c r="B49" t="s">
        <v>52</v>
      </c>
      <c r="C49" s="1">
        <v>45602</v>
      </c>
      <c r="D49" t="s">
        <v>12</v>
      </c>
      <c r="E49">
        <v>2.5</v>
      </c>
      <c r="F49" s="2">
        <v>0.460829493087557</v>
      </c>
      <c r="G49" s="2">
        <v>0.46956710846128202</v>
      </c>
      <c r="H49" s="2">
        <v>0.42166948822191203</v>
      </c>
      <c r="I49" s="2">
        <v>0.32467532467532401</v>
      </c>
      <c r="J49" s="2">
        <v>0.373417721518987</v>
      </c>
      <c r="K49" s="2">
        <v>-1.8157523623600399E-2</v>
      </c>
      <c r="L49" s="2"/>
      <c r="M49" s="2" t="e">
        <f>(Table1[[#This Row],[poisson_likelihood]] - (1-Table1[[#This Row],[poisson_likelihood]])/(1/Table1[[#This Row],[365 implied]]-1))/4</f>
        <v>#DIV/0!</v>
      </c>
      <c r="N49" s="4" t="e">
        <f>Table1[[#This Row],[kelly/4 365]]*$O$2</f>
        <v>#DIV/0!</v>
      </c>
    </row>
    <row r="50" spans="1:14" x14ac:dyDescent="0.2">
      <c r="A50">
        <v>4414</v>
      </c>
      <c r="B50" t="s">
        <v>48</v>
      </c>
      <c r="C50" s="1">
        <v>45602</v>
      </c>
      <c r="D50" t="s">
        <v>13</v>
      </c>
      <c r="E50">
        <v>2.5</v>
      </c>
      <c r="F50" s="2">
        <v>0.476190476190476</v>
      </c>
      <c r="G50" s="2">
        <v>0.40560082182864998</v>
      </c>
      <c r="H50" s="2">
        <v>0.43630265541694102</v>
      </c>
      <c r="I50" s="2">
        <v>0.421686746987951</v>
      </c>
      <c r="J50" s="2">
        <v>0.40942028985507201</v>
      </c>
      <c r="K50" s="2">
        <v>-1.9037369005550499E-2</v>
      </c>
      <c r="L50" s="2"/>
      <c r="M50" s="2" t="e">
        <f>(Table1[[#This Row],[poisson_likelihood]] - (1-Table1[[#This Row],[poisson_likelihood]])/(1/Table1[[#This Row],[365 implied]]-1))/4</f>
        <v>#DIV/0!</v>
      </c>
      <c r="N50" s="4" t="e">
        <f>Table1[[#This Row],[kelly/4 365]]*$O$2</f>
        <v>#DIV/0!</v>
      </c>
    </row>
    <row r="51" spans="1:14" x14ac:dyDescent="0.2">
      <c r="A51">
        <v>4360</v>
      </c>
      <c r="B51" t="s">
        <v>21</v>
      </c>
      <c r="C51" s="1">
        <v>45602</v>
      </c>
      <c r="D51" t="s">
        <v>13</v>
      </c>
      <c r="E51">
        <v>1.5</v>
      </c>
      <c r="F51" s="2">
        <v>0.434782608695652</v>
      </c>
      <c r="G51" s="2">
        <v>0.35406252668816601</v>
      </c>
      <c r="H51" s="2">
        <v>0.39169979455592302</v>
      </c>
      <c r="I51" s="2">
        <v>0.34939759036144502</v>
      </c>
      <c r="J51" s="2">
        <v>0.38571428571428501</v>
      </c>
      <c r="K51" s="2">
        <v>-1.9055860100264398E-2</v>
      </c>
      <c r="L51" s="2"/>
      <c r="M51" s="2" t="e">
        <f>(Table1[[#This Row],[poisson_likelihood]] - (1-Table1[[#This Row],[poisson_likelihood]])/(1/Table1[[#This Row],[365 implied]]-1))/4</f>
        <v>#DIV/0!</v>
      </c>
      <c r="N51" s="4" t="e">
        <f>Table1[[#This Row],[kelly/4 365]]*$O$2</f>
        <v>#DIV/0!</v>
      </c>
    </row>
    <row r="52" spans="1:14" x14ac:dyDescent="0.2">
      <c r="A52">
        <v>4367</v>
      </c>
      <c r="B52" t="s">
        <v>25</v>
      </c>
      <c r="C52" s="1">
        <v>45602</v>
      </c>
      <c r="D52" t="s">
        <v>12</v>
      </c>
      <c r="E52">
        <v>3.5</v>
      </c>
      <c r="F52" s="2">
        <v>0.434782608695652</v>
      </c>
      <c r="G52" s="2">
        <v>0.427435057710494</v>
      </c>
      <c r="H52" s="2">
        <v>0.38904759364084401</v>
      </c>
      <c r="I52" s="2">
        <v>0.37037037037037002</v>
      </c>
      <c r="J52" s="2">
        <v>0.37297297297297299</v>
      </c>
      <c r="K52" s="2">
        <v>-2.02289489665495E-2</v>
      </c>
      <c r="L52" s="2"/>
      <c r="M52" s="2" t="e">
        <f>(Table1[[#This Row],[poisson_likelihood]] - (1-Table1[[#This Row],[poisson_likelihood]])/(1/Table1[[#This Row],[365 implied]]-1))/4</f>
        <v>#DIV/0!</v>
      </c>
      <c r="N52" s="4" t="e">
        <f>Table1[[#This Row],[kelly/4 365]]*$O$2</f>
        <v>#DIV/0!</v>
      </c>
    </row>
    <row r="53" spans="1:14" x14ac:dyDescent="0.2">
      <c r="A53">
        <v>4377</v>
      </c>
      <c r="B53" t="s">
        <v>30</v>
      </c>
      <c r="C53" s="1">
        <v>45602</v>
      </c>
      <c r="D53" t="s">
        <v>12</v>
      </c>
      <c r="E53">
        <v>2.5</v>
      </c>
      <c r="F53" s="2">
        <v>0.57471264367816</v>
      </c>
      <c r="G53" s="2">
        <v>0.57827883853495299</v>
      </c>
      <c r="H53" s="2">
        <v>0.53940655516676905</v>
      </c>
      <c r="I53" s="2">
        <v>0.55428571428571405</v>
      </c>
      <c r="J53" s="2">
        <v>0.52249134948096798</v>
      </c>
      <c r="K53" s="2">
        <v>-2.0754254733047699E-2</v>
      </c>
      <c r="L53" s="2"/>
      <c r="M53" s="2" t="e">
        <f>(Table1[[#This Row],[poisson_likelihood]] - (1-Table1[[#This Row],[poisson_likelihood]])/(1/Table1[[#This Row],[365 implied]]-1))/4</f>
        <v>#DIV/0!</v>
      </c>
      <c r="N53" s="4" t="e">
        <f>Table1[[#This Row],[kelly/4 365]]*$O$2</f>
        <v>#DIV/0!</v>
      </c>
    </row>
    <row r="54" spans="1:14" x14ac:dyDescent="0.2">
      <c r="A54">
        <v>4362</v>
      </c>
      <c r="B54" t="s">
        <v>22</v>
      </c>
      <c r="C54" s="1">
        <v>45602</v>
      </c>
      <c r="D54" t="s">
        <v>13</v>
      </c>
      <c r="E54">
        <v>1.5</v>
      </c>
      <c r="F54" s="2">
        <v>0.44247787610619399</v>
      </c>
      <c r="G54" s="2">
        <v>0.36319576161134298</v>
      </c>
      <c r="H54" s="2">
        <v>0.39480338418322902</v>
      </c>
      <c r="I54" s="2">
        <v>0.44217687074829898</v>
      </c>
      <c r="J54" s="2">
        <v>0.43346007604562697</v>
      </c>
      <c r="K54" s="2">
        <v>-2.13778475686313E-2</v>
      </c>
      <c r="L54" s="2"/>
      <c r="M54" s="2" t="e">
        <f>(Table1[[#This Row],[poisson_likelihood]] - (1-Table1[[#This Row],[poisson_likelihood]])/(1/Table1[[#This Row],[365 implied]]-1))/4</f>
        <v>#DIV/0!</v>
      </c>
      <c r="N54" s="4" t="e">
        <f>Table1[[#This Row],[kelly/4 365]]*$O$2</f>
        <v>#DIV/0!</v>
      </c>
    </row>
    <row r="55" spans="1:14" x14ac:dyDescent="0.2">
      <c r="A55">
        <v>4396</v>
      </c>
      <c r="B55" t="s">
        <v>39</v>
      </c>
      <c r="C55" s="1">
        <v>45602</v>
      </c>
      <c r="D55" t="s">
        <v>13</v>
      </c>
      <c r="E55">
        <v>3.5</v>
      </c>
      <c r="F55" s="2">
        <v>0.58823529411764697</v>
      </c>
      <c r="G55" s="2">
        <v>0.51194559314559496</v>
      </c>
      <c r="H55" s="2">
        <v>0.54866691613255303</v>
      </c>
      <c r="I55" s="2">
        <v>0.55232558139534804</v>
      </c>
      <c r="J55" s="2">
        <v>0.5625</v>
      </c>
      <c r="K55" s="2">
        <v>-2.4023658062377901E-2</v>
      </c>
      <c r="L55" s="2"/>
      <c r="M55" s="2" t="e">
        <f>(Table1[[#This Row],[poisson_likelihood]] - (1-Table1[[#This Row],[poisson_likelihood]])/(1/Table1[[#This Row],[365 implied]]-1))/4</f>
        <v>#DIV/0!</v>
      </c>
      <c r="N55" s="4" t="e">
        <f>Table1[[#This Row],[kelly/4 365]]*$O$2</f>
        <v>#DIV/0!</v>
      </c>
    </row>
    <row r="56" spans="1:14" x14ac:dyDescent="0.2">
      <c r="A56">
        <v>4351</v>
      </c>
      <c r="B56" t="s">
        <v>17</v>
      </c>
      <c r="C56" s="1">
        <v>45602</v>
      </c>
      <c r="D56" t="s">
        <v>12</v>
      </c>
      <c r="E56">
        <v>2.5</v>
      </c>
      <c r="F56" s="2">
        <v>0.460829493087557</v>
      </c>
      <c r="G56" s="2">
        <v>0.457556304198522</v>
      </c>
      <c r="H56" s="2">
        <v>0.40845478744609298</v>
      </c>
      <c r="I56" s="2">
        <v>0.38983050847457601</v>
      </c>
      <c r="J56" s="2">
        <v>0.37053571428571402</v>
      </c>
      <c r="K56" s="2">
        <v>-2.4284852829482399E-2</v>
      </c>
      <c r="L56" s="2"/>
      <c r="M56" s="2" t="e">
        <f>(Table1[[#This Row],[poisson_likelihood]] - (1-Table1[[#This Row],[poisson_likelihood]])/(1/Table1[[#This Row],[365 implied]]-1))/4</f>
        <v>#DIV/0!</v>
      </c>
      <c r="N56" s="4" t="e">
        <f>Table1[[#This Row],[kelly/4 365]]*$O$2</f>
        <v>#DIV/0!</v>
      </c>
    </row>
    <row r="57" spans="1:14" x14ac:dyDescent="0.2">
      <c r="A57">
        <v>4381</v>
      </c>
      <c r="B57" t="s">
        <v>32</v>
      </c>
      <c r="C57" s="1">
        <v>45602</v>
      </c>
      <c r="D57" t="s">
        <v>12</v>
      </c>
      <c r="E57">
        <v>1.5</v>
      </c>
      <c r="F57" s="2">
        <v>0.60975609756097504</v>
      </c>
      <c r="G57" s="2">
        <v>0.60667777938758805</v>
      </c>
      <c r="H57" s="2">
        <v>0.57140517713942496</v>
      </c>
      <c r="I57" s="2">
        <v>0.53503184713375795</v>
      </c>
      <c r="J57" s="2">
        <v>0.51301115241635598</v>
      </c>
      <c r="K57" s="2">
        <v>-2.4568558395055302E-2</v>
      </c>
      <c r="L57" s="2"/>
      <c r="M57" s="2" t="e">
        <f>(Table1[[#This Row],[poisson_likelihood]] - (1-Table1[[#This Row],[poisson_likelihood]])/(1/Table1[[#This Row],[365 implied]]-1))/4</f>
        <v>#DIV/0!</v>
      </c>
      <c r="N57" s="4" t="e">
        <f>Table1[[#This Row],[kelly/4 365]]*$O$2</f>
        <v>#DIV/0!</v>
      </c>
    </row>
    <row r="58" spans="1:14" x14ac:dyDescent="0.2">
      <c r="A58">
        <v>4392</v>
      </c>
      <c r="B58" t="s">
        <v>37</v>
      </c>
      <c r="C58" s="1">
        <v>45602</v>
      </c>
      <c r="D58" t="s">
        <v>13</v>
      </c>
      <c r="E58">
        <v>1.5</v>
      </c>
      <c r="F58" s="2">
        <v>0.45045045045045001</v>
      </c>
      <c r="G58" s="2">
        <v>0.35740307177452002</v>
      </c>
      <c r="H58" s="2">
        <v>0.396134192893211</v>
      </c>
      <c r="I58" s="2">
        <v>0.4</v>
      </c>
      <c r="J58" s="2">
        <v>0.41717791411042898</v>
      </c>
      <c r="K58" s="2">
        <v>-2.4709445036284701E-2</v>
      </c>
      <c r="L58" s="2"/>
      <c r="M58" s="2" t="e">
        <f>(Table1[[#This Row],[poisson_likelihood]] - (1-Table1[[#This Row],[poisson_likelihood]])/(1/Table1[[#This Row],[365 implied]]-1))/4</f>
        <v>#DIV/0!</v>
      </c>
      <c r="N58" s="4" t="e">
        <f>Table1[[#This Row],[kelly/4 365]]*$O$2</f>
        <v>#DIV/0!</v>
      </c>
    </row>
    <row r="59" spans="1:14" x14ac:dyDescent="0.2">
      <c r="A59">
        <v>4404</v>
      </c>
      <c r="B59" t="s">
        <v>43</v>
      </c>
      <c r="C59" s="1">
        <v>45602</v>
      </c>
      <c r="D59" t="s">
        <v>13</v>
      </c>
      <c r="E59">
        <v>2.5</v>
      </c>
      <c r="F59" s="2">
        <v>0.64516129032257996</v>
      </c>
      <c r="G59" s="2">
        <v>0.56368967587408403</v>
      </c>
      <c r="H59" s="2">
        <v>0.61002697286030805</v>
      </c>
      <c r="I59" s="2">
        <v>0.61714285714285699</v>
      </c>
      <c r="J59" s="2">
        <v>0.63573883161512001</v>
      </c>
      <c r="K59" s="2">
        <v>-2.4753723666600901E-2</v>
      </c>
      <c r="L59" s="2"/>
      <c r="M59" s="2" t="e">
        <f>(Table1[[#This Row],[poisson_likelihood]] - (1-Table1[[#This Row],[poisson_likelihood]])/(1/Table1[[#This Row],[365 implied]]-1))/4</f>
        <v>#DIV/0!</v>
      </c>
      <c r="N59" s="4" t="e">
        <f>Table1[[#This Row],[kelly/4 365]]*$O$2</f>
        <v>#DIV/0!</v>
      </c>
    </row>
    <row r="60" spans="1:14" x14ac:dyDescent="0.2">
      <c r="A60">
        <v>4399</v>
      </c>
      <c r="B60" t="s">
        <v>41</v>
      </c>
      <c r="C60" s="1">
        <v>45602</v>
      </c>
      <c r="D60" t="s">
        <v>12</v>
      </c>
      <c r="E60">
        <v>2.5</v>
      </c>
      <c r="F60" s="2">
        <v>0.56497175141242895</v>
      </c>
      <c r="G60" s="2">
        <v>0.55900418050526701</v>
      </c>
      <c r="H60" s="2">
        <v>0.52165284661974098</v>
      </c>
      <c r="I60" s="2">
        <v>0.55747126436781602</v>
      </c>
      <c r="J60" s="2">
        <v>0.536082474226804</v>
      </c>
      <c r="K60" s="2">
        <v>-2.4894305676317199E-2</v>
      </c>
      <c r="L60" s="2"/>
      <c r="M60" s="2" t="e">
        <f>(Table1[[#This Row],[poisson_likelihood]] - (1-Table1[[#This Row],[poisson_likelihood]])/(1/Table1[[#This Row],[365 implied]]-1))/4</f>
        <v>#DIV/0!</v>
      </c>
      <c r="N60" s="4" t="e">
        <f>Table1[[#This Row],[kelly/4 365]]*$O$2</f>
        <v>#DIV/0!</v>
      </c>
    </row>
    <row r="61" spans="1:14" x14ac:dyDescent="0.2">
      <c r="A61">
        <v>4349</v>
      </c>
      <c r="B61" t="s">
        <v>16</v>
      </c>
      <c r="C61" s="1">
        <v>45602</v>
      </c>
      <c r="D61" t="s">
        <v>12</v>
      </c>
      <c r="E61">
        <v>2.5</v>
      </c>
      <c r="F61" s="2">
        <v>0.45454545454545398</v>
      </c>
      <c r="G61" s="2">
        <v>0.44945973773567</v>
      </c>
      <c r="H61" s="2">
        <v>0.39955463187593099</v>
      </c>
      <c r="I61" s="2">
        <v>0.45864661654135302</v>
      </c>
      <c r="J61" s="2">
        <v>0.42914979757084998</v>
      </c>
      <c r="K61" s="2">
        <v>-2.52041270568647E-2</v>
      </c>
      <c r="L61" s="2"/>
      <c r="M61" s="2" t="e">
        <f>(Table1[[#This Row],[poisson_likelihood]] - (1-Table1[[#This Row],[poisson_likelihood]])/(1/Table1[[#This Row],[365 implied]]-1))/4</f>
        <v>#DIV/0!</v>
      </c>
      <c r="N61" s="4" t="e">
        <f>Table1[[#This Row],[kelly/4 365]]*$O$2</f>
        <v>#DIV/0!</v>
      </c>
    </row>
    <row r="62" spans="1:14" x14ac:dyDescent="0.2">
      <c r="A62">
        <v>4369</v>
      </c>
      <c r="B62" t="s">
        <v>26</v>
      </c>
      <c r="C62" s="1">
        <v>45602</v>
      </c>
      <c r="D62" t="s">
        <v>12</v>
      </c>
      <c r="E62">
        <v>3.5</v>
      </c>
      <c r="F62" s="2">
        <v>0.434782608695652</v>
      </c>
      <c r="G62" s="2">
        <v>0.406120393695662</v>
      </c>
      <c r="H62" s="2">
        <v>0.376973406913088</v>
      </c>
      <c r="I62" s="2">
        <v>0.37106918238993702</v>
      </c>
      <c r="J62" s="2">
        <v>0.37451737451737399</v>
      </c>
      <c r="K62" s="2">
        <v>-2.5569454634595701E-2</v>
      </c>
      <c r="L62" s="2"/>
      <c r="M62" s="2" t="e">
        <f>(Table1[[#This Row],[poisson_likelihood]] - (1-Table1[[#This Row],[poisson_likelihood]])/(1/Table1[[#This Row],[365 implied]]-1))/4</f>
        <v>#DIV/0!</v>
      </c>
      <c r="N62" s="4" t="e">
        <f>Table1[[#This Row],[kelly/4 365]]*$O$2</f>
        <v>#DIV/0!</v>
      </c>
    </row>
    <row r="63" spans="1:14" x14ac:dyDescent="0.2">
      <c r="A63">
        <v>4372</v>
      </c>
      <c r="B63" t="s">
        <v>27</v>
      </c>
      <c r="C63" s="1">
        <v>45602</v>
      </c>
      <c r="D63" t="s">
        <v>13</v>
      </c>
      <c r="E63">
        <v>2.5</v>
      </c>
      <c r="F63" s="2">
        <v>0.62111801242235998</v>
      </c>
      <c r="G63" s="2">
        <v>0.536401273721968</v>
      </c>
      <c r="H63" s="2">
        <v>0.57776795611975595</v>
      </c>
      <c r="I63" s="2">
        <v>0.59523809523809501</v>
      </c>
      <c r="J63" s="2">
        <v>0.6</v>
      </c>
      <c r="K63" s="2">
        <v>-2.8603930593111601E-2</v>
      </c>
      <c r="L63" s="2"/>
      <c r="M63" s="2" t="e">
        <f>(Table1[[#This Row],[poisson_likelihood]] - (1-Table1[[#This Row],[poisson_likelihood]])/(1/Table1[[#This Row],[365 implied]]-1))/4</f>
        <v>#DIV/0!</v>
      </c>
      <c r="N63" s="4" t="e">
        <f>Table1[[#This Row],[kelly/4 365]]*$O$2</f>
        <v>#DIV/0!</v>
      </c>
    </row>
    <row r="64" spans="1:14" x14ac:dyDescent="0.2">
      <c r="A64">
        <v>4364</v>
      </c>
      <c r="B64" t="s">
        <v>23</v>
      </c>
      <c r="C64" s="1">
        <v>45602</v>
      </c>
      <c r="D64" t="s">
        <v>13</v>
      </c>
      <c r="E64">
        <v>1.5</v>
      </c>
      <c r="F64" s="2">
        <v>0.4</v>
      </c>
      <c r="G64" s="2">
        <v>0.29257642843447101</v>
      </c>
      <c r="H64" s="2">
        <v>0.32614121929440698</v>
      </c>
      <c r="I64" s="2">
        <v>0.30635838150289002</v>
      </c>
      <c r="J64" s="2">
        <v>0.31358885017421601</v>
      </c>
      <c r="K64" s="2">
        <v>-3.0774491960663598E-2</v>
      </c>
      <c r="L64" s="2"/>
      <c r="M64" s="2" t="e">
        <f>(Table1[[#This Row],[poisson_likelihood]] - (1-Table1[[#This Row],[poisson_likelihood]])/(1/Table1[[#This Row],[365 implied]]-1))/4</f>
        <v>#DIV/0!</v>
      </c>
      <c r="N64" s="4" t="e">
        <f>Table1[[#This Row],[kelly/4 365]]*$O$2</f>
        <v>#DIV/0!</v>
      </c>
    </row>
    <row r="65" spans="1:14" x14ac:dyDescent="0.2">
      <c r="A65">
        <v>4358</v>
      </c>
      <c r="B65" t="s">
        <v>20</v>
      </c>
      <c r="C65" s="1">
        <v>45602</v>
      </c>
      <c r="D65" t="s">
        <v>13</v>
      </c>
      <c r="E65">
        <v>2.5</v>
      </c>
      <c r="F65" s="2">
        <v>0.45454545454545398</v>
      </c>
      <c r="G65" s="2">
        <v>0.35825018539863901</v>
      </c>
      <c r="H65" s="2">
        <v>0.38444643066765899</v>
      </c>
      <c r="I65" s="2">
        <v>0.35294117647058798</v>
      </c>
      <c r="J65" s="2">
        <v>0.34615384615384598</v>
      </c>
      <c r="K65" s="2">
        <v>-3.2128719277322498E-2</v>
      </c>
      <c r="L65" s="2"/>
      <c r="M65" s="2" t="e">
        <f>(Table1[[#This Row],[poisson_likelihood]] - (1-Table1[[#This Row],[poisson_likelihood]])/(1/Table1[[#This Row],[365 implied]]-1))/4</f>
        <v>#DIV/0!</v>
      </c>
      <c r="N65" s="4" t="e">
        <f>Table1[[#This Row],[kelly/4 365]]*$O$2</f>
        <v>#DIV/0!</v>
      </c>
    </row>
    <row r="66" spans="1:14" x14ac:dyDescent="0.2">
      <c r="A66">
        <v>4406</v>
      </c>
      <c r="B66" t="s">
        <v>44</v>
      </c>
      <c r="C66" s="1">
        <v>45602</v>
      </c>
      <c r="D66" t="s">
        <v>13</v>
      </c>
      <c r="E66">
        <v>1.5</v>
      </c>
      <c r="F66" s="2">
        <v>0.42553191489361702</v>
      </c>
      <c r="G66" s="2">
        <v>0.33017500897714602</v>
      </c>
      <c r="H66" s="2">
        <v>0.35128127793775199</v>
      </c>
      <c r="I66" s="2">
        <v>0.35398230088495503</v>
      </c>
      <c r="J66" s="2">
        <v>0.36458333333333298</v>
      </c>
      <c r="K66" s="2">
        <v>-3.2312777193755901E-2</v>
      </c>
      <c r="L66" s="2"/>
      <c r="M66" s="2" t="e">
        <f>(Table1[[#This Row],[poisson_likelihood]] - (1-Table1[[#This Row],[poisson_likelihood]])/(1/Table1[[#This Row],[365 implied]]-1))/4</f>
        <v>#DIV/0!</v>
      </c>
      <c r="N66" s="4" t="e">
        <f>Table1[[#This Row],[kelly/4 365]]*$O$2</f>
        <v>#DIV/0!</v>
      </c>
    </row>
    <row r="67" spans="1:14" x14ac:dyDescent="0.2">
      <c r="A67">
        <v>4373</v>
      </c>
      <c r="B67" t="s">
        <v>28</v>
      </c>
      <c r="C67" s="1">
        <v>45602</v>
      </c>
      <c r="D67" t="s">
        <v>12</v>
      </c>
      <c r="E67">
        <v>2.5</v>
      </c>
      <c r="F67" s="2">
        <v>0.52356020942408299</v>
      </c>
      <c r="G67" s="2">
        <v>0.50138912677662095</v>
      </c>
      <c r="H67" s="2">
        <v>0.457694909504332</v>
      </c>
      <c r="I67" s="2">
        <v>0.46052631578947301</v>
      </c>
      <c r="J67" s="2">
        <v>0.46274509803921499</v>
      </c>
      <c r="K67" s="2">
        <v>-3.4561187595253999E-2</v>
      </c>
      <c r="L67" s="2"/>
      <c r="M67" s="2" t="e">
        <f>(Table1[[#This Row],[poisson_likelihood]] - (1-Table1[[#This Row],[poisson_likelihood]])/(1/Table1[[#This Row],[365 implied]]-1))/4</f>
        <v>#DIV/0!</v>
      </c>
      <c r="N67" s="4" t="e">
        <f>Table1[[#This Row],[kelly/4 365]]*$O$2</f>
        <v>#DIV/0!</v>
      </c>
    </row>
    <row r="68" spans="1:14" x14ac:dyDescent="0.2">
      <c r="A68">
        <v>4376</v>
      </c>
      <c r="B68" t="s">
        <v>29</v>
      </c>
      <c r="C68" s="1">
        <v>45602</v>
      </c>
      <c r="D68" t="s">
        <v>13</v>
      </c>
      <c r="E68">
        <v>2.5</v>
      </c>
      <c r="F68" s="2">
        <v>0.55248618784530301</v>
      </c>
      <c r="G68" s="2">
        <v>0.44532859973125399</v>
      </c>
      <c r="H68" s="2">
        <v>0.48594438983048099</v>
      </c>
      <c r="I68" s="2">
        <v>0.44776119402984998</v>
      </c>
      <c r="J68" s="2">
        <v>0.48148148148148101</v>
      </c>
      <c r="K68" s="2">
        <v>-3.7173041483588902E-2</v>
      </c>
      <c r="L68" s="2"/>
      <c r="M68" s="2" t="e">
        <f>(Table1[[#This Row],[poisson_likelihood]] - (1-Table1[[#This Row],[poisson_likelihood]])/(1/Table1[[#This Row],[365 implied]]-1))/4</f>
        <v>#DIV/0!</v>
      </c>
      <c r="N68" s="4" t="e">
        <f>Table1[[#This Row],[kelly/4 365]]*$O$2</f>
        <v>#DIV/0!</v>
      </c>
    </row>
    <row r="69" spans="1:14" x14ac:dyDescent="0.2">
      <c r="A69">
        <v>4353</v>
      </c>
      <c r="B69" t="s">
        <v>18</v>
      </c>
      <c r="C69" s="1">
        <v>45602</v>
      </c>
      <c r="D69" t="s">
        <v>12</v>
      </c>
      <c r="E69">
        <v>1.5</v>
      </c>
      <c r="F69" s="2">
        <v>0.63694267515923497</v>
      </c>
      <c r="G69" s="2">
        <v>0.61953776828186202</v>
      </c>
      <c r="H69" s="2">
        <v>0.58259874875853102</v>
      </c>
      <c r="I69" s="2">
        <v>0.55172413793103403</v>
      </c>
      <c r="J69" s="2">
        <v>0.56944444444444398</v>
      </c>
      <c r="K69" s="2">
        <v>-3.7421037039081499E-2</v>
      </c>
      <c r="L69" s="2"/>
      <c r="M69" s="2" t="e">
        <f>(Table1[[#This Row],[poisson_likelihood]] - (1-Table1[[#This Row],[poisson_likelihood]])/(1/Table1[[#This Row],[365 implied]]-1))/4</f>
        <v>#DIV/0!</v>
      </c>
      <c r="N69" s="4" t="e">
        <f>Table1[[#This Row],[kelly/4 365]]*$O$2</f>
        <v>#DIV/0!</v>
      </c>
    </row>
    <row r="70" spans="1:14" x14ac:dyDescent="0.2">
      <c r="A70">
        <v>4420</v>
      </c>
      <c r="B70" t="s">
        <v>51</v>
      </c>
      <c r="C70" s="1">
        <v>45602</v>
      </c>
      <c r="D70" t="s">
        <v>13</v>
      </c>
      <c r="E70">
        <v>1.5</v>
      </c>
      <c r="F70" s="2">
        <v>0.476190476190476</v>
      </c>
      <c r="G70" s="2">
        <v>0.35738030770668</v>
      </c>
      <c r="H70" s="2">
        <v>0.39021044938034499</v>
      </c>
      <c r="I70" s="2">
        <v>0.39306358381502798</v>
      </c>
      <c r="J70" s="2">
        <v>0.393728222996515</v>
      </c>
      <c r="K70" s="2">
        <v>-4.1035921886653101E-2</v>
      </c>
      <c r="L70" s="2"/>
      <c r="M70" s="2" t="e">
        <f>(Table1[[#This Row],[poisson_likelihood]] - (1-Table1[[#This Row],[poisson_likelihood]])/(1/Table1[[#This Row],[365 implied]]-1))/4</f>
        <v>#DIV/0!</v>
      </c>
      <c r="N70" s="4" t="e">
        <f>Table1[[#This Row],[kelly/4 365]]*$O$2</f>
        <v>#DIV/0!</v>
      </c>
    </row>
    <row r="71" spans="1:14" x14ac:dyDescent="0.2">
      <c r="A71">
        <v>4423</v>
      </c>
      <c r="B71" t="s">
        <v>53</v>
      </c>
      <c r="C71" s="1">
        <v>45602</v>
      </c>
      <c r="D71" t="s">
        <v>12</v>
      </c>
      <c r="E71">
        <v>2.5</v>
      </c>
      <c r="F71" s="2">
        <v>0.60606060606060597</v>
      </c>
      <c r="G71" s="2">
        <v>0.57590635314352101</v>
      </c>
      <c r="H71" s="2">
        <v>0.53699545418671801</v>
      </c>
      <c r="I71" s="2">
        <v>0.53703703703703698</v>
      </c>
      <c r="J71" s="2">
        <v>0.51851851851851805</v>
      </c>
      <c r="K71" s="2">
        <v>-4.3829807919967198E-2</v>
      </c>
      <c r="L71" s="2"/>
      <c r="M71" s="2" t="e">
        <f>(Table1[[#This Row],[poisson_likelihood]] - (1-Table1[[#This Row],[poisson_likelihood]])/(1/Table1[[#This Row],[365 implied]]-1))/4</f>
        <v>#DIV/0!</v>
      </c>
      <c r="N71" s="4" t="e">
        <f>Table1[[#This Row],[kelly/4 365]]*$O$2</f>
        <v>#DIV/0!</v>
      </c>
    </row>
    <row r="72" spans="1:14" x14ac:dyDescent="0.2">
      <c r="A72">
        <v>4379</v>
      </c>
      <c r="B72" t="s">
        <v>31</v>
      </c>
      <c r="C72" s="1">
        <v>45602</v>
      </c>
      <c r="D72" t="s">
        <v>12</v>
      </c>
      <c r="E72">
        <v>1.5</v>
      </c>
      <c r="F72" s="2">
        <v>0.66666666666666596</v>
      </c>
      <c r="G72" s="2">
        <v>0.64277675873320606</v>
      </c>
      <c r="H72" s="2">
        <v>0.60638963770662402</v>
      </c>
      <c r="I72" s="2">
        <v>0.62237762237762195</v>
      </c>
      <c r="J72" s="2">
        <v>0.62548262548262501</v>
      </c>
      <c r="K72" s="2">
        <v>-4.5207771720031598E-2</v>
      </c>
      <c r="L72" s="2"/>
      <c r="M72" s="2" t="e">
        <f>(Table1[[#This Row],[poisson_likelihood]] - (1-Table1[[#This Row],[poisson_likelihood]])/(1/Table1[[#This Row],[365 implied]]-1))/4</f>
        <v>#DIV/0!</v>
      </c>
      <c r="N72" s="4" t="e">
        <f>Table1[[#This Row],[kelly/4 365]]*$O$2</f>
        <v>#DIV/0!</v>
      </c>
    </row>
    <row r="73" spans="1:14" x14ac:dyDescent="0.2">
      <c r="A73">
        <v>4417</v>
      </c>
      <c r="B73" t="s">
        <v>50</v>
      </c>
      <c r="C73" s="1">
        <v>45602</v>
      </c>
      <c r="D73" t="s">
        <v>12</v>
      </c>
      <c r="E73">
        <v>2.5</v>
      </c>
      <c r="F73" s="2">
        <v>0.467289719626168</v>
      </c>
      <c r="G73" s="2">
        <v>0.415252529695123</v>
      </c>
      <c r="H73" s="2">
        <v>0.37069318315144401</v>
      </c>
      <c r="I73" s="2">
        <v>0.33529411764705802</v>
      </c>
      <c r="J73" s="2">
        <v>0.36140350877192901</v>
      </c>
      <c r="K73" s="2">
        <v>-4.5332585099979998E-2</v>
      </c>
      <c r="L73" s="2"/>
      <c r="M73" s="2" t="e">
        <f>(Table1[[#This Row],[poisson_likelihood]] - (1-Table1[[#This Row],[poisson_likelihood]])/(1/Table1[[#This Row],[365 implied]]-1))/4</f>
        <v>#DIV/0!</v>
      </c>
      <c r="N73" s="4" t="e">
        <f>Table1[[#This Row],[kelly/4 365]]*$O$2</f>
        <v>#DIV/0!</v>
      </c>
    </row>
    <row r="74" spans="1:14" x14ac:dyDescent="0.2">
      <c r="A74">
        <v>4393</v>
      </c>
      <c r="B74" t="s">
        <v>38</v>
      </c>
      <c r="C74" s="1">
        <v>45602</v>
      </c>
      <c r="D74" t="s">
        <v>12</v>
      </c>
      <c r="E74">
        <v>1.5</v>
      </c>
      <c r="F74" s="2">
        <v>0.49019607843137197</v>
      </c>
      <c r="G74" s="2">
        <v>0.45407418069038102</v>
      </c>
      <c r="H74" s="2">
        <v>0.39735954053498901</v>
      </c>
      <c r="I74" s="2">
        <v>0.402061855670103</v>
      </c>
      <c r="J74" s="2">
        <v>0.36103896103896099</v>
      </c>
      <c r="K74" s="2">
        <v>-4.5525609929956801E-2</v>
      </c>
      <c r="L74" s="2"/>
      <c r="M74" s="2" t="e">
        <f>(Table1[[#This Row],[poisson_likelihood]] - (1-Table1[[#This Row],[poisson_likelihood]])/(1/Table1[[#This Row],[365 implied]]-1))/4</f>
        <v>#DIV/0!</v>
      </c>
      <c r="N74" s="4" t="e">
        <f>Table1[[#This Row],[kelly/4 365]]*$O$2</f>
        <v>#DIV/0!</v>
      </c>
    </row>
    <row r="75" spans="1:14" x14ac:dyDescent="0.2">
      <c r="A75">
        <v>4383</v>
      </c>
      <c r="B75" t="s">
        <v>33</v>
      </c>
      <c r="C75" s="1">
        <v>45602</v>
      </c>
      <c r="D75" t="s">
        <v>12</v>
      </c>
      <c r="E75">
        <v>1.5</v>
      </c>
      <c r="F75" s="2">
        <v>0.58823529411764697</v>
      </c>
      <c r="G75" s="2">
        <v>0.56549755958292702</v>
      </c>
      <c r="H75" s="2">
        <v>0.51072003898909402</v>
      </c>
      <c r="I75" s="2">
        <v>0.50857142857142801</v>
      </c>
      <c r="J75" s="2">
        <v>0.49480968858131402</v>
      </c>
      <c r="K75" s="2">
        <v>-4.7062833470906902E-2</v>
      </c>
      <c r="L75" s="2"/>
      <c r="M75" s="2" t="e">
        <f>(Table1[[#This Row],[poisson_likelihood]] - (1-Table1[[#This Row],[poisson_likelihood]])/(1/Table1[[#This Row],[365 implied]]-1))/4</f>
        <v>#DIV/0!</v>
      </c>
      <c r="N75" s="4" t="e">
        <f>Table1[[#This Row],[kelly/4 365]]*$O$2</f>
        <v>#DIV/0!</v>
      </c>
    </row>
    <row r="76" spans="1:14" x14ac:dyDescent="0.2">
      <c r="A76">
        <v>4348</v>
      </c>
      <c r="B76" t="s">
        <v>15</v>
      </c>
      <c r="C76" s="1">
        <v>45602</v>
      </c>
      <c r="D76" t="s">
        <v>13</v>
      </c>
      <c r="E76">
        <v>3.5</v>
      </c>
      <c r="F76" s="2">
        <v>0.59523809523809501</v>
      </c>
      <c r="G76" s="2">
        <v>0.47265206873310101</v>
      </c>
      <c r="H76" s="2">
        <v>0.51001103461647601</v>
      </c>
      <c r="I76" s="2">
        <v>0.50310559006211097</v>
      </c>
      <c r="J76" s="2">
        <v>0.494584837545126</v>
      </c>
      <c r="K76" s="2">
        <v>-5.26402433251172E-2</v>
      </c>
      <c r="L76" s="2"/>
      <c r="M76" s="2" t="e">
        <f>(Table1[[#This Row],[poisson_likelihood]] - (1-Table1[[#This Row],[poisson_likelihood]])/(1/Table1[[#This Row],[365 implied]]-1))/4</f>
        <v>#DIV/0!</v>
      </c>
      <c r="N76" s="4" t="e">
        <f>Table1[[#This Row],[kelly/4 365]]*$O$2</f>
        <v>#DIV/0!</v>
      </c>
    </row>
    <row r="77" spans="1:14" x14ac:dyDescent="0.2">
      <c r="A77">
        <v>4412</v>
      </c>
      <c r="B77" t="s">
        <v>47</v>
      </c>
      <c r="C77" s="1">
        <v>45602</v>
      </c>
      <c r="D77" t="s">
        <v>13</v>
      </c>
      <c r="E77">
        <v>1.5</v>
      </c>
      <c r="F77" s="2">
        <v>0.476190476190476</v>
      </c>
      <c r="G77" s="2">
        <v>0.35227945062073301</v>
      </c>
      <c r="H77" s="2">
        <v>0.36152851806074199</v>
      </c>
      <c r="I77" s="2">
        <v>0.4</v>
      </c>
      <c r="J77" s="2">
        <v>0.42489270386265998</v>
      </c>
      <c r="K77" s="2">
        <v>-5.4725025471009103E-2</v>
      </c>
      <c r="L77" s="2"/>
      <c r="M77" s="2" t="e">
        <f>(Table1[[#This Row],[poisson_likelihood]] - (1-Table1[[#This Row],[poisson_likelihood]])/(1/Table1[[#This Row],[365 implied]]-1))/4</f>
        <v>#DIV/0!</v>
      </c>
      <c r="N77" s="4" t="e">
        <f>Table1[[#This Row],[kelly/4 365]]*$O$2</f>
        <v>#DIV/0!</v>
      </c>
    </row>
    <row r="78" spans="1:14" x14ac:dyDescent="0.2">
      <c r="A78">
        <v>4389</v>
      </c>
      <c r="B78" t="s">
        <v>36</v>
      </c>
      <c r="C78" s="1">
        <v>45602</v>
      </c>
      <c r="D78" t="s">
        <v>12</v>
      </c>
      <c r="E78">
        <v>2.5</v>
      </c>
      <c r="F78" s="2">
        <v>0.42553191489361702</v>
      </c>
      <c r="G78" s="2">
        <v>0.334312689784455</v>
      </c>
      <c r="H78" s="2">
        <v>0.29527985135684898</v>
      </c>
      <c r="I78" s="2">
        <v>0.30625000000000002</v>
      </c>
      <c r="J78" s="2">
        <v>0.33703703703703702</v>
      </c>
      <c r="K78" s="2">
        <v>-5.6683768391000498E-2</v>
      </c>
      <c r="L78" s="2"/>
      <c r="M78" s="2" t="e">
        <f>(Table1[[#This Row],[poisson_likelihood]] - (1-Table1[[#This Row],[poisson_likelihood]])/(1/Table1[[#This Row],[365 implied]]-1))/4</f>
        <v>#DIV/0!</v>
      </c>
      <c r="N78" s="4" t="e">
        <f>Table1[[#This Row],[kelly/4 365]]*$O$2</f>
        <v>#DIV/0!</v>
      </c>
    </row>
    <row r="79" spans="1:14" x14ac:dyDescent="0.2">
      <c r="A79">
        <v>4410</v>
      </c>
      <c r="B79" t="s">
        <v>46</v>
      </c>
      <c r="C79" s="1">
        <v>45602</v>
      </c>
      <c r="D79" t="s">
        <v>13</v>
      </c>
      <c r="E79">
        <v>1.5</v>
      </c>
      <c r="F79" s="2">
        <v>0.476190476190476</v>
      </c>
      <c r="G79" s="2">
        <v>0.32671728605498201</v>
      </c>
      <c r="H79" s="2">
        <v>0.35595391826380901</v>
      </c>
      <c r="I79" s="2">
        <v>0.33557046979865701</v>
      </c>
      <c r="J79" s="2">
        <v>0.34817813765182098</v>
      </c>
      <c r="K79" s="2">
        <v>-5.7385629919545302E-2</v>
      </c>
      <c r="L79" s="2"/>
      <c r="M79" s="2" t="e">
        <f>(Table1[[#This Row],[poisson_likelihood]] - (1-Table1[[#This Row],[poisson_likelihood]])/(1/Table1[[#This Row],[365 implied]]-1))/4</f>
        <v>#DIV/0!</v>
      </c>
      <c r="N79" s="4" t="e">
        <f>Table1[[#This Row],[kelly/4 365]]*$O$2</f>
        <v>#DIV/0!</v>
      </c>
    </row>
    <row r="80" spans="1:14" x14ac:dyDescent="0.2">
      <c r="A80">
        <v>4365</v>
      </c>
      <c r="B80" t="s">
        <v>24</v>
      </c>
      <c r="C80" s="1">
        <v>45602</v>
      </c>
      <c r="D80" t="s">
        <v>12</v>
      </c>
      <c r="E80">
        <v>2.5</v>
      </c>
      <c r="F80" s="2">
        <v>0.434782608695652</v>
      </c>
      <c r="G80" s="2">
        <v>0.370797428757703</v>
      </c>
      <c r="H80" s="2">
        <v>0.301319702944018</v>
      </c>
      <c r="I80" s="2">
        <v>0.247422680412371</v>
      </c>
      <c r="J80" s="2">
        <v>0.27272727272727199</v>
      </c>
      <c r="K80" s="2">
        <v>-5.9031669851684197E-2</v>
      </c>
      <c r="L80" s="2"/>
      <c r="M80" s="2" t="e">
        <f>(Table1[[#This Row],[poisson_likelihood]] - (1-Table1[[#This Row],[poisson_likelihood]])/(1/Table1[[#This Row],[365 implied]]-1))/4</f>
        <v>#DIV/0!</v>
      </c>
      <c r="N80" s="4" t="e">
        <f>Table1[[#This Row],[kelly/4 365]]*$O$2</f>
        <v>#DIV/0!</v>
      </c>
    </row>
    <row r="81" spans="1:14" x14ac:dyDescent="0.2">
      <c r="A81">
        <v>4426</v>
      </c>
      <c r="B81" t="s">
        <v>54</v>
      </c>
      <c r="C81" s="1">
        <v>45602</v>
      </c>
      <c r="D81" t="s">
        <v>13</v>
      </c>
      <c r="E81">
        <v>1.5</v>
      </c>
      <c r="F81" s="2">
        <v>0.44052863436123302</v>
      </c>
      <c r="G81" s="2">
        <v>0.27380349768923501</v>
      </c>
      <c r="H81" s="2">
        <v>0.30586035703362202</v>
      </c>
      <c r="I81" s="2">
        <v>0.34615384615384598</v>
      </c>
      <c r="J81" s="2">
        <v>0.32599118942731198</v>
      </c>
      <c r="K81" s="2">
        <v>-6.0176572742849703E-2</v>
      </c>
      <c r="L81" s="2"/>
      <c r="M81" s="2" t="e">
        <f>(Table1[[#This Row],[poisson_likelihood]] - (1-Table1[[#This Row],[poisson_likelihood]])/(1/Table1[[#This Row],[365 implied]]-1))/4</f>
        <v>#DIV/0!</v>
      </c>
      <c r="N81" s="4" t="e">
        <f>Table1[[#This Row],[kelly/4 365]]*$O$2</f>
        <v>#DIV/0!</v>
      </c>
    </row>
    <row r="82" spans="1:14" x14ac:dyDescent="0.2">
      <c r="A82">
        <v>4387</v>
      </c>
      <c r="B82" t="s">
        <v>35</v>
      </c>
      <c r="C82" s="1">
        <v>45602</v>
      </c>
      <c r="D82" t="s">
        <v>12</v>
      </c>
      <c r="E82">
        <v>1.5</v>
      </c>
      <c r="F82" s="2">
        <v>0.58479532163742598</v>
      </c>
      <c r="G82" s="2">
        <v>0.536356397610951</v>
      </c>
      <c r="H82" s="2">
        <v>0.48108116641290999</v>
      </c>
      <c r="I82" s="2">
        <v>0.42</v>
      </c>
      <c r="J82" s="2">
        <v>0.439688715953307</v>
      </c>
      <c r="K82" s="2">
        <v>-6.2447607547155899E-2</v>
      </c>
      <c r="L82" s="2"/>
      <c r="M82" s="2" t="e">
        <f>(Table1[[#This Row],[poisson_likelihood]] - (1-Table1[[#This Row],[poisson_likelihood]])/(1/Table1[[#This Row],[365 implied]]-1))/4</f>
        <v>#DIV/0!</v>
      </c>
      <c r="N82" s="4" t="e">
        <f>Table1[[#This Row],[kelly/4 365]]*$O$2</f>
        <v>#DIV/0!</v>
      </c>
    </row>
    <row r="83" spans="1:14" x14ac:dyDescent="0.2">
      <c r="A83">
        <v>4398</v>
      </c>
      <c r="B83" t="s">
        <v>40</v>
      </c>
      <c r="C83" s="1">
        <v>45602</v>
      </c>
      <c r="D83" t="s">
        <v>13</v>
      </c>
      <c r="E83">
        <v>3.5</v>
      </c>
      <c r="F83" s="2">
        <v>0.59523809523809501</v>
      </c>
      <c r="G83" s="2">
        <v>0.454737535752474</v>
      </c>
      <c r="H83" s="2">
        <v>0.48831774944771</v>
      </c>
      <c r="I83" s="2">
        <v>0.47887323943661902</v>
      </c>
      <c r="J83" s="2">
        <v>0.47280334728033402</v>
      </c>
      <c r="K83" s="2">
        <v>-6.6039037105826204E-2</v>
      </c>
      <c r="L83" s="2"/>
      <c r="M83" s="2" t="e">
        <f>(Table1[[#This Row],[poisson_likelihood]] - (1-Table1[[#This Row],[poisson_likelihood]])/(1/Table1[[#This Row],[365 implied]]-1))/4</f>
        <v>#DIV/0!</v>
      </c>
      <c r="N83" s="4" t="e">
        <f>Table1[[#This Row],[kelly/4 365]]*$O$2</f>
        <v>#DIV/0!</v>
      </c>
    </row>
    <row r="84" spans="1:14" x14ac:dyDescent="0.2">
      <c r="A84">
        <v>4385</v>
      </c>
      <c r="B84" t="s">
        <v>34</v>
      </c>
      <c r="C84" s="1">
        <v>45602</v>
      </c>
      <c r="D84" t="s">
        <v>12</v>
      </c>
      <c r="E84">
        <v>1.5</v>
      </c>
      <c r="F84" s="2">
        <v>0.66225165562913901</v>
      </c>
      <c r="G84" s="2">
        <v>0.59864541220021406</v>
      </c>
      <c r="H84" s="2">
        <v>0.56331101604823897</v>
      </c>
      <c r="I84" s="2">
        <v>0.54491017964071797</v>
      </c>
      <c r="J84" s="2">
        <v>0.53024911032028399</v>
      </c>
      <c r="K84" s="2">
        <v>-7.3235473415273894E-2</v>
      </c>
      <c r="L84" s="2"/>
      <c r="M84" s="2" t="e">
        <f>(Table1[[#This Row],[poisson_likelihood]] - (1-Table1[[#This Row],[poisson_likelihood]])/(1/Table1[[#This Row],[365 implied]]-1))/4</f>
        <v>#DIV/0!</v>
      </c>
      <c r="N84" s="4" t="e">
        <f>Table1[[#This Row],[kelly/4 365]]*$O$2</f>
        <v>#DIV/0!</v>
      </c>
    </row>
    <row r="85" spans="1:14" x14ac:dyDescent="0.2">
      <c r="A85">
        <v>4401</v>
      </c>
      <c r="B85" t="s">
        <v>42</v>
      </c>
      <c r="C85" s="1">
        <v>45602</v>
      </c>
      <c r="D85" t="s">
        <v>12</v>
      </c>
      <c r="E85">
        <v>2.5</v>
      </c>
      <c r="F85" s="2">
        <v>0.59880239520958001</v>
      </c>
      <c r="G85" s="2">
        <v>0.49630396710531899</v>
      </c>
      <c r="H85" s="2">
        <v>0.45224121736995099</v>
      </c>
      <c r="I85" s="2">
        <v>0.40909090909090901</v>
      </c>
      <c r="J85" s="2">
        <v>0.45051194539249101</v>
      </c>
      <c r="K85" s="2">
        <v>-9.1327301116485599E-2</v>
      </c>
      <c r="L85" s="2"/>
      <c r="M85" s="2" t="e">
        <f>(Table1[[#This Row],[poisson_likelihood]] - (1-Table1[[#This Row],[poisson_likelihood]])/(1/Table1[[#This Row],[365 implied]]-1))/4</f>
        <v>#DIV/0!</v>
      </c>
      <c r="N85" s="4" t="e">
        <f>Table1[[#This Row],[kelly/4 365]]*$O$2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2024-11-06T12:17:26Z</dcterms:created>
  <dcterms:modified xsi:type="dcterms:W3CDTF">2024-11-06T13:12:13Z</dcterms:modified>
</cp:coreProperties>
</file>