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3117F96F-2C37-C14A-9298-A7C029B4442C}" xr6:coauthVersionLast="47" xr6:coauthVersionMax="47" xr10:uidLastSave="{00000000-0000-0000-0000-000000000000}"/>
  <bookViews>
    <workbookView xWindow="0" yWindow="2140" windowWidth="34360" windowHeight="1602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60" i="1"/>
  <c r="O2" i="1"/>
  <c r="P6" i="1"/>
  <c r="Q6" i="1" s="1"/>
  <c r="P7" i="1"/>
  <c r="Q7" i="1" s="1"/>
  <c r="P8" i="1"/>
  <c r="Q8" i="1" s="1"/>
  <c r="P9" i="1"/>
  <c r="Q9" i="1" s="1"/>
  <c r="P14" i="1"/>
  <c r="Q14" i="1" s="1"/>
  <c r="P15" i="1"/>
  <c r="Q15" i="1" s="1"/>
  <c r="P16" i="1"/>
  <c r="Q16" i="1" s="1"/>
  <c r="P17" i="1"/>
  <c r="Q17" i="1" s="1"/>
  <c r="P22" i="1"/>
  <c r="Q22" i="1" s="1"/>
  <c r="P23" i="1"/>
  <c r="Q23" i="1" s="1"/>
  <c r="P24" i="1"/>
  <c r="Q24" i="1" s="1"/>
  <c r="P25" i="1"/>
  <c r="Q25" i="1" s="1"/>
  <c r="P30" i="1"/>
  <c r="Q30" i="1" s="1"/>
  <c r="P31" i="1"/>
  <c r="Q31" i="1" s="1"/>
  <c r="P32" i="1"/>
  <c r="Q32" i="1" s="1"/>
  <c r="P33" i="1"/>
  <c r="Q33" i="1" s="1"/>
  <c r="P38" i="1"/>
  <c r="Q38" i="1" s="1"/>
  <c r="P39" i="1"/>
  <c r="Q39" i="1" s="1"/>
  <c r="P40" i="1"/>
  <c r="Q40" i="1" s="1"/>
  <c r="P41" i="1"/>
  <c r="Q41" i="1" s="1"/>
  <c r="P46" i="1"/>
  <c r="Q46" i="1" s="1"/>
  <c r="P47" i="1"/>
  <c r="Q47" i="1" s="1"/>
  <c r="P48" i="1"/>
  <c r="Q48" i="1" s="1"/>
  <c r="P49" i="1"/>
  <c r="Q49" i="1" s="1"/>
  <c r="P54" i="1"/>
  <c r="Q54" i="1" s="1"/>
  <c r="P55" i="1"/>
  <c r="Q55" i="1" s="1"/>
  <c r="P56" i="1"/>
  <c r="Q56" i="1" s="1"/>
  <c r="P57" i="1"/>
  <c r="Q57" i="1" s="1"/>
  <c r="P62" i="1"/>
  <c r="Q62" i="1" s="1"/>
  <c r="P63" i="1"/>
  <c r="Q63" i="1" s="1"/>
  <c r="P64" i="1"/>
  <c r="Q64" i="1" s="1"/>
  <c r="P65" i="1"/>
  <c r="Q65" i="1" s="1"/>
  <c r="P70" i="1"/>
  <c r="Q70" i="1" s="1"/>
  <c r="P71" i="1"/>
  <c r="Q71" i="1" s="1"/>
  <c r="P72" i="1"/>
  <c r="Q72" i="1" s="1"/>
  <c r="P73" i="1"/>
  <c r="Q73" i="1" s="1"/>
  <c r="P78" i="1"/>
  <c r="Q78" i="1" s="1"/>
  <c r="P79" i="1"/>
  <c r="Q79" i="1" s="1"/>
  <c r="P80" i="1"/>
  <c r="Q80" i="1" s="1"/>
  <c r="P81" i="1"/>
  <c r="Q81" i="1" s="1"/>
  <c r="P86" i="1"/>
  <c r="Q86" i="1" s="1"/>
  <c r="P87" i="1"/>
  <c r="Q87" i="1" s="1"/>
  <c r="P88" i="1"/>
  <c r="Q88" i="1" s="1"/>
  <c r="P89" i="1"/>
  <c r="Q89" i="1" s="1"/>
  <c r="P94" i="1"/>
  <c r="Q94" i="1" s="1"/>
  <c r="P95" i="1"/>
  <c r="Q95" i="1" s="1"/>
  <c r="P96" i="1"/>
  <c r="Q96" i="1" s="1"/>
  <c r="P97" i="1"/>
  <c r="Q97" i="1" s="1"/>
  <c r="P102" i="1"/>
  <c r="Q102" i="1" s="1"/>
  <c r="P103" i="1"/>
  <c r="Q103" i="1" s="1"/>
  <c r="P104" i="1"/>
  <c r="Q104" i="1" s="1"/>
  <c r="P105" i="1"/>
  <c r="Q105" i="1" s="1"/>
  <c r="P110" i="1"/>
  <c r="Q110" i="1" s="1"/>
  <c r="P111" i="1"/>
  <c r="Q111" i="1" s="1"/>
  <c r="P112" i="1"/>
  <c r="Q112" i="1" s="1"/>
  <c r="P113" i="1"/>
  <c r="Q113" i="1" s="1"/>
  <c r="P118" i="1"/>
  <c r="Q118" i="1" s="1"/>
  <c r="P119" i="1"/>
  <c r="Q119" i="1" s="1"/>
  <c r="P120" i="1"/>
  <c r="Q120" i="1" s="1"/>
  <c r="P121" i="1"/>
  <c r="Q121" i="1" s="1"/>
  <c r="P126" i="1"/>
  <c r="Q126" i="1" s="1"/>
  <c r="P127" i="1"/>
  <c r="Q127" i="1" s="1"/>
  <c r="P128" i="1"/>
  <c r="Q128" i="1" s="1"/>
  <c r="P129" i="1"/>
  <c r="Q129" i="1" s="1"/>
  <c r="P134" i="1"/>
  <c r="Q134" i="1" s="1"/>
  <c r="P135" i="1"/>
  <c r="Q135" i="1" s="1"/>
  <c r="P136" i="1"/>
  <c r="Q136" i="1" s="1"/>
  <c r="P137" i="1"/>
  <c r="Q137" i="1" s="1"/>
  <c r="P142" i="1"/>
  <c r="Q142" i="1" s="1"/>
  <c r="P143" i="1"/>
  <c r="Q143" i="1" s="1"/>
  <c r="P144" i="1"/>
  <c r="Q144" i="1" s="1"/>
  <c r="P145" i="1"/>
  <c r="Q145" i="1" s="1"/>
  <c r="P150" i="1"/>
  <c r="Q150" i="1" s="1"/>
  <c r="P151" i="1"/>
  <c r="Q151" i="1" s="1"/>
  <c r="P152" i="1"/>
  <c r="Q152" i="1" s="1"/>
  <c r="P153" i="1"/>
  <c r="Q153" i="1" s="1"/>
  <c r="P158" i="1"/>
  <c r="Q158" i="1" s="1"/>
  <c r="P159" i="1"/>
  <c r="Q159" i="1" s="1"/>
  <c r="P160" i="1"/>
  <c r="Q160" i="1" s="1"/>
  <c r="P161" i="1"/>
  <c r="Q161" i="1" s="1"/>
  <c r="P166" i="1"/>
  <c r="Q166" i="1" s="1"/>
  <c r="P167" i="1"/>
  <c r="Q167" i="1" s="1"/>
  <c r="P168" i="1"/>
  <c r="Q168" i="1" s="1"/>
  <c r="P169" i="1"/>
  <c r="Q169" i="1" s="1"/>
  <c r="P174" i="1"/>
  <c r="Q174" i="1" s="1"/>
  <c r="P175" i="1"/>
  <c r="Q175" i="1" s="1"/>
  <c r="P176" i="1"/>
  <c r="Q176" i="1" s="1"/>
  <c r="P177" i="1"/>
  <c r="Q177" i="1" s="1"/>
  <c r="P182" i="1"/>
  <c r="Q182" i="1" s="1"/>
  <c r="P183" i="1"/>
  <c r="Q183" i="1" s="1"/>
  <c r="P184" i="1"/>
  <c r="Q184" i="1" s="1"/>
  <c r="P185" i="1"/>
  <c r="Q185" i="1" s="1"/>
  <c r="P190" i="1"/>
  <c r="Q190" i="1" s="1"/>
  <c r="P191" i="1"/>
  <c r="Q191" i="1" s="1"/>
  <c r="P192" i="1"/>
  <c r="Q192" i="1" s="1"/>
  <c r="P193" i="1"/>
  <c r="Q193" i="1" s="1"/>
  <c r="P198" i="1"/>
  <c r="Q198" i="1" s="1"/>
  <c r="P199" i="1"/>
  <c r="Q199" i="1" s="1"/>
  <c r="P200" i="1"/>
  <c r="Q200" i="1" s="1"/>
  <c r="P201" i="1"/>
  <c r="Q201" i="1" s="1"/>
  <c r="P206" i="1"/>
  <c r="Q206" i="1" s="1"/>
  <c r="P207" i="1"/>
  <c r="Q207" i="1" s="1"/>
  <c r="P208" i="1"/>
  <c r="Q208" i="1" s="1"/>
  <c r="P209" i="1"/>
  <c r="Q209" i="1" s="1"/>
  <c r="P214" i="1"/>
  <c r="Q214" i="1" s="1"/>
  <c r="P215" i="1"/>
  <c r="Q215" i="1" s="1"/>
  <c r="P216" i="1"/>
  <c r="Q216" i="1" s="1"/>
  <c r="P217" i="1"/>
  <c r="Q217" i="1" s="1"/>
  <c r="P222" i="1"/>
  <c r="Q222" i="1" s="1"/>
  <c r="P223" i="1"/>
  <c r="Q223" i="1" s="1"/>
  <c r="P224" i="1"/>
  <c r="Q224" i="1" s="1"/>
  <c r="P225" i="1"/>
  <c r="Q225" i="1" s="1"/>
  <c r="P230" i="1"/>
  <c r="Q230" i="1" s="1"/>
  <c r="P231" i="1"/>
  <c r="Q231" i="1" s="1"/>
  <c r="P232" i="1"/>
  <c r="Q232" i="1" s="1"/>
  <c r="P233" i="1"/>
  <c r="Q233" i="1" s="1"/>
  <c r="P238" i="1"/>
  <c r="Q238" i="1" s="1"/>
  <c r="P239" i="1"/>
  <c r="Q239" i="1" s="1"/>
  <c r="P240" i="1"/>
  <c r="Q240" i="1" s="1"/>
  <c r="P241" i="1"/>
  <c r="Q241" i="1" s="1"/>
  <c r="P246" i="1"/>
  <c r="Q246" i="1" s="1"/>
  <c r="P247" i="1"/>
  <c r="Q247" i="1" s="1"/>
  <c r="P248" i="1"/>
  <c r="Q248" i="1" s="1"/>
  <c r="P249" i="1"/>
  <c r="Q249" i="1" s="1"/>
  <c r="P254" i="1"/>
  <c r="Q254" i="1" s="1"/>
  <c r="P255" i="1"/>
  <c r="Q255" i="1" s="1"/>
  <c r="P256" i="1"/>
  <c r="Q256" i="1" s="1"/>
  <c r="P257" i="1"/>
  <c r="Q257" i="1" s="1"/>
  <c r="P262" i="1"/>
  <c r="Q262" i="1" s="1"/>
  <c r="P263" i="1"/>
  <c r="Q263" i="1" s="1"/>
  <c r="P264" i="1"/>
  <c r="Q264" i="1" s="1"/>
  <c r="P265" i="1"/>
  <c r="Q265" i="1" s="1"/>
  <c r="P270" i="1"/>
  <c r="Q270" i="1" s="1"/>
  <c r="P271" i="1"/>
  <c r="Q271" i="1" s="1"/>
  <c r="P272" i="1"/>
  <c r="Q272" i="1" s="1"/>
  <c r="P273" i="1"/>
  <c r="Q273" i="1" s="1"/>
  <c r="P278" i="1"/>
  <c r="Q278" i="1" s="1"/>
  <c r="P279" i="1"/>
  <c r="Q279" i="1" s="1"/>
  <c r="P280" i="1"/>
  <c r="Q280" i="1" s="1"/>
  <c r="P281" i="1"/>
  <c r="Q281" i="1" s="1"/>
  <c r="P286" i="1"/>
  <c r="Q286" i="1" s="1"/>
  <c r="P287" i="1"/>
  <c r="Q287" i="1" s="1"/>
  <c r="P288" i="1"/>
  <c r="Q288" i="1" s="1"/>
  <c r="P289" i="1"/>
  <c r="Q289" i="1" s="1"/>
  <c r="P294" i="1"/>
  <c r="Q294" i="1" s="1"/>
  <c r="P295" i="1"/>
  <c r="Q295" i="1" s="1"/>
  <c r="P296" i="1"/>
  <c r="Q296" i="1" s="1"/>
  <c r="P297" i="1"/>
  <c r="Q297" i="1" s="1"/>
  <c r="P302" i="1"/>
  <c r="Q302" i="1" s="1"/>
  <c r="P303" i="1"/>
  <c r="Q303" i="1" s="1"/>
  <c r="P304" i="1"/>
  <c r="Q304" i="1" s="1"/>
  <c r="P305" i="1"/>
  <c r="Q305" i="1" s="1"/>
  <c r="P310" i="1"/>
  <c r="Q310" i="1" s="1"/>
  <c r="P311" i="1"/>
  <c r="Q311" i="1" s="1"/>
  <c r="P312" i="1"/>
  <c r="Q312" i="1" s="1"/>
  <c r="P313" i="1"/>
  <c r="Q313" i="1" s="1"/>
  <c r="P318" i="1"/>
  <c r="Q318" i="1" s="1"/>
  <c r="P319" i="1"/>
  <c r="Q319" i="1" s="1"/>
  <c r="P320" i="1"/>
  <c r="Q320" i="1" s="1"/>
  <c r="P321" i="1"/>
  <c r="Q321" i="1" s="1"/>
  <c r="P326" i="1"/>
  <c r="Q326" i="1" s="1"/>
  <c r="P327" i="1"/>
  <c r="Q327" i="1" s="1"/>
  <c r="P328" i="1"/>
  <c r="Q328" i="1" s="1"/>
  <c r="P329" i="1"/>
  <c r="Q329" i="1" s="1"/>
  <c r="P334" i="1"/>
  <c r="Q334" i="1" s="1"/>
  <c r="P335" i="1"/>
  <c r="Q335" i="1" s="1"/>
  <c r="Q2" i="1"/>
  <c r="Q130" i="1"/>
  <c r="Q170" i="1"/>
  <c r="Q258" i="1"/>
  <c r="Q298" i="1"/>
  <c r="P2" i="1"/>
  <c r="P3" i="1"/>
  <c r="Q3" i="1" s="1"/>
  <c r="P4" i="1"/>
  <c r="Q4" i="1" s="1"/>
  <c r="P5" i="1"/>
  <c r="Q5" i="1" s="1"/>
  <c r="P10" i="1"/>
  <c r="Q10" i="1" s="1"/>
  <c r="P11" i="1"/>
  <c r="Q11" i="1" s="1"/>
  <c r="P12" i="1"/>
  <c r="Q12" i="1" s="1"/>
  <c r="P13" i="1"/>
  <c r="Q13" i="1" s="1"/>
  <c r="P18" i="1"/>
  <c r="Q18" i="1" s="1"/>
  <c r="P19" i="1"/>
  <c r="Q19" i="1" s="1"/>
  <c r="P20" i="1"/>
  <c r="Q20" i="1" s="1"/>
  <c r="P21" i="1"/>
  <c r="Q21" i="1" s="1"/>
  <c r="P26" i="1"/>
  <c r="Q26" i="1" s="1"/>
  <c r="P27" i="1"/>
  <c r="Q27" i="1" s="1"/>
  <c r="P28" i="1"/>
  <c r="Q28" i="1" s="1"/>
  <c r="P29" i="1"/>
  <c r="Q29" i="1" s="1"/>
  <c r="P34" i="1"/>
  <c r="Q34" i="1" s="1"/>
  <c r="P35" i="1"/>
  <c r="Q35" i="1" s="1"/>
  <c r="P36" i="1"/>
  <c r="Q36" i="1" s="1"/>
  <c r="P37" i="1"/>
  <c r="Q37" i="1" s="1"/>
  <c r="P42" i="1"/>
  <c r="Q42" i="1" s="1"/>
  <c r="P43" i="1"/>
  <c r="Q43" i="1" s="1"/>
  <c r="P44" i="1"/>
  <c r="Q44" i="1" s="1"/>
  <c r="P45" i="1"/>
  <c r="Q45" i="1" s="1"/>
  <c r="P50" i="1"/>
  <c r="Q50" i="1" s="1"/>
  <c r="P51" i="1"/>
  <c r="Q51" i="1" s="1"/>
  <c r="P52" i="1"/>
  <c r="Q52" i="1" s="1"/>
  <c r="P53" i="1"/>
  <c r="Q53" i="1" s="1"/>
  <c r="P58" i="1"/>
  <c r="Q58" i="1" s="1"/>
  <c r="P59" i="1"/>
  <c r="Q59" i="1" s="1"/>
  <c r="P60" i="1"/>
  <c r="Q60" i="1" s="1"/>
  <c r="P61" i="1"/>
  <c r="Q61" i="1" s="1"/>
  <c r="P66" i="1"/>
  <c r="Q66" i="1" s="1"/>
  <c r="P67" i="1"/>
  <c r="Q67" i="1" s="1"/>
  <c r="P68" i="1"/>
  <c r="Q68" i="1" s="1"/>
  <c r="P69" i="1"/>
  <c r="Q69" i="1" s="1"/>
  <c r="P74" i="1"/>
  <c r="Q74" i="1" s="1"/>
  <c r="P75" i="1"/>
  <c r="Q75" i="1" s="1"/>
  <c r="P76" i="1"/>
  <c r="Q76" i="1" s="1"/>
  <c r="P77" i="1"/>
  <c r="Q77" i="1" s="1"/>
  <c r="P82" i="1"/>
  <c r="Q82" i="1" s="1"/>
  <c r="P83" i="1"/>
  <c r="Q83" i="1" s="1"/>
  <c r="P84" i="1"/>
  <c r="Q84" i="1" s="1"/>
  <c r="P85" i="1"/>
  <c r="Q85" i="1" s="1"/>
  <c r="P90" i="1"/>
  <c r="Q90" i="1" s="1"/>
  <c r="P91" i="1"/>
  <c r="Q91" i="1" s="1"/>
  <c r="P92" i="1"/>
  <c r="Q92" i="1" s="1"/>
  <c r="P93" i="1"/>
  <c r="Q93" i="1" s="1"/>
  <c r="P98" i="1"/>
  <c r="Q98" i="1" s="1"/>
  <c r="P99" i="1"/>
  <c r="Q99" i="1" s="1"/>
  <c r="P100" i="1"/>
  <c r="Q100" i="1" s="1"/>
  <c r="P101" i="1"/>
  <c r="Q101" i="1" s="1"/>
  <c r="P106" i="1"/>
  <c r="Q106" i="1" s="1"/>
  <c r="P107" i="1"/>
  <c r="Q107" i="1" s="1"/>
  <c r="P108" i="1"/>
  <c r="Q108" i="1" s="1"/>
  <c r="P109" i="1"/>
  <c r="Q109" i="1" s="1"/>
  <c r="P114" i="1"/>
  <c r="Q114" i="1" s="1"/>
  <c r="P115" i="1"/>
  <c r="Q115" i="1" s="1"/>
  <c r="P116" i="1"/>
  <c r="Q116" i="1" s="1"/>
  <c r="P117" i="1"/>
  <c r="Q117" i="1" s="1"/>
  <c r="P122" i="1"/>
  <c r="Q122" i="1" s="1"/>
  <c r="P123" i="1"/>
  <c r="Q123" i="1" s="1"/>
  <c r="P124" i="1"/>
  <c r="Q124" i="1" s="1"/>
  <c r="P125" i="1"/>
  <c r="Q125" i="1" s="1"/>
  <c r="P130" i="1"/>
  <c r="P131" i="1"/>
  <c r="Q131" i="1" s="1"/>
  <c r="P132" i="1"/>
  <c r="Q132" i="1" s="1"/>
  <c r="P133" i="1"/>
  <c r="Q133" i="1" s="1"/>
  <c r="P138" i="1"/>
  <c r="Q138" i="1" s="1"/>
  <c r="P139" i="1"/>
  <c r="Q139" i="1" s="1"/>
  <c r="P140" i="1"/>
  <c r="Q140" i="1" s="1"/>
  <c r="P141" i="1"/>
  <c r="Q141" i="1" s="1"/>
  <c r="P146" i="1"/>
  <c r="Q146" i="1" s="1"/>
  <c r="P147" i="1"/>
  <c r="Q147" i="1" s="1"/>
  <c r="P148" i="1"/>
  <c r="Q148" i="1" s="1"/>
  <c r="P149" i="1"/>
  <c r="Q149" i="1" s="1"/>
  <c r="P154" i="1"/>
  <c r="Q154" i="1" s="1"/>
  <c r="P155" i="1"/>
  <c r="Q155" i="1" s="1"/>
  <c r="P156" i="1"/>
  <c r="Q156" i="1" s="1"/>
  <c r="P157" i="1"/>
  <c r="Q157" i="1" s="1"/>
  <c r="P162" i="1"/>
  <c r="Q162" i="1" s="1"/>
  <c r="P163" i="1"/>
  <c r="Q163" i="1" s="1"/>
  <c r="P164" i="1"/>
  <c r="Q164" i="1" s="1"/>
  <c r="P165" i="1"/>
  <c r="Q165" i="1" s="1"/>
  <c r="P170" i="1"/>
  <c r="P171" i="1"/>
  <c r="Q171" i="1" s="1"/>
  <c r="P172" i="1"/>
  <c r="Q172" i="1" s="1"/>
  <c r="P173" i="1"/>
  <c r="Q173" i="1" s="1"/>
  <c r="P178" i="1"/>
  <c r="Q178" i="1" s="1"/>
  <c r="P179" i="1"/>
  <c r="Q179" i="1" s="1"/>
  <c r="P180" i="1"/>
  <c r="Q180" i="1" s="1"/>
  <c r="P181" i="1"/>
  <c r="Q181" i="1" s="1"/>
  <c r="P186" i="1"/>
  <c r="Q186" i="1" s="1"/>
  <c r="P187" i="1"/>
  <c r="Q187" i="1" s="1"/>
  <c r="P188" i="1"/>
  <c r="Q188" i="1" s="1"/>
  <c r="P189" i="1"/>
  <c r="Q189" i="1" s="1"/>
  <c r="P194" i="1"/>
  <c r="Q194" i="1" s="1"/>
  <c r="P195" i="1"/>
  <c r="Q195" i="1" s="1"/>
  <c r="P196" i="1"/>
  <c r="Q196" i="1" s="1"/>
  <c r="P197" i="1"/>
  <c r="Q197" i="1" s="1"/>
  <c r="P202" i="1"/>
  <c r="Q202" i="1" s="1"/>
  <c r="P203" i="1"/>
  <c r="Q203" i="1" s="1"/>
  <c r="P204" i="1"/>
  <c r="Q204" i="1" s="1"/>
  <c r="P205" i="1"/>
  <c r="Q205" i="1" s="1"/>
  <c r="P210" i="1"/>
  <c r="Q210" i="1" s="1"/>
  <c r="P211" i="1"/>
  <c r="Q211" i="1" s="1"/>
  <c r="P212" i="1"/>
  <c r="Q212" i="1" s="1"/>
  <c r="P213" i="1"/>
  <c r="Q213" i="1" s="1"/>
  <c r="P218" i="1"/>
  <c r="Q218" i="1" s="1"/>
  <c r="P219" i="1"/>
  <c r="Q219" i="1" s="1"/>
  <c r="P220" i="1"/>
  <c r="Q220" i="1" s="1"/>
  <c r="P221" i="1"/>
  <c r="Q221" i="1" s="1"/>
  <c r="P226" i="1"/>
  <c r="Q226" i="1" s="1"/>
  <c r="P227" i="1"/>
  <c r="Q227" i="1" s="1"/>
  <c r="P228" i="1"/>
  <c r="Q228" i="1" s="1"/>
  <c r="P229" i="1"/>
  <c r="Q229" i="1" s="1"/>
  <c r="P234" i="1"/>
  <c r="Q234" i="1" s="1"/>
  <c r="P235" i="1"/>
  <c r="Q235" i="1" s="1"/>
  <c r="P236" i="1"/>
  <c r="Q236" i="1" s="1"/>
  <c r="P237" i="1"/>
  <c r="Q237" i="1" s="1"/>
  <c r="P242" i="1"/>
  <c r="Q242" i="1" s="1"/>
  <c r="P243" i="1"/>
  <c r="Q243" i="1" s="1"/>
  <c r="P244" i="1"/>
  <c r="Q244" i="1" s="1"/>
  <c r="P245" i="1"/>
  <c r="Q245" i="1" s="1"/>
  <c r="P250" i="1"/>
  <c r="Q250" i="1" s="1"/>
  <c r="P251" i="1"/>
  <c r="Q251" i="1" s="1"/>
  <c r="P252" i="1"/>
  <c r="Q252" i="1" s="1"/>
  <c r="P253" i="1"/>
  <c r="Q253" i="1" s="1"/>
  <c r="P258" i="1"/>
  <c r="P259" i="1"/>
  <c r="Q259" i="1" s="1"/>
  <c r="P260" i="1"/>
  <c r="Q260" i="1" s="1"/>
  <c r="P261" i="1"/>
  <c r="Q261" i="1" s="1"/>
  <c r="P266" i="1"/>
  <c r="Q266" i="1" s="1"/>
  <c r="P267" i="1"/>
  <c r="Q267" i="1" s="1"/>
  <c r="P268" i="1"/>
  <c r="Q268" i="1" s="1"/>
  <c r="P269" i="1"/>
  <c r="Q269" i="1" s="1"/>
  <c r="P274" i="1"/>
  <c r="Q274" i="1" s="1"/>
  <c r="P275" i="1"/>
  <c r="Q275" i="1" s="1"/>
  <c r="P276" i="1"/>
  <c r="Q276" i="1" s="1"/>
  <c r="P277" i="1"/>
  <c r="Q277" i="1" s="1"/>
  <c r="P282" i="1"/>
  <c r="Q282" i="1" s="1"/>
  <c r="P283" i="1"/>
  <c r="Q283" i="1" s="1"/>
  <c r="P284" i="1"/>
  <c r="Q284" i="1" s="1"/>
  <c r="P285" i="1"/>
  <c r="Q285" i="1" s="1"/>
  <c r="P290" i="1"/>
  <c r="Q290" i="1" s="1"/>
  <c r="P291" i="1"/>
  <c r="Q291" i="1" s="1"/>
  <c r="P292" i="1"/>
  <c r="Q292" i="1" s="1"/>
  <c r="P293" i="1"/>
  <c r="Q293" i="1" s="1"/>
  <c r="P298" i="1"/>
  <c r="P299" i="1"/>
  <c r="Q299" i="1" s="1"/>
  <c r="P300" i="1"/>
  <c r="Q300" i="1" s="1"/>
  <c r="P301" i="1"/>
  <c r="Q301" i="1" s="1"/>
  <c r="P306" i="1"/>
  <c r="Q306" i="1" s="1"/>
  <c r="P307" i="1"/>
  <c r="Q307" i="1" s="1"/>
  <c r="P308" i="1"/>
  <c r="Q308" i="1" s="1"/>
  <c r="P309" i="1"/>
  <c r="Q309" i="1" s="1"/>
  <c r="P314" i="1"/>
  <c r="Q314" i="1" s="1"/>
  <c r="P315" i="1"/>
  <c r="Q315" i="1" s="1"/>
  <c r="P316" i="1"/>
  <c r="Q316" i="1" s="1"/>
  <c r="P317" i="1"/>
  <c r="Q317" i="1" s="1"/>
  <c r="P322" i="1"/>
  <c r="Q322" i="1" s="1"/>
  <c r="P323" i="1"/>
  <c r="Q323" i="1" s="1"/>
  <c r="P324" i="1"/>
  <c r="Q324" i="1" s="1"/>
  <c r="P325" i="1"/>
  <c r="Q325" i="1" s="1"/>
  <c r="P330" i="1"/>
  <c r="Q330" i="1" s="1"/>
  <c r="P331" i="1"/>
  <c r="Q331" i="1" s="1"/>
  <c r="P332" i="1"/>
  <c r="Q332" i="1" s="1"/>
  <c r="P333" i="1"/>
  <c r="Q333" i="1" s="1"/>
  <c r="L82" i="1"/>
  <c r="L75" i="1"/>
  <c r="L38" i="1"/>
  <c r="M38" i="1" s="1"/>
  <c r="N38" i="1" s="1"/>
  <c r="L52" i="1"/>
  <c r="L44" i="1"/>
  <c r="L34" i="1"/>
  <c r="M34" i="1" s="1"/>
  <c r="N34" i="1" s="1"/>
  <c r="L70" i="1"/>
  <c r="M70" i="1" s="1"/>
  <c r="N70" i="1" s="1"/>
  <c r="L47" i="1"/>
  <c r="M47" i="1" s="1"/>
  <c r="N47" i="1" s="1"/>
  <c r="L39" i="1"/>
  <c r="M39" i="1" s="1"/>
  <c r="N39" i="1" s="1"/>
  <c r="L30" i="1"/>
  <c r="L27" i="1"/>
  <c r="M27" i="1" s="1"/>
  <c r="N27" i="1" s="1"/>
  <c r="L40" i="1"/>
  <c r="M40" i="1" s="1"/>
  <c r="N40" i="1" s="1"/>
  <c r="L80" i="1"/>
  <c r="L86" i="1"/>
  <c r="L53" i="1"/>
  <c r="M53" i="1" s="1"/>
  <c r="N53" i="1" s="1"/>
  <c r="L45" i="1"/>
  <c r="M45" i="1" s="1"/>
  <c r="N45" i="1" s="1"/>
  <c r="L31" i="1"/>
  <c r="L25" i="1"/>
  <c r="L83" i="1"/>
  <c r="M83" i="1" s="1"/>
  <c r="N83" i="1" s="1"/>
  <c r="L78" i="1"/>
  <c r="L67" i="1"/>
  <c r="L66" i="1"/>
  <c r="L62" i="1"/>
  <c r="M62" i="1" s="1"/>
  <c r="N62" i="1" s="1"/>
  <c r="L57" i="1"/>
  <c r="M57" i="1" s="1"/>
  <c r="N57" i="1" s="1"/>
  <c r="L23" i="1"/>
  <c r="L74" i="1"/>
  <c r="L54" i="1"/>
  <c r="M54" i="1" s="1"/>
  <c r="N54" i="1" s="1"/>
  <c r="L37" i="1"/>
  <c r="L20" i="1"/>
  <c r="L49" i="1"/>
  <c r="L15" i="1"/>
  <c r="M15" i="1" s="1"/>
  <c r="N15" i="1" s="1"/>
  <c r="L68" i="1"/>
  <c r="M68" i="1" s="1"/>
  <c r="N68" i="1" s="1"/>
  <c r="L61" i="1"/>
  <c r="L13" i="1"/>
  <c r="L81" i="1"/>
  <c r="L79" i="1"/>
  <c r="M79" i="1" s="1"/>
  <c r="N79" i="1" s="1"/>
  <c r="L58" i="1"/>
  <c r="L56" i="1"/>
  <c r="L41" i="1"/>
  <c r="M41" i="1" s="1"/>
  <c r="N41" i="1" s="1"/>
  <c r="L24" i="1"/>
  <c r="M24" i="1" s="1"/>
  <c r="N24" i="1" s="1"/>
  <c r="L22" i="1"/>
  <c r="L11" i="1"/>
  <c r="L55" i="1"/>
  <c r="L36" i="1"/>
  <c r="M36" i="1" s="1"/>
  <c r="N36" i="1" s="1"/>
  <c r="L32" i="1"/>
  <c r="L29" i="1"/>
  <c r="L17" i="1"/>
  <c r="M17" i="1" s="1"/>
  <c r="N17" i="1" s="1"/>
  <c r="L10" i="1"/>
  <c r="M10" i="1" s="1"/>
  <c r="N10" i="1" s="1"/>
  <c r="L72" i="1"/>
  <c r="L64" i="1"/>
  <c r="L60" i="1"/>
  <c r="M60" i="1" s="1"/>
  <c r="N60" i="1" s="1"/>
  <c r="L28" i="1"/>
  <c r="M28" i="1" s="1"/>
  <c r="N28" i="1" s="1"/>
  <c r="L21" i="1"/>
  <c r="L16" i="1"/>
  <c r="L73" i="1"/>
  <c r="M73" i="1" s="1"/>
  <c r="N73" i="1" s="1"/>
  <c r="L71" i="1"/>
  <c r="M71" i="1" s="1"/>
  <c r="N71" i="1" s="1"/>
  <c r="L63" i="1"/>
  <c r="L48" i="1"/>
  <c r="L46" i="1"/>
  <c r="L65" i="1"/>
  <c r="M65" i="1" s="1"/>
  <c r="N65" i="1" s="1"/>
  <c r="L59" i="1"/>
  <c r="L50" i="1"/>
  <c r="L43" i="1"/>
  <c r="M43" i="1" s="1"/>
  <c r="N43" i="1" s="1"/>
  <c r="L42" i="1"/>
  <c r="M42" i="1" s="1"/>
  <c r="N42" i="1" s="1"/>
  <c r="L33" i="1"/>
  <c r="L26" i="1"/>
  <c r="L18" i="1"/>
  <c r="M18" i="1" s="1"/>
  <c r="N18" i="1" s="1"/>
  <c r="L5" i="1"/>
  <c r="M5" i="1" s="1"/>
  <c r="N5" i="1" s="1"/>
  <c r="L14" i="1"/>
  <c r="M14" i="1" s="1"/>
  <c r="N14" i="1" s="1"/>
  <c r="L12" i="1"/>
  <c r="L7" i="1"/>
  <c r="M7" i="1" s="1"/>
  <c r="N7" i="1" s="1"/>
  <c r="L6" i="1"/>
  <c r="M6" i="1" s="1"/>
  <c r="N6" i="1" s="1"/>
  <c r="L3" i="1"/>
  <c r="M3" i="1" s="1"/>
  <c r="N3" i="1" s="1"/>
  <c r="M4" i="1"/>
  <c r="M8" i="1"/>
  <c r="N8" i="1" s="1"/>
  <c r="M9" i="1"/>
  <c r="M11" i="1"/>
  <c r="N11" i="1" s="1"/>
  <c r="M12" i="1"/>
  <c r="N12" i="1" s="1"/>
  <c r="M13" i="1"/>
  <c r="N13" i="1" s="1"/>
  <c r="M16" i="1"/>
  <c r="N16" i="1" s="1"/>
  <c r="M19" i="1"/>
  <c r="M20" i="1"/>
  <c r="N20" i="1" s="1"/>
  <c r="M21" i="1"/>
  <c r="N21" i="1" s="1"/>
  <c r="M22" i="1"/>
  <c r="N22" i="1" s="1"/>
  <c r="M23" i="1"/>
  <c r="N23" i="1" s="1"/>
  <c r="M25" i="1"/>
  <c r="N25" i="1" s="1"/>
  <c r="M26" i="1"/>
  <c r="N26" i="1" s="1"/>
  <c r="M29" i="1"/>
  <c r="N29" i="1" s="1"/>
  <c r="M30" i="1"/>
  <c r="N30" i="1" s="1"/>
  <c r="M31" i="1"/>
  <c r="N31" i="1" s="1"/>
  <c r="M32" i="1"/>
  <c r="N32" i="1" s="1"/>
  <c r="M33" i="1"/>
  <c r="N33" i="1" s="1"/>
  <c r="M35" i="1"/>
  <c r="N35" i="1" s="1"/>
  <c r="M37" i="1"/>
  <c r="M44" i="1"/>
  <c r="N44" i="1" s="1"/>
  <c r="M46" i="1"/>
  <c r="N46" i="1" s="1"/>
  <c r="M48" i="1"/>
  <c r="N48" i="1" s="1"/>
  <c r="M49" i="1"/>
  <c r="N49" i="1" s="1"/>
  <c r="M50" i="1"/>
  <c r="M51" i="1"/>
  <c r="M52" i="1"/>
  <c r="N52" i="1" s="1"/>
  <c r="M55" i="1"/>
  <c r="N55" i="1" s="1"/>
  <c r="M56" i="1"/>
  <c r="N56" i="1" s="1"/>
  <c r="M58" i="1"/>
  <c r="N58" i="1" s="1"/>
  <c r="M59" i="1"/>
  <c r="N59" i="1" s="1"/>
  <c r="M61" i="1"/>
  <c r="N61" i="1" s="1"/>
  <c r="M63" i="1"/>
  <c r="N63" i="1" s="1"/>
  <c r="M64" i="1"/>
  <c r="N64" i="1" s="1"/>
  <c r="M66" i="1"/>
  <c r="M67" i="1"/>
  <c r="N67" i="1" s="1"/>
  <c r="M69" i="1"/>
  <c r="N69" i="1" s="1"/>
  <c r="M72" i="1"/>
  <c r="N72" i="1" s="1"/>
  <c r="M74" i="1"/>
  <c r="N74" i="1" s="1"/>
  <c r="M75" i="1"/>
  <c r="N75" i="1" s="1"/>
  <c r="M76" i="1"/>
  <c r="N76" i="1" s="1"/>
  <c r="M77" i="1"/>
  <c r="N77" i="1" s="1"/>
  <c r="M78" i="1"/>
  <c r="N78" i="1" s="1"/>
  <c r="M80" i="1"/>
  <c r="N80" i="1" s="1"/>
  <c r="M81" i="1"/>
  <c r="N81" i="1" s="1"/>
  <c r="M82" i="1"/>
  <c r="M84" i="1"/>
  <c r="M85" i="1"/>
  <c r="N85" i="1" s="1"/>
  <c r="M86" i="1"/>
  <c r="N86" i="1" s="1"/>
  <c r="M87" i="1"/>
  <c r="M88" i="1"/>
  <c r="N88" i="1" s="1"/>
  <c r="M89" i="1"/>
  <c r="N89" i="1" s="1"/>
  <c r="M90" i="1"/>
  <c r="N90" i="1" s="1"/>
  <c r="M91" i="1"/>
  <c r="N91" i="1" s="1"/>
  <c r="M92" i="1"/>
  <c r="M93" i="1"/>
  <c r="N93" i="1" s="1"/>
  <c r="M94" i="1"/>
  <c r="N94" i="1" s="1"/>
  <c r="M95" i="1"/>
  <c r="M96" i="1"/>
  <c r="N96" i="1" s="1"/>
  <c r="M97" i="1"/>
  <c r="N97" i="1" s="1"/>
  <c r="M98" i="1"/>
  <c r="N98" i="1" s="1"/>
  <c r="M99" i="1"/>
  <c r="N99" i="1" s="1"/>
  <c r="M100" i="1"/>
  <c r="M101" i="1"/>
  <c r="N101" i="1" s="1"/>
  <c r="M102" i="1"/>
  <c r="N102" i="1" s="1"/>
  <c r="M103" i="1"/>
  <c r="M104" i="1"/>
  <c r="N104" i="1" s="1"/>
  <c r="M105" i="1"/>
  <c r="N105" i="1" s="1"/>
  <c r="M106" i="1"/>
  <c r="N106" i="1" s="1"/>
  <c r="M107" i="1"/>
  <c r="N107" i="1" s="1"/>
  <c r="M108" i="1"/>
  <c r="M109" i="1"/>
  <c r="N109" i="1" s="1"/>
  <c r="M110" i="1"/>
  <c r="N110" i="1" s="1"/>
  <c r="M111" i="1"/>
  <c r="M112" i="1"/>
  <c r="N112" i="1" s="1"/>
  <c r="M113" i="1"/>
  <c r="N113" i="1" s="1"/>
  <c r="M114" i="1"/>
  <c r="N114" i="1" s="1"/>
  <c r="M115" i="1"/>
  <c r="N115" i="1" s="1"/>
  <c r="M116" i="1"/>
  <c r="M117" i="1"/>
  <c r="M118" i="1"/>
  <c r="N118" i="1" s="1"/>
  <c r="M119" i="1"/>
  <c r="M120" i="1"/>
  <c r="N120" i="1" s="1"/>
  <c r="M121" i="1"/>
  <c r="N121" i="1" s="1"/>
  <c r="M122" i="1"/>
  <c r="N122" i="1" s="1"/>
  <c r="M123" i="1"/>
  <c r="M124" i="1"/>
  <c r="M125" i="1"/>
  <c r="N125" i="1" s="1"/>
  <c r="M126" i="1"/>
  <c r="N126" i="1" s="1"/>
  <c r="M127" i="1"/>
  <c r="M128" i="1"/>
  <c r="N128" i="1" s="1"/>
  <c r="M129" i="1"/>
  <c r="N129" i="1" s="1"/>
  <c r="M130" i="1"/>
  <c r="N130" i="1" s="1"/>
  <c r="M131" i="1"/>
  <c r="N131" i="1" s="1"/>
  <c r="M132" i="1"/>
  <c r="M133" i="1"/>
  <c r="N133" i="1" s="1"/>
  <c r="M134" i="1"/>
  <c r="N134" i="1" s="1"/>
  <c r="M135" i="1"/>
  <c r="M136" i="1"/>
  <c r="N136" i="1" s="1"/>
  <c r="M137" i="1"/>
  <c r="N137" i="1" s="1"/>
  <c r="M138" i="1"/>
  <c r="N138" i="1" s="1"/>
  <c r="M139" i="1"/>
  <c r="N139" i="1" s="1"/>
  <c r="M140" i="1"/>
  <c r="M141" i="1"/>
  <c r="N141" i="1" s="1"/>
  <c r="M142" i="1"/>
  <c r="N142" i="1" s="1"/>
  <c r="M143" i="1"/>
  <c r="M144" i="1"/>
  <c r="N144" i="1" s="1"/>
  <c r="M145" i="1"/>
  <c r="N145" i="1" s="1"/>
  <c r="M146" i="1"/>
  <c r="N146" i="1" s="1"/>
  <c r="M147" i="1"/>
  <c r="N147" i="1" s="1"/>
  <c r="M148" i="1"/>
  <c r="M149" i="1"/>
  <c r="N149" i="1" s="1"/>
  <c r="M150" i="1"/>
  <c r="N150" i="1" s="1"/>
  <c r="M151" i="1"/>
  <c r="M152" i="1"/>
  <c r="N152" i="1" s="1"/>
  <c r="M153" i="1"/>
  <c r="N153" i="1" s="1"/>
  <c r="M154" i="1"/>
  <c r="N154" i="1" s="1"/>
  <c r="M155" i="1"/>
  <c r="N155" i="1" s="1"/>
  <c r="M156" i="1"/>
  <c r="M157" i="1"/>
  <c r="N157" i="1" s="1"/>
  <c r="M158" i="1"/>
  <c r="N158" i="1" s="1"/>
  <c r="M159" i="1"/>
  <c r="M160" i="1"/>
  <c r="N160" i="1" s="1"/>
  <c r="M161" i="1"/>
  <c r="N161" i="1" s="1"/>
  <c r="M162" i="1"/>
  <c r="N162" i="1" s="1"/>
  <c r="M163" i="1"/>
  <c r="N163" i="1" s="1"/>
  <c r="M164" i="1"/>
  <c r="M165" i="1"/>
  <c r="N165" i="1" s="1"/>
  <c r="M166" i="1"/>
  <c r="N166" i="1" s="1"/>
  <c r="M167" i="1"/>
  <c r="M168" i="1"/>
  <c r="N168" i="1" s="1"/>
  <c r="M169" i="1"/>
  <c r="N169" i="1" s="1"/>
  <c r="M170" i="1"/>
  <c r="N170" i="1" s="1"/>
  <c r="M171" i="1"/>
  <c r="N171" i="1" s="1"/>
  <c r="M172" i="1"/>
  <c r="M173" i="1"/>
  <c r="N173" i="1" s="1"/>
  <c r="M174" i="1"/>
  <c r="N174" i="1" s="1"/>
  <c r="M175" i="1"/>
  <c r="M176" i="1"/>
  <c r="N176" i="1" s="1"/>
  <c r="M177" i="1"/>
  <c r="N177" i="1" s="1"/>
  <c r="M178" i="1"/>
  <c r="N178" i="1" s="1"/>
  <c r="M179" i="1"/>
  <c r="N179" i="1" s="1"/>
  <c r="M180" i="1"/>
  <c r="M181" i="1"/>
  <c r="N181" i="1" s="1"/>
  <c r="M182" i="1"/>
  <c r="M183" i="1"/>
  <c r="M184" i="1"/>
  <c r="N184" i="1" s="1"/>
  <c r="M185" i="1"/>
  <c r="N185" i="1" s="1"/>
  <c r="M186" i="1"/>
  <c r="N186" i="1" s="1"/>
  <c r="M187" i="1"/>
  <c r="N187" i="1" s="1"/>
  <c r="M188" i="1"/>
  <c r="M189" i="1"/>
  <c r="N189" i="1" s="1"/>
  <c r="M190" i="1"/>
  <c r="N190" i="1" s="1"/>
  <c r="M191" i="1"/>
  <c r="M192" i="1"/>
  <c r="N192" i="1" s="1"/>
  <c r="M193" i="1"/>
  <c r="N193" i="1" s="1"/>
  <c r="M194" i="1"/>
  <c r="N194" i="1" s="1"/>
  <c r="M195" i="1"/>
  <c r="N195" i="1" s="1"/>
  <c r="M196" i="1"/>
  <c r="M197" i="1"/>
  <c r="N197" i="1" s="1"/>
  <c r="M198" i="1"/>
  <c r="N198" i="1" s="1"/>
  <c r="M199" i="1"/>
  <c r="M200" i="1"/>
  <c r="N200" i="1" s="1"/>
  <c r="M201" i="1"/>
  <c r="N201" i="1" s="1"/>
  <c r="M202" i="1"/>
  <c r="N202" i="1" s="1"/>
  <c r="M203" i="1"/>
  <c r="M204" i="1"/>
  <c r="M205" i="1"/>
  <c r="N205" i="1" s="1"/>
  <c r="M206" i="1"/>
  <c r="N206" i="1" s="1"/>
  <c r="M207" i="1"/>
  <c r="M208" i="1"/>
  <c r="N208" i="1" s="1"/>
  <c r="M209" i="1"/>
  <c r="N209" i="1" s="1"/>
  <c r="M210" i="1"/>
  <c r="N210" i="1" s="1"/>
  <c r="M211" i="1"/>
  <c r="N211" i="1" s="1"/>
  <c r="M212" i="1"/>
  <c r="M213" i="1"/>
  <c r="N213" i="1" s="1"/>
  <c r="M214" i="1"/>
  <c r="N214" i="1" s="1"/>
  <c r="M215" i="1"/>
  <c r="M216" i="1"/>
  <c r="N216" i="1" s="1"/>
  <c r="M217" i="1"/>
  <c r="N217" i="1" s="1"/>
  <c r="M218" i="1"/>
  <c r="N218" i="1" s="1"/>
  <c r="M219" i="1"/>
  <c r="N219" i="1" s="1"/>
  <c r="M220" i="1"/>
  <c r="M221" i="1"/>
  <c r="N221" i="1" s="1"/>
  <c r="M222" i="1"/>
  <c r="N222" i="1" s="1"/>
  <c r="M223" i="1"/>
  <c r="M224" i="1"/>
  <c r="N224" i="1" s="1"/>
  <c r="M225" i="1"/>
  <c r="N225" i="1" s="1"/>
  <c r="M226" i="1"/>
  <c r="N226" i="1" s="1"/>
  <c r="M227" i="1"/>
  <c r="N227" i="1" s="1"/>
  <c r="M228" i="1"/>
  <c r="M229" i="1"/>
  <c r="N229" i="1" s="1"/>
  <c r="M230" i="1"/>
  <c r="N230" i="1" s="1"/>
  <c r="M231" i="1"/>
  <c r="M232" i="1"/>
  <c r="N232" i="1" s="1"/>
  <c r="M233" i="1"/>
  <c r="N233" i="1" s="1"/>
  <c r="M234" i="1"/>
  <c r="N234" i="1" s="1"/>
  <c r="M235" i="1"/>
  <c r="N235" i="1" s="1"/>
  <c r="M236" i="1"/>
  <c r="M237" i="1"/>
  <c r="N237" i="1" s="1"/>
  <c r="M238" i="1"/>
  <c r="N238" i="1" s="1"/>
  <c r="M239" i="1"/>
  <c r="M240" i="1"/>
  <c r="N240" i="1" s="1"/>
  <c r="M241" i="1"/>
  <c r="N241" i="1" s="1"/>
  <c r="M242" i="1"/>
  <c r="N242" i="1" s="1"/>
  <c r="M243" i="1"/>
  <c r="N243" i="1" s="1"/>
  <c r="M244" i="1"/>
  <c r="M245" i="1"/>
  <c r="N245" i="1" s="1"/>
  <c r="M246" i="1"/>
  <c r="N246" i="1" s="1"/>
  <c r="M247" i="1"/>
  <c r="M248" i="1"/>
  <c r="N248" i="1" s="1"/>
  <c r="M249" i="1"/>
  <c r="N249" i="1" s="1"/>
  <c r="M250" i="1"/>
  <c r="N250" i="1" s="1"/>
  <c r="M251" i="1"/>
  <c r="N251" i="1" s="1"/>
  <c r="M252" i="1"/>
  <c r="M253" i="1"/>
  <c r="N253" i="1" s="1"/>
  <c r="M254" i="1"/>
  <c r="N254" i="1" s="1"/>
  <c r="M255" i="1"/>
  <c r="M256" i="1"/>
  <c r="N256" i="1" s="1"/>
  <c r="M257" i="1"/>
  <c r="N257" i="1" s="1"/>
  <c r="M258" i="1"/>
  <c r="N258" i="1" s="1"/>
  <c r="M259" i="1"/>
  <c r="N259" i="1" s="1"/>
  <c r="M260" i="1"/>
  <c r="M261" i="1"/>
  <c r="N261" i="1" s="1"/>
  <c r="M262" i="1"/>
  <c r="N262" i="1" s="1"/>
  <c r="M263" i="1"/>
  <c r="M264" i="1"/>
  <c r="N264" i="1" s="1"/>
  <c r="M265" i="1"/>
  <c r="N265" i="1" s="1"/>
  <c r="M266" i="1"/>
  <c r="N266" i="1" s="1"/>
  <c r="M267" i="1"/>
  <c r="M268" i="1"/>
  <c r="M269" i="1"/>
  <c r="N269" i="1" s="1"/>
  <c r="M270" i="1"/>
  <c r="N270" i="1" s="1"/>
  <c r="M271" i="1"/>
  <c r="M272" i="1"/>
  <c r="N272" i="1" s="1"/>
  <c r="M273" i="1"/>
  <c r="N273" i="1" s="1"/>
  <c r="M274" i="1"/>
  <c r="N274" i="1" s="1"/>
  <c r="M275" i="1"/>
  <c r="N275" i="1" s="1"/>
  <c r="M276" i="1"/>
  <c r="M277" i="1"/>
  <c r="N277" i="1" s="1"/>
  <c r="M278" i="1"/>
  <c r="N278" i="1" s="1"/>
  <c r="M279" i="1"/>
  <c r="M280" i="1"/>
  <c r="N280" i="1" s="1"/>
  <c r="M281" i="1"/>
  <c r="N281" i="1" s="1"/>
  <c r="M282" i="1"/>
  <c r="N282" i="1" s="1"/>
  <c r="M283" i="1"/>
  <c r="N283" i="1" s="1"/>
  <c r="M284" i="1"/>
  <c r="M285" i="1"/>
  <c r="N285" i="1" s="1"/>
  <c r="M286" i="1"/>
  <c r="N286" i="1" s="1"/>
  <c r="M287" i="1"/>
  <c r="M288" i="1"/>
  <c r="N288" i="1" s="1"/>
  <c r="M289" i="1"/>
  <c r="N289" i="1" s="1"/>
  <c r="M290" i="1"/>
  <c r="N290" i="1" s="1"/>
  <c r="M291" i="1"/>
  <c r="N291" i="1" s="1"/>
  <c r="M292" i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M304" i="1"/>
  <c r="N304" i="1" s="1"/>
  <c r="M305" i="1"/>
  <c r="N305" i="1" s="1"/>
  <c r="M306" i="1"/>
  <c r="N306" i="1" s="1"/>
  <c r="M307" i="1"/>
  <c r="N307" i="1" s="1"/>
  <c r="M308" i="1"/>
  <c r="M309" i="1"/>
  <c r="N309" i="1" s="1"/>
  <c r="M310" i="1"/>
  <c r="N310" i="1" s="1"/>
  <c r="M311" i="1"/>
  <c r="M312" i="1"/>
  <c r="N312" i="1" s="1"/>
  <c r="M313" i="1"/>
  <c r="N313" i="1" s="1"/>
  <c r="M314" i="1"/>
  <c r="N314" i="1" s="1"/>
  <c r="M315" i="1"/>
  <c r="M316" i="1"/>
  <c r="M317" i="1"/>
  <c r="N317" i="1" s="1"/>
  <c r="M318" i="1"/>
  <c r="N318" i="1" s="1"/>
  <c r="M319" i="1"/>
  <c r="M320" i="1"/>
  <c r="N320" i="1" s="1"/>
  <c r="M321" i="1"/>
  <c r="N321" i="1" s="1"/>
  <c r="M322" i="1"/>
  <c r="N322" i="1" s="1"/>
  <c r="M323" i="1"/>
  <c r="N323" i="1" s="1"/>
  <c r="M324" i="1"/>
  <c r="M325" i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L2" i="1"/>
  <c r="M2" i="1" s="1"/>
  <c r="N2" i="1" s="1"/>
  <c r="N9" i="1"/>
  <c r="N212" i="1"/>
  <c r="S1" i="1"/>
  <c r="N4" i="1"/>
  <c r="N19" i="1"/>
  <c r="N37" i="1"/>
  <c r="N50" i="1"/>
  <c r="N51" i="1"/>
  <c r="N66" i="1"/>
  <c r="N82" i="1"/>
  <c r="N84" i="1"/>
  <c r="N87" i="1"/>
  <c r="N92" i="1"/>
  <c r="N95" i="1"/>
  <c r="N100" i="1"/>
  <c r="N103" i="1"/>
  <c r="N108" i="1"/>
  <c r="N111" i="1"/>
  <c r="N116" i="1"/>
  <c r="N117" i="1"/>
  <c r="N119" i="1"/>
  <c r="N123" i="1"/>
  <c r="N124" i="1"/>
  <c r="N127" i="1"/>
  <c r="N132" i="1"/>
  <c r="N135" i="1"/>
  <c r="N140" i="1"/>
  <c r="N143" i="1"/>
  <c r="N148" i="1"/>
  <c r="N151" i="1"/>
  <c r="N156" i="1"/>
  <c r="N159" i="1"/>
  <c r="N164" i="1"/>
  <c r="N167" i="1"/>
  <c r="N172" i="1"/>
  <c r="N175" i="1"/>
  <c r="N180" i="1"/>
  <c r="N182" i="1"/>
  <c r="N183" i="1"/>
  <c r="N188" i="1"/>
  <c r="N191" i="1"/>
  <c r="N196" i="1"/>
  <c r="N199" i="1"/>
  <c r="N203" i="1"/>
  <c r="N204" i="1"/>
  <c r="N207" i="1"/>
  <c r="N215" i="1"/>
  <c r="N220" i="1"/>
  <c r="N223" i="1"/>
  <c r="N228" i="1"/>
  <c r="N231" i="1"/>
  <c r="N236" i="1"/>
  <c r="N239" i="1"/>
  <c r="N244" i="1"/>
  <c r="N247" i="1"/>
  <c r="N252" i="1"/>
  <c r="N255" i="1"/>
  <c r="N260" i="1"/>
  <c r="N263" i="1"/>
  <c r="N267" i="1"/>
  <c r="N268" i="1"/>
  <c r="N271" i="1"/>
  <c r="N276" i="1"/>
  <c r="N279" i="1"/>
  <c r="N284" i="1"/>
  <c r="N287" i="1"/>
  <c r="N292" i="1"/>
  <c r="N303" i="1"/>
  <c r="N308" i="1"/>
  <c r="N311" i="1"/>
  <c r="N315" i="1"/>
  <c r="N316" i="1"/>
  <c r="N319" i="1"/>
  <c r="N324" i="1"/>
  <c r="N325" i="1"/>
  <c r="N335" i="1"/>
</calcChain>
</file>

<file path=xl/sharedStrings.xml><?xml version="1.0" encoding="utf-8"?>
<sst xmlns="http://schemas.openxmlformats.org/spreadsheetml/2006/main" count="686" uniqueCount="187">
  <si>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</si>
  <si>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</si>
  <si>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</si>
  <si>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</si>
  <si>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</si>
  <si>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</si>
  <si>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</si>
  <si>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</si>
  <si>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</si>
  <si>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</si>
  <si>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</si>
  <si>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Elias Lindholm</t>
  </si>
  <si>
    <t>Over</t>
  </si>
  <si>
    <t>Under</t>
  </si>
  <si>
    <t>Brad Marchand</t>
  </si>
  <si>
    <t>Charlie McAvoy</t>
  </si>
  <si>
    <t>David Pastrnak</t>
  </si>
  <si>
    <t>Pavel Zacha</t>
  </si>
  <si>
    <t>Mikael Backlund</t>
  </si>
  <si>
    <t>Jonathan Huberdeau</t>
  </si>
  <si>
    <t>Nazem Kadri</t>
  </si>
  <si>
    <t>Yegor Sharangovich</t>
  </si>
  <si>
    <t>Blake Coleman</t>
  </si>
  <si>
    <t>Charlie Coyle</t>
  </si>
  <si>
    <t>MacKenzie Weegar</t>
  </si>
  <si>
    <t>Andrei Kuzmenko</t>
  </si>
  <si>
    <t>Connor Zary</t>
  </si>
  <si>
    <t>Rasmus Andersson</t>
  </si>
  <si>
    <t>Chris Kreider</t>
  </si>
  <si>
    <t>Alexis Lafreni√®re</t>
  </si>
  <si>
    <t>Artemi Panarin</t>
  </si>
  <si>
    <t>Vincent Trocheck</t>
  </si>
  <si>
    <t>Mika Zibanejad</t>
  </si>
  <si>
    <t>Dylan Cozens</t>
  </si>
  <si>
    <t>Rasmus Dahlin</t>
  </si>
  <si>
    <t>JJ Peterka</t>
  </si>
  <si>
    <t>Tage Thompson</t>
  </si>
  <si>
    <t>Alex Tuch</t>
  </si>
  <si>
    <t>Zach Benson</t>
  </si>
  <si>
    <t>Filip Chytil</t>
  </si>
  <si>
    <t>Jason Zucker</t>
  </si>
  <si>
    <t>Adam Fox</t>
  </si>
  <si>
    <t>Jack Quinn</t>
  </si>
  <si>
    <t>Sebastian Aho</t>
  </si>
  <si>
    <t>Brent Burns</t>
  </si>
  <si>
    <t>Seth Jarvis</t>
  </si>
  <si>
    <t>Martin Necas</t>
  </si>
  <si>
    <t>Andrei Svechnikov</t>
  </si>
  <si>
    <t>Michael Bunting</t>
  </si>
  <si>
    <t>Erik Karlsson</t>
  </si>
  <si>
    <t>Evgeni Malkin</t>
  </si>
  <si>
    <t>Rickard Rakell</t>
  </si>
  <si>
    <t>Sidney Crosby</t>
  </si>
  <si>
    <t>Jordan Martinook</t>
  </si>
  <si>
    <t>Jaccob Slavin</t>
  </si>
  <si>
    <t>Jack Roslovic</t>
  </si>
  <si>
    <t>Kris Letang</t>
  </si>
  <si>
    <t>Drew O'Connor</t>
  </si>
  <si>
    <t>Lars Eller</t>
  </si>
  <si>
    <t>Shayne Gostisbehere</t>
  </si>
  <si>
    <t>Aleksander Barkov</t>
  </si>
  <si>
    <t>Sam Bennett</t>
  </si>
  <si>
    <t>Sam Reinhart</t>
  </si>
  <si>
    <t>Matthew Tkachuk</t>
  </si>
  <si>
    <t>Carter Verhaeghe</t>
  </si>
  <si>
    <t>Filip Forsberg</t>
  </si>
  <si>
    <t>Roman Josi</t>
  </si>
  <si>
    <t>Steven Stamkos</t>
  </si>
  <si>
    <t>Jonathan Marchessault</t>
  </si>
  <si>
    <t>Ryan O'Reilly</t>
  </si>
  <si>
    <t>Gustav Forsling</t>
  </si>
  <si>
    <t>Brady Skjei</t>
  </si>
  <si>
    <t>Evan Rodrigues</t>
  </si>
  <si>
    <t>Anton Lundell</t>
  </si>
  <si>
    <t>Jeremy Lauzon</t>
  </si>
  <si>
    <t>Jesper Bratt</t>
  </si>
  <si>
    <t>Dougie Hamilton</t>
  </si>
  <si>
    <t>Nico Hischier</t>
  </si>
  <si>
    <t>Jack Hughes</t>
  </si>
  <si>
    <t>Timo Meier</t>
  </si>
  <si>
    <t>Cole Caufield</t>
  </si>
  <si>
    <t>Kirby Dach</t>
  </si>
  <si>
    <t>Mike Matheson</t>
  </si>
  <si>
    <t>Juraj Slafkovsky</t>
  </si>
  <si>
    <t>Nick Suzuki</t>
  </si>
  <si>
    <t>Dawson Mercer</t>
  </si>
  <si>
    <t>Erik Haula</t>
  </si>
  <si>
    <t>Brendan Gallagher</t>
  </si>
  <si>
    <t>Drake Batherson</t>
  </si>
  <si>
    <t>Claude Giroux</t>
  </si>
  <si>
    <t>Jake Sanderson</t>
  </si>
  <si>
    <t>Tim St√ºtzle</t>
  </si>
  <si>
    <t>Brady Tkachuk</t>
  </si>
  <si>
    <t>Noah Dobson</t>
  </si>
  <si>
    <t>Bo Horvat</t>
  </si>
  <si>
    <t>Anders Lee</t>
  </si>
  <si>
    <t>Brock Nelson</t>
  </si>
  <si>
    <t>Kyle Palmieri</t>
  </si>
  <si>
    <t>Josh Norris</t>
  </si>
  <si>
    <t>Thomas Chabot</t>
  </si>
  <si>
    <t>Noah Gregor</t>
  </si>
  <si>
    <t>Anthony Cirelli</t>
  </si>
  <si>
    <t>Jake Guentzel</t>
  </si>
  <si>
    <t>Brandon Hagel</t>
  </si>
  <si>
    <t>Victor Hedman</t>
  </si>
  <si>
    <t>Nikita Kucherov</t>
  </si>
  <si>
    <t>Sean Couturier</t>
  </si>
  <si>
    <t>Travis Konecny</t>
  </si>
  <si>
    <t>Travis Sanheim</t>
  </si>
  <si>
    <t>Owen Tippett</t>
  </si>
  <si>
    <t>Morgan Frost</t>
  </si>
  <si>
    <t>Nicholas Paul</t>
  </si>
  <si>
    <t>Matt Duchene</t>
  </si>
  <si>
    <t>Miro Heiskanen</t>
  </si>
  <si>
    <t>Roope Hintz</t>
  </si>
  <si>
    <t>Wyatt Johnston</t>
  </si>
  <si>
    <t>Jason Robertson</t>
  </si>
  <si>
    <t>Connor Bedard</t>
  </si>
  <si>
    <t>Taylor Hall</t>
  </si>
  <si>
    <t>Seth Jones</t>
  </si>
  <si>
    <t>Tyler Bertuzzi</t>
  </si>
  <si>
    <t>Teuvo Teravainen</t>
  </si>
  <si>
    <t>Thomas Harley</t>
  </si>
  <si>
    <t>Ryan Donato</t>
  </si>
  <si>
    <t>Jamie Benn</t>
  </si>
  <si>
    <t>Casey Mittelstadt</t>
  </si>
  <si>
    <t>Nathan MacKinnon</t>
  </si>
  <si>
    <t>Mark Scheifele</t>
  </si>
  <si>
    <t>Neal Pionk</t>
  </si>
  <si>
    <t>Devon Toews</t>
  </si>
  <si>
    <t>Artturi Lehkonen</t>
  </si>
  <si>
    <t>Josh Morrissey</t>
  </si>
  <si>
    <t>Cole Perfetti</t>
  </si>
  <si>
    <t>Cale Makar</t>
  </si>
  <si>
    <t>Gabriel Vilardi</t>
  </si>
  <si>
    <t>Mikko Rantanen</t>
  </si>
  <si>
    <t>Kyle Connor</t>
  </si>
  <si>
    <t>Nikolaj Ehlers</t>
  </si>
  <si>
    <t>Nino Niederreiter</t>
  </si>
  <si>
    <t>Colton Parayko</t>
  </si>
  <si>
    <t>Pavel Buchnevich</t>
  </si>
  <si>
    <t>Brandon Saad</t>
  </si>
  <si>
    <t>Brayden Schenn</t>
  </si>
  <si>
    <t>Mikhail Sergachev</t>
  </si>
  <si>
    <t>Matias Maccelli</t>
  </si>
  <si>
    <t>Logan Cooley</t>
  </si>
  <si>
    <t>Jake Neighbours</t>
  </si>
  <si>
    <t>Lawson Crouse</t>
  </si>
  <si>
    <t>Jordan Kyrou</t>
  </si>
  <si>
    <t>Nick Schmaltz</t>
  </si>
  <si>
    <t>Clayton Keller</t>
  </si>
  <si>
    <t>Justin Faulk</t>
  </si>
  <si>
    <t>Dylan Guenther</t>
  </si>
  <si>
    <t>Nick Bjugstad</t>
  </si>
  <si>
    <t>Barrett Hayton</t>
  </si>
  <si>
    <t>J.T. Miller</t>
  </si>
  <si>
    <t>Quinn Hughes</t>
  </si>
  <si>
    <t>Adrian Kempe</t>
  </si>
  <si>
    <t>Conor Garland</t>
  </si>
  <si>
    <t>Phillip Danault</t>
  </si>
  <si>
    <t>Warren Foegele</t>
  </si>
  <si>
    <t>Anze Kopitar</t>
  </si>
  <si>
    <t>Jake DeBrusk</t>
  </si>
  <si>
    <t>Pius Suter</t>
  </si>
  <si>
    <t>Alex Laferriere</t>
  </si>
  <si>
    <t>Trevor Moore</t>
  </si>
  <si>
    <t>Kevin Fiala</t>
  </si>
  <si>
    <t>Quinton Byfield</t>
  </si>
  <si>
    <t>Brock Boeser</t>
  </si>
  <si>
    <t>Elias Pettersson</t>
  </si>
  <si>
    <t>Mikael Granlund</t>
  </si>
  <si>
    <t>Joel Eriksson Ek</t>
  </si>
  <si>
    <t>William Eklund</t>
  </si>
  <si>
    <t>Ryan Hartman</t>
  </si>
  <si>
    <t>Fabian Zetterlund</t>
  </si>
  <si>
    <t>Matt Boldy</t>
  </si>
  <si>
    <t>Tyler Toffoli</t>
  </si>
  <si>
    <t>Kirill Kaprizov</t>
  </si>
  <si>
    <t>Marco Rossi</t>
  </si>
  <si>
    <t>Mats Zuccarello</t>
  </si>
  <si>
    <t>bankroll</t>
  </si>
  <si>
    <t>365 implied</t>
  </si>
  <si>
    <t>kelly/4 365</t>
  </si>
  <si>
    <t>bet</t>
  </si>
  <si>
    <t>bet3</t>
  </si>
  <si>
    <t>99 implied</t>
  </si>
  <si>
    <t>kelly/4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</si>
</sst>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44" fontId="0" fillId="0" borderId="0" xfId="1" applyFont="1"/>
    <xf numFmtId="44" fontId="0" fillId="0" borderId="0" xfId="2" applyNumberFormat="1" applyFont="1"/>
    <xf numFmtId="44" fontId="0" fillId="33" borderId="0" xfId="2" applyNumberFormat="1" applyFont="1" applyFill="1"/>
    <xf numFmtId="10" fontId="0" fillId="0" borderId="0" xfId="2" applyNumberFormat="1" applyFont="1" applyFill="1"/>
    <xf numFmtId="44" fontId="0" fillId="0" borderId="0" xfId="2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335" totalsRowShown="0">
  <autoFilter ref="A1:Q335" xr:uid="{00000000-0009-0000-0100-000001000000}"/>
  <sortState xmlns:xlrd2="http://schemas.microsoft.com/office/spreadsheetml/2017/richdata2" ref="A2:K335">
    <sortCondition descending="1" ref="K1:K335"/>
  </sortState>
  <tableColumns count="17">
    <tableColumn id="1" xr3:uid="{00000000-0010-0000-0000-000001000000}" name="id"/>
    <tableColumn id="2" xr3:uid="{00000000-0010-0000-0000-000002000000}" name="player_name"/>
    <tableColumn id="3" xr3:uid="{00000000-0010-0000-0000-000003000000}" name="date" dataDxfId="12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1" dataCellStyle="Percent"/>
    <tableColumn id="7" xr3:uid="{00000000-0010-0000-0000-000007000000}" name="normal_likelihood" dataDxfId="10" dataCellStyle="Percent"/>
    <tableColumn id="8" xr3:uid="{00000000-0010-0000-0000-000008000000}" name="poisson_likelihood" dataDxfId="9" dataCellStyle="Percent"/>
    <tableColumn id="9" xr3:uid="{00000000-0010-0000-0000-000009000000}" name="raw_data_likelihood" dataDxfId="8" dataCellStyle="Percent"/>
    <tableColumn id="10" xr3:uid="{00000000-0010-0000-0000-00000A000000}" name="weighted_likelihood" dataDxfId="7" dataCellStyle="Percent"/>
    <tableColumn id="11" xr3:uid="{00000000-0010-0000-0000-00000B000000}" name="poisson_kelly" dataDxfId="6" dataCellStyle="Percent"/>
    <tableColumn id="12" xr3:uid="{00000000-0010-0000-0000-00000C000000}" name="365 implied" dataDxfId="5" dataCellStyle="Percent">
      <calculatedColumnFormula>1/1.68</calculatedColumnFormula>
    </tableColumn>
    <tableColumn id="13" xr3:uid="{00000000-0010-0000-0000-00000D000000}" name="kelly/4 365" dataDxfId="4" dataCellStyle="Percent">
      <calculatedColumnFormula>(Table1[[#This Row],[poisson_likelihood]] - (1-Table1[[#This Row],[poisson_likelihood]])/(1/Table1[[#This Row],[365 implied]]-1))*0.4/4</calculatedColumnFormula>
    </tableColumn>
    <tableColumn id="14" xr3:uid="{00000000-0010-0000-0000-00000E000000}" name="bet" dataDxfId="3" dataCellStyle="Percent">
      <calculatedColumnFormula>Table1[[#This Row],[kelly/4 365]]*$R$2</calculatedColumnFormula>
    </tableColumn>
    <tableColumn id="15" xr3:uid="{7D44669F-86BE-3648-A589-B99C90A3B8CC}" name="99 implied" dataDxfId="0" dataCellStyle="Percent">
      <calculatedColumnFormula>1/1.69</calculatedColumnFormula>
    </tableColumn>
    <tableColumn id="16" xr3:uid="{07C4A634-2D6C-6440-8CEA-A23879AD81EF}" name="kelly/4 99" dataDxfId="2" dataCellStyle="Percent">
      <calculatedColumnFormula>(Table1[[#This Row],[poisson_likelihood]] - (1-Table1[[#This Row],[poisson_likelihood]])/(1/Table1[[#This Row],[99 implied]]-1))*0.4/4</calculatedColumnFormula>
    </tableColumn>
    <tableColumn id="17" xr3:uid="{288480E8-F4BC-4E46-B4BC-57FB07C119F3}" name="bet3" dataDxfId="1" dataCellStyle="Percent">
      <calculatedColumnFormula>Table1[[#This Row],[kelly/4 99]]*$R$2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5"/>
  <sheetViews>
    <sheetView tabSelected="1" workbookViewId="0">
      <selection activeCell="T9" sqref="T9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181</v>
      </c>
      <c r="M1" t="s">
        <v>182</v>
      </c>
      <c r="N1" t="s">
        <v>183</v>
      </c>
      <c r="O1" t="s">
        <v>185</v>
      </c>
      <c r="P1" t="s">
        <v>186</v>
      </c>
      <c r="Q1" t="s">
        <v>184</v>
      </c>
      <c r="R1" t="s">
        <v>180</v>
      </c>
      <c r="S1" s="3">
        <f>SUM(K2:K81)</f>
        <v>2.6431192779163752</v>
      </c>
    </row>
    <row r="2" spans="1:19" x14ac:dyDescent="0.2">
      <c r="A2">
        <v>4743</v>
      </c>
      <c r="B2" t="s">
        <v>171</v>
      </c>
      <c r="C2" s="1">
        <v>45603</v>
      </c>
      <c r="D2" t="s">
        <v>12</v>
      </c>
      <c r="E2">
        <v>2.5</v>
      </c>
      <c r="F2" s="2">
        <v>0.58823529411764697</v>
      </c>
      <c r="G2" s="2">
        <v>0.75794047559953603</v>
      </c>
      <c r="H2" s="2">
        <v>0.72814024039090697</v>
      </c>
      <c r="I2" s="2">
        <v>0.63030303030303003</v>
      </c>
      <c r="J2" s="2">
        <v>0.66401590457256399</v>
      </c>
      <c r="K2" s="2">
        <v>8.4942288808765198E-2</v>
      </c>
      <c r="L2" s="2">
        <f t="shared" ref="L2" si="0">1/1.68</f>
        <v>0.59523809523809523</v>
      </c>
      <c r="M2" s="2">
        <f>(Table1[[#This Row],[poisson_likelihood]] - (1-Table1[[#This Row],[poisson_likelihood]])/(1/Table1[[#This Row],[365 implied]]-1))*0.4/4</f>
        <v>3.2834647625988776E-2</v>
      </c>
      <c r="N2" s="6">
        <f>Table1[[#This Row],[kelly/4 365]]*$R$2</f>
        <v>16.942678175010208</v>
      </c>
      <c r="O2" s="7">
        <f t="shared" ref="O2:O65" si="1">1/1.69</f>
        <v>0.59171597633136097</v>
      </c>
      <c r="P2" s="7">
        <f>(Table1[[#This Row],[poisson_likelihood]] - (1-Table1[[#This Row],[poisson_likelihood]])/(1/Table1[[#This Row],[99 implied]]-1))*0.4/4</f>
        <v>3.3414058878352575E-2</v>
      </c>
      <c r="Q2" s="8">
        <f>Table1[[#This Row],[kelly/4 99]]*$R$2</f>
        <v>17.241654381229928</v>
      </c>
      <c r="R2" s="4">
        <v>516</v>
      </c>
    </row>
    <row r="3" spans="1:19" x14ac:dyDescent="0.2">
      <c r="A3">
        <v>4730</v>
      </c>
      <c r="B3" t="s">
        <v>164</v>
      </c>
      <c r="C3" s="1">
        <v>45603</v>
      </c>
      <c r="D3" t="s">
        <v>13</v>
      </c>
      <c r="E3">
        <v>2.5</v>
      </c>
      <c r="F3" s="2">
        <v>0.61728395061728303</v>
      </c>
      <c r="G3" s="2">
        <v>0.70589372364815395</v>
      </c>
      <c r="H3" s="2">
        <v>0.73752674957598496</v>
      </c>
      <c r="I3" s="2">
        <v>0.70526315789473604</v>
      </c>
      <c r="J3" s="2">
        <v>0.69158878504672805</v>
      </c>
      <c r="K3" s="2">
        <v>7.8545699319797005E-2</v>
      </c>
      <c r="L3" s="2">
        <f>1/1.55</f>
        <v>0.64516129032258063</v>
      </c>
      <c r="M3" s="2">
        <f>(Table1[[#This Row],[poisson_likelihood]] - (1-Table1[[#This Row],[poisson_likelihood]])/(1/Table1[[#This Row],[365 implied]]-1))*0.4/4</f>
        <v>2.6030265789595771E-2</v>
      </c>
      <c r="N3" s="6">
        <f>Table1[[#This Row],[kelly/4 365]]*$R$2</f>
        <v>13.431617147431417</v>
      </c>
      <c r="O3" s="7">
        <f>1/1.65</f>
        <v>0.60606060606060608</v>
      </c>
      <c r="P3" s="7">
        <f>(Table1[[#This Row],[poisson_likelihood]] - (1-Table1[[#This Row],[poisson_likelihood]])/(1/Table1[[#This Row],[99 implied]]-1))*0.4/4</f>
        <v>3.3372174892365408E-2</v>
      </c>
      <c r="Q3" s="8">
        <f>Table1[[#This Row],[kelly/4 99]]*$R$2</f>
        <v>17.220042244460551</v>
      </c>
    </row>
    <row r="4" spans="1:19" x14ac:dyDescent="0.2">
      <c r="A4">
        <v>4728</v>
      </c>
      <c r="B4" t="s">
        <v>163</v>
      </c>
      <c r="C4" s="1">
        <v>45603</v>
      </c>
      <c r="D4" t="s">
        <v>13</v>
      </c>
      <c r="E4">
        <v>1.5</v>
      </c>
      <c r="F4" s="2">
        <v>0.476190476190476</v>
      </c>
      <c r="G4" s="2">
        <v>0.54573042059320298</v>
      </c>
      <c r="H4" s="2">
        <v>0.61181235416854796</v>
      </c>
      <c r="I4" s="2">
        <v>0.62179487179487103</v>
      </c>
      <c r="J4" s="2">
        <v>0.59030837004405201</v>
      </c>
      <c r="K4" s="2">
        <v>6.4728623580443595E-2</v>
      </c>
      <c r="L4" s="2"/>
      <c r="M4" s="2" t="e">
        <f>(Table1[[#This Row],[poisson_likelihood]] - (1-Table1[[#This Row],[poisson_likelihood]])/(1/Table1[[#This Row],[365 implied]]-1))*0.4/4</f>
        <v>#DIV/0!</v>
      </c>
      <c r="N4" s="5" t="e">
        <f>Table1[[#This Row],[kelly/4 365]]*$R$2</f>
        <v>#DIV/0!</v>
      </c>
      <c r="O4" s="7"/>
      <c r="P4" s="7" t="e">
        <f>(Table1[[#This Row],[poisson_likelihood]] - (1-Table1[[#This Row],[poisson_likelihood]])/(1/Table1[[#This Row],[99 implied]]-1))*0.4/4</f>
        <v>#DIV/0!</v>
      </c>
      <c r="Q4" s="8" t="e">
        <f>Table1[[#This Row],[kelly/4 99]]*$R$2</f>
        <v>#DIV/0!</v>
      </c>
    </row>
    <row r="5" spans="1:19" x14ac:dyDescent="0.2">
      <c r="A5">
        <v>4670</v>
      </c>
      <c r="B5" t="s">
        <v>134</v>
      </c>
      <c r="C5" s="1">
        <v>45603</v>
      </c>
      <c r="D5" t="s">
        <v>13</v>
      </c>
      <c r="E5">
        <v>2.5</v>
      </c>
      <c r="F5" s="2">
        <v>0.60606060606060597</v>
      </c>
      <c r="G5" s="2">
        <v>0.64227248022780803</v>
      </c>
      <c r="H5" s="2">
        <v>0.70557328619958404</v>
      </c>
      <c r="I5" s="2">
        <v>0.585365853658536</v>
      </c>
      <c r="J5" s="2">
        <v>0.55825242718446599</v>
      </c>
      <c r="K5" s="2">
        <v>6.3152277780505695E-2</v>
      </c>
      <c r="L5" s="2">
        <f>1/1.62</f>
        <v>0.61728395061728392</v>
      </c>
      <c r="M5" s="2">
        <f>(Table1[[#This Row],[poisson_likelihood]] - (1-Table1[[#This Row],[poisson_likelihood]])/(1/Table1[[#This Row],[365 implied]]-1))*0.4/4</f>
        <v>2.306914897473003E-2</v>
      </c>
      <c r="N5" s="6">
        <f>Table1[[#This Row],[kelly/4 365]]*$R$2</f>
        <v>11.903680870960695</v>
      </c>
      <c r="O5" s="7"/>
      <c r="P5" s="7" t="e">
        <f>(Table1[[#This Row],[poisson_likelihood]] - (1-Table1[[#This Row],[poisson_likelihood]])/(1/Table1[[#This Row],[99 implied]]-1))*0.4/4</f>
        <v>#DIV/0!</v>
      </c>
      <c r="Q5" s="8" t="e">
        <f>Table1[[#This Row],[kelly/4 99]]*$R$2</f>
        <v>#DIV/0!</v>
      </c>
    </row>
    <row r="6" spans="1:19" x14ac:dyDescent="0.2">
      <c r="A6">
        <v>4718</v>
      </c>
      <c r="B6" t="s">
        <v>158</v>
      </c>
      <c r="C6" s="1">
        <v>45603</v>
      </c>
      <c r="D6" t="s">
        <v>13</v>
      </c>
      <c r="E6">
        <v>2.5</v>
      </c>
      <c r="F6" s="2">
        <v>0.56497175141242895</v>
      </c>
      <c r="G6" s="2">
        <v>0.63105924167730898</v>
      </c>
      <c r="H6" s="2">
        <v>0.67302516957098801</v>
      </c>
      <c r="I6" s="2">
        <v>0.64367816091954</v>
      </c>
      <c r="J6" s="2">
        <v>0.63194444444444398</v>
      </c>
      <c r="K6" s="2">
        <v>6.20956331625485E-2</v>
      </c>
      <c r="L6" s="2">
        <f>1/1.71</f>
        <v>0.58479532163742687</v>
      </c>
      <c r="M6" s="2">
        <f>(Table1[[#This Row],[poisson_likelihood]] - (1-Table1[[#This Row],[poisson_likelihood]])/(1/Table1[[#This Row],[365 implied]]-1))*0.4/4</f>
        <v>2.1249723938928114E-2</v>
      </c>
      <c r="N6" s="6">
        <f>Table1[[#This Row],[kelly/4 365]]*$R$2</f>
        <v>10.964857552486906</v>
      </c>
      <c r="O6" s="7"/>
      <c r="P6" s="7" t="e">
        <f>(Table1[[#This Row],[poisson_likelihood]] - (1-Table1[[#This Row],[poisson_likelihood]])/(1/Table1[[#This Row],[99 implied]]-1))*0.4/4</f>
        <v>#DIV/0!</v>
      </c>
      <c r="Q6" s="8" t="e">
        <f>Table1[[#This Row],[kelly/4 99]]*$R$2</f>
        <v>#DIV/0!</v>
      </c>
    </row>
    <row r="7" spans="1:19" x14ac:dyDescent="0.2">
      <c r="A7">
        <v>4714</v>
      </c>
      <c r="B7" t="s">
        <v>156</v>
      </c>
      <c r="C7" s="1">
        <v>45603</v>
      </c>
      <c r="D7" t="s">
        <v>13</v>
      </c>
      <c r="E7">
        <v>2.5</v>
      </c>
      <c r="F7" s="2">
        <v>0.49504950495049499</v>
      </c>
      <c r="G7" s="2">
        <v>0.56227497476766297</v>
      </c>
      <c r="H7" s="2">
        <v>0.61863941489651797</v>
      </c>
      <c r="I7" s="2">
        <v>0.59649122807017496</v>
      </c>
      <c r="J7" s="2">
        <v>0.53333333333333299</v>
      </c>
      <c r="K7" s="2">
        <v>6.1189122081119297E-2</v>
      </c>
      <c r="L7" s="2">
        <f>1/1.95</f>
        <v>0.51282051282051289</v>
      </c>
      <c r="M7" s="2">
        <f>(Table1[[#This Row],[poisson_likelihood]] - (1-Table1[[#This Row],[poisson_likelihood]])/(1/Table1[[#This Row],[365 implied]]-1))*0.4/4</f>
        <v>2.172072200507473E-2</v>
      </c>
      <c r="N7" s="6">
        <f>Table1[[#This Row],[kelly/4 365]]*$R$2</f>
        <v>11.20789255461856</v>
      </c>
      <c r="O7" s="7"/>
      <c r="P7" s="7" t="e">
        <f>(Table1[[#This Row],[poisson_likelihood]] - (1-Table1[[#This Row],[poisson_likelihood]])/(1/Table1[[#This Row],[99 implied]]-1))*0.4/4</f>
        <v>#DIV/0!</v>
      </c>
      <c r="Q7" s="8" t="e">
        <f>Table1[[#This Row],[kelly/4 99]]*$R$2</f>
        <v>#DIV/0!</v>
      </c>
    </row>
    <row r="8" spans="1:19" x14ac:dyDescent="0.2">
      <c r="A8">
        <v>4550</v>
      </c>
      <c r="B8" t="s">
        <v>74</v>
      </c>
      <c r="C8" s="1">
        <v>45603</v>
      </c>
      <c r="D8" t="s">
        <v>13</v>
      </c>
      <c r="E8">
        <v>1.5</v>
      </c>
      <c r="F8" s="2">
        <v>0.58823529411764697</v>
      </c>
      <c r="G8" s="2">
        <v>0.62395348998385702</v>
      </c>
      <c r="H8" s="2">
        <v>0.68114503314764896</v>
      </c>
      <c r="I8" s="2">
        <v>0.660377358490566</v>
      </c>
      <c r="J8" s="2">
        <v>0.65693430656934304</v>
      </c>
      <c r="K8" s="2">
        <v>5.6409484411072998E-2</v>
      </c>
      <c r="L8" s="2"/>
      <c r="M8" s="2" t="e">
        <f>(Table1[[#This Row],[poisson_likelihood]] - (1-Table1[[#This Row],[poisson_likelihood]])/(1/Table1[[#This Row],[365 implied]]-1))*0.4/4</f>
        <v>#DIV/0!</v>
      </c>
      <c r="N8" s="5" t="e">
        <f>Table1[[#This Row],[kelly/4 365]]*$R$2</f>
        <v>#DIV/0!</v>
      </c>
      <c r="O8" s="7"/>
      <c r="P8" s="7" t="e">
        <f>(Table1[[#This Row],[poisson_likelihood]] - (1-Table1[[#This Row],[poisson_likelihood]])/(1/Table1[[#This Row],[99 implied]]-1))*0.4/4</f>
        <v>#DIV/0!</v>
      </c>
      <c r="Q8" s="8" t="e">
        <f>Table1[[#This Row],[kelly/4 99]]*$R$2</f>
        <v>#DIV/0!</v>
      </c>
    </row>
    <row r="9" spans="1:19" x14ac:dyDescent="0.2">
      <c r="A9">
        <v>4559</v>
      </c>
      <c r="B9" t="s">
        <v>79</v>
      </c>
      <c r="C9" s="1">
        <v>45603</v>
      </c>
      <c r="D9" t="s">
        <v>12</v>
      </c>
      <c r="E9">
        <v>2.5</v>
      </c>
      <c r="F9" s="2">
        <v>0.62111801242235998</v>
      </c>
      <c r="G9" s="2">
        <v>0.704393635022877</v>
      </c>
      <c r="H9" s="2">
        <v>0.70276321981759504</v>
      </c>
      <c r="I9" s="2">
        <v>0.67901234567901203</v>
      </c>
      <c r="J9" s="2">
        <v>0.63099630996309897</v>
      </c>
      <c r="K9" s="2">
        <v>5.3872452420626299E-2</v>
      </c>
      <c r="L9" s="2"/>
      <c r="M9" s="2" t="e">
        <f>(Table1[[#This Row],[poisson_likelihood]] - (1-Table1[[#This Row],[poisson_likelihood]])/(1/Table1[[#This Row],[365 implied]]-1))*0.4/4</f>
        <v>#DIV/0!</v>
      </c>
      <c r="N9" s="5" t="e">
        <f>Table1[[#This Row],[kelly/4 365]]*$R$2</f>
        <v>#DIV/0!</v>
      </c>
      <c r="O9" s="7"/>
      <c r="P9" s="7" t="e">
        <f>(Table1[[#This Row],[poisson_likelihood]] - (1-Table1[[#This Row],[poisson_likelihood]])/(1/Table1[[#This Row],[99 implied]]-1))*0.4/4</f>
        <v>#DIV/0!</v>
      </c>
      <c r="Q9" s="8" t="e">
        <f>Table1[[#This Row],[kelly/4 99]]*$R$2</f>
        <v>#DIV/0!</v>
      </c>
    </row>
    <row r="10" spans="1:19" x14ac:dyDescent="0.2">
      <c r="A10">
        <v>4467</v>
      </c>
      <c r="B10" t="s">
        <v>33</v>
      </c>
      <c r="C10" s="1">
        <v>45603</v>
      </c>
      <c r="D10" t="s">
        <v>12</v>
      </c>
      <c r="E10">
        <v>2.5</v>
      </c>
      <c r="F10" s="2">
        <v>0.44444444444444398</v>
      </c>
      <c r="G10" s="2">
        <v>0.59353742823041999</v>
      </c>
      <c r="H10" s="2">
        <v>0.56390007213737603</v>
      </c>
      <c r="I10" s="2">
        <v>0.44508670520231203</v>
      </c>
      <c r="J10" s="2">
        <v>0.44444444444444398</v>
      </c>
      <c r="K10" s="2">
        <v>5.3755032461819501E-2</v>
      </c>
      <c r="L10" s="2">
        <f>1/2.2</f>
        <v>0.45454545454545453</v>
      </c>
      <c r="M10" s="2">
        <f>(Table1[[#This Row],[poisson_likelihood]] - (1-Table1[[#This Row],[poisson_likelihood]])/(1/Table1[[#This Row],[365 implied]]-1))*0.4/4</f>
        <v>2.0048346558518945E-2</v>
      </c>
      <c r="N10" s="6">
        <f>Table1[[#This Row],[kelly/4 365]]*$R$2</f>
        <v>10.344946824195775</v>
      </c>
      <c r="O10" s="7"/>
      <c r="P10" s="7" t="e">
        <f>(Table1[[#This Row],[poisson_likelihood]] - (1-Table1[[#This Row],[poisson_likelihood]])/(1/Table1[[#This Row],[99 implied]]-1))*0.4/4</f>
        <v>#DIV/0!</v>
      </c>
      <c r="Q10" s="8" t="e">
        <f>Table1[[#This Row],[kelly/4 99]]*$R$2</f>
        <v>#DIV/0!</v>
      </c>
    </row>
    <row r="11" spans="1:19" x14ac:dyDescent="0.2">
      <c r="A11">
        <v>4500</v>
      </c>
      <c r="B11" t="s">
        <v>49</v>
      </c>
      <c r="C11" s="1">
        <v>45603</v>
      </c>
      <c r="D11" t="s">
        <v>13</v>
      </c>
      <c r="E11">
        <v>2.5</v>
      </c>
      <c r="F11" s="2">
        <v>0.56497175141242895</v>
      </c>
      <c r="G11" s="2">
        <v>0.59515182992961702</v>
      </c>
      <c r="H11" s="2">
        <v>0.65636744007102399</v>
      </c>
      <c r="I11" s="2">
        <v>0.54494382022471899</v>
      </c>
      <c r="J11" s="2">
        <v>0.54362416107382505</v>
      </c>
      <c r="K11" s="2">
        <v>5.2522847053803098E-2</v>
      </c>
      <c r="L11" s="2">
        <f>1/1.66</f>
        <v>0.60240963855421692</v>
      </c>
      <c r="M11" s="2">
        <f>(Table1[[#This Row],[poisson_likelihood]] - (1-Table1[[#This Row],[poisson_likelihood]])/(1/Table1[[#This Row],[365 implied]]-1))*0.4/4</f>
        <v>1.3571204623924206E-2</v>
      </c>
      <c r="N11" s="6">
        <f>Table1[[#This Row],[kelly/4 365]]*$R$2</f>
        <v>7.0027415859448903</v>
      </c>
      <c r="O11" s="7"/>
      <c r="P11" s="7" t="e">
        <f>(Table1[[#This Row],[poisson_likelihood]] - (1-Table1[[#This Row],[poisson_likelihood]])/(1/Table1[[#This Row],[99 implied]]-1))*0.4/4</f>
        <v>#DIV/0!</v>
      </c>
      <c r="Q11" s="8" t="e">
        <f>Table1[[#This Row],[kelly/4 99]]*$R$2</f>
        <v>#DIV/0!</v>
      </c>
    </row>
    <row r="12" spans="1:19" x14ac:dyDescent="0.2">
      <c r="A12">
        <v>4716</v>
      </c>
      <c r="B12" t="s">
        <v>157</v>
      </c>
      <c r="C12" s="1">
        <v>45603</v>
      </c>
      <c r="D12" t="s">
        <v>13</v>
      </c>
      <c r="E12">
        <v>3.5</v>
      </c>
      <c r="F12" s="2">
        <v>0.61728395061728303</v>
      </c>
      <c r="G12" s="2">
        <v>0.64810457846541802</v>
      </c>
      <c r="H12" s="2">
        <v>0.69428024775185004</v>
      </c>
      <c r="I12" s="2">
        <v>0.65317919075144504</v>
      </c>
      <c r="J12" s="2">
        <v>0.65972222222222199</v>
      </c>
      <c r="K12" s="2">
        <v>5.0295968289515297E-2</v>
      </c>
      <c r="L12" s="2">
        <f>1/1.6</f>
        <v>0.625</v>
      </c>
      <c r="M12" s="2">
        <f>(Table1[[#This Row],[poisson_likelihood]] - (1-Table1[[#This Row],[poisson_likelihood]])/(1/Table1[[#This Row],[365 implied]]-1))*0.4/4</f>
        <v>1.8474732733826684E-2</v>
      </c>
      <c r="N12" s="6">
        <f>Table1[[#This Row],[kelly/4 365]]*$R$2</f>
        <v>9.5329620906545696</v>
      </c>
      <c r="O12" s="7"/>
      <c r="P12" s="7" t="e">
        <f>(Table1[[#This Row],[poisson_likelihood]] - (1-Table1[[#This Row],[poisson_likelihood]])/(1/Table1[[#This Row],[99 implied]]-1))*0.4/4</f>
        <v>#DIV/0!</v>
      </c>
      <c r="Q12" s="8" t="e">
        <f>Table1[[#This Row],[kelly/4 99]]*$R$2</f>
        <v>#DIV/0!</v>
      </c>
    </row>
    <row r="13" spans="1:19" x14ac:dyDescent="0.2">
      <c r="A13">
        <v>4632</v>
      </c>
      <c r="B13" t="s">
        <v>115</v>
      </c>
      <c r="C13" s="1">
        <v>45603</v>
      </c>
      <c r="D13" t="s">
        <v>13</v>
      </c>
      <c r="E13">
        <v>2.5</v>
      </c>
      <c r="F13" s="2">
        <v>0.44247787610619399</v>
      </c>
      <c r="G13" s="2">
        <v>0.50725231255850201</v>
      </c>
      <c r="H13" s="2">
        <v>0.55118702681807696</v>
      </c>
      <c r="I13" s="2">
        <v>0.6</v>
      </c>
      <c r="J13" s="2">
        <v>0.57093425605536297</v>
      </c>
      <c r="K13" s="2">
        <v>4.8746563612867798E-2</v>
      </c>
      <c r="L13" s="2">
        <f>1/2.3</f>
        <v>0.43478260869565222</v>
      </c>
      <c r="M13" s="2">
        <f>(Table1[[#This Row],[poisson_likelihood]] - (1-Table1[[#This Row],[poisson_likelihood]])/(1/Table1[[#This Row],[365 implied]]-1))*0.4/4</f>
        <v>2.0594627821659769E-2</v>
      </c>
      <c r="N13" s="6">
        <f>Table1[[#This Row],[kelly/4 365]]*$R$2</f>
        <v>10.62682795597644</v>
      </c>
      <c r="O13" s="7"/>
      <c r="P13" s="7" t="e">
        <f>(Table1[[#This Row],[poisson_likelihood]] - (1-Table1[[#This Row],[poisson_likelihood]])/(1/Table1[[#This Row],[99 implied]]-1))*0.4/4</f>
        <v>#DIV/0!</v>
      </c>
      <c r="Q13" s="8" t="e">
        <f>Table1[[#This Row],[kelly/4 99]]*$R$2</f>
        <v>#DIV/0!</v>
      </c>
    </row>
    <row r="14" spans="1:19" x14ac:dyDescent="0.2">
      <c r="A14">
        <v>4738</v>
      </c>
      <c r="B14" t="s">
        <v>168</v>
      </c>
      <c r="C14" s="1">
        <v>45603</v>
      </c>
      <c r="D14" t="s">
        <v>13</v>
      </c>
      <c r="E14">
        <v>2.5</v>
      </c>
      <c r="F14" s="2">
        <v>0.55555555555555503</v>
      </c>
      <c r="G14" s="2">
        <v>0.58517060688156797</v>
      </c>
      <c r="H14" s="2">
        <v>0.64027045000252303</v>
      </c>
      <c r="I14" s="2">
        <v>0.55421686746987897</v>
      </c>
      <c r="J14" s="2">
        <v>0.56630824372759803</v>
      </c>
      <c r="K14" s="2">
        <v>4.7652128126419301E-2</v>
      </c>
      <c r="L14" s="2">
        <f>1/1.71</f>
        <v>0.58479532163742687</v>
      </c>
      <c r="M14" s="2">
        <f>(Table1[[#This Row],[poisson_likelihood]] - (1-Table1[[#This Row],[poisson_likelihood]])/(1/Table1[[#This Row],[365 implied]]-1))*0.4/4</f>
        <v>1.3360911197790771E-2</v>
      </c>
      <c r="N14" s="6">
        <f>Table1[[#This Row],[kelly/4 365]]*$R$2</f>
        <v>6.8942301780600381</v>
      </c>
      <c r="O14" s="7"/>
      <c r="P14" s="7" t="e">
        <f>(Table1[[#This Row],[poisson_likelihood]] - (1-Table1[[#This Row],[poisson_likelihood]])/(1/Table1[[#This Row],[99 implied]]-1))*0.4/4</f>
        <v>#DIV/0!</v>
      </c>
      <c r="Q14" s="8" t="e">
        <f>Table1[[#This Row],[kelly/4 99]]*$R$2</f>
        <v>#DIV/0!</v>
      </c>
    </row>
    <row r="15" spans="1:19" x14ac:dyDescent="0.2">
      <c r="A15">
        <v>4433</v>
      </c>
      <c r="B15" t="s">
        <v>16</v>
      </c>
      <c r="C15" s="1">
        <v>45603</v>
      </c>
      <c r="D15" t="s">
        <v>12</v>
      </c>
      <c r="E15">
        <v>4.5</v>
      </c>
      <c r="F15" s="2">
        <v>0.45454545454545398</v>
      </c>
      <c r="G15" s="2">
        <v>0.58884728876672199</v>
      </c>
      <c r="H15" s="2">
        <v>0.55570329723939604</v>
      </c>
      <c r="I15" s="2">
        <v>0.52247191011235905</v>
      </c>
      <c r="J15" s="2">
        <v>0.48993288590604001</v>
      </c>
      <c r="K15" s="2">
        <v>4.63640112347233E-2</v>
      </c>
      <c r="L15" s="2">
        <f>1/2.3</f>
        <v>0.43478260869565222</v>
      </c>
      <c r="M15" s="2">
        <f>(Table1[[#This Row],[poisson_likelihood]] - (1-Table1[[#This Row],[poisson_likelihood]])/(1/Table1[[#This Row],[365 implied]]-1))*0.4/4</f>
        <v>2.1393660280816219E-2</v>
      </c>
      <c r="N15" s="6">
        <f>Table1[[#This Row],[kelly/4 365]]*$R$2</f>
        <v>11.039128704901168</v>
      </c>
      <c r="O15" s="7"/>
      <c r="P15" s="7" t="e">
        <f>(Table1[[#This Row],[poisson_likelihood]] - (1-Table1[[#This Row],[poisson_likelihood]])/(1/Table1[[#This Row],[99 implied]]-1))*0.4/4</f>
        <v>#DIV/0!</v>
      </c>
      <c r="Q15" s="8" t="e">
        <f>Table1[[#This Row],[kelly/4 99]]*$R$2</f>
        <v>#DIV/0!</v>
      </c>
    </row>
    <row r="16" spans="1:19" x14ac:dyDescent="0.2">
      <c r="A16">
        <v>4553</v>
      </c>
      <c r="B16" t="s">
        <v>76</v>
      </c>
      <c r="C16" s="1">
        <v>45603</v>
      </c>
      <c r="D16" t="s">
        <v>12</v>
      </c>
      <c r="E16">
        <v>2.5</v>
      </c>
      <c r="F16" s="2">
        <v>0.61728395061728303</v>
      </c>
      <c r="G16" s="2">
        <v>0.71055375427619405</v>
      </c>
      <c r="H16" s="2">
        <v>0.68665267110487804</v>
      </c>
      <c r="I16" s="2">
        <v>0.62393162393162305</v>
      </c>
      <c r="J16" s="2">
        <v>0.63841807909604498</v>
      </c>
      <c r="K16" s="2">
        <v>4.5313438383025602E-2</v>
      </c>
      <c r="L16" s="2">
        <f>1/1.6</f>
        <v>0.625</v>
      </c>
      <c r="M16" s="2">
        <f>(Table1[[#This Row],[poisson_likelihood]] - (1-Table1[[#This Row],[poisson_likelihood]])/(1/Table1[[#This Row],[365 implied]]-1))*0.4/4</f>
        <v>1.6440712294634154E-2</v>
      </c>
      <c r="N16" s="6">
        <f>Table1[[#This Row],[kelly/4 365]]*$R$2</f>
        <v>8.4834075440312233</v>
      </c>
      <c r="O16" s="7"/>
      <c r="P16" s="7" t="e">
        <f>(Table1[[#This Row],[poisson_likelihood]] - (1-Table1[[#This Row],[poisson_likelihood]])/(1/Table1[[#This Row],[99 implied]]-1))*0.4/4</f>
        <v>#DIV/0!</v>
      </c>
      <c r="Q16" s="8" t="e">
        <f>Table1[[#This Row],[kelly/4 99]]*$R$2</f>
        <v>#DIV/0!</v>
      </c>
    </row>
    <row r="17" spans="1:17" x14ac:dyDescent="0.2">
      <c r="A17">
        <v>4473</v>
      </c>
      <c r="B17" t="s">
        <v>36</v>
      </c>
      <c r="C17" s="1">
        <v>45603</v>
      </c>
      <c r="D17" t="s">
        <v>12</v>
      </c>
      <c r="E17">
        <v>3.5</v>
      </c>
      <c r="F17" s="2">
        <v>0.476190476190476</v>
      </c>
      <c r="G17" s="2">
        <v>0.59194472802793896</v>
      </c>
      <c r="H17" s="2">
        <v>0.56745361630124302</v>
      </c>
      <c r="I17" s="2">
        <v>0.45061728395061701</v>
      </c>
      <c r="J17" s="2">
        <v>0.427509293680297</v>
      </c>
      <c r="K17" s="2">
        <v>4.3557407780138703E-2</v>
      </c>
      <c r="L17" s="2">
        <f>1/2</f>
        <v>0.5</v>
      </c>
      <c r="M17" s="2">
        <f>(Table1[[#This Row],[poisson_likelihood]] - (1-Table1[[#This Row],[poisson_likelihood]])/(1/Table1[[#This Row],[365 implied]]-1))*0.4/4</f>
        <v>1.3490723260248605E-2</v>
      </c>
      <c r="N17" s="6">
        <f>Table1[[#This Row],[kelly/4 365]]*$R$2</f>
        <v>6.9612132022882802</v>
      </c>
      <c r="O17" s="7"/>
      <c r="P17" s="7" t="e">
        <f>(Table1[[#This Row],[poisson_likelihood]] - (1-Table1[[#This Row],[poisson_likelihood]])/(1/Table1[[#This Row],[99 implied]]-1))*0.4/4</f>
        <v>#DIV/0!</v>
      </c>
      <c r="Q17" s="8" t="e">
        <f>Table1[[#This Row],[kelly/4 99]]*$R$2</f>
        <v>#DIV/0!</v>
      </c>
    </row>
    <row r="18" spans="1:17" x14ac:dyDescent="0.2">
      <c r="A18">
        <v>4676</v>
      </c>
      <c r="B18" t="s">
        <v>137</v>
      </c>
      <c r="C18" s="1">
        <v>45603</v>
      </c>
      <c r="D18" t="s">
        <v>13</v>
      </c>
      <c r="E18">
        <v>2.5</v>
      </c>
      <c r="F18" s="2">
        <v>0.467289719626168</v>
      </c>
      <c r="G18" s="2">
        <v>0.51525393939249498</v>
      </c>
      <c r="H18" s="2">
        <v>0.55983526643373605</v>
      </c>
      <c r="I18" s="2">
        <v>0.435714285714285</v>
      </c>
      <c r="J18" s="2">
        <v>0.434108527131782</v>
      </c>
      <c r="K18" s="2">
        <v>4.3431462756183099E-2</v>
      </c>
      <c r="L18" s="2">
        <f>1/2.15</f>
        <v>0.46511627906976744</v>
      </c>
      <c r="M18" s="2">
        <f>(Table1[[#This Row],[poisson_likelihood]] - (1-Table1[[#This Row],[poisson_likelihood]])/(1/Table1[[#This Row],[365 implied]]-1))*0.4/4</f>
        <v>1.7708332420220213E-2</v>
      </c>
      <c r="N18" s="6">
        <f>Table1[[#This Row],[kelly/4 365]]*$R$2</f>
        <v>9.1374995288336294</v>
      </c>
      <c r="O18" s="7"/>
      <c r="P18" s="7" t="e">
        <f>(Table1[[#This Row],[poisson_likelihood]] - (1-Table1[[#This Row],[poisson_likelihood]])/(1/Table1[[#This Row],[99 implied]]-1))*0.4/4</f>
        <v>#DIV/0!</v>
      </c>
      <c r="Q18" s="8" t="e">
        <f>Table1[[#This Row],[kelly/4 99]]*$R$2</f>
        <v>#DIV/0!</v>
      </c>
    </row>
    <row r="19" spans="1:17" x14ac:dyDescent="0.2">
      <c r="A19">
        <v>4518</v>
      </c>
      <c r="B19" t="s">
        <v>58</v>
      </c>
      <c r="C19" s="1">
        <v>45603</v>
      </c>
      <c r="D19" t="s">
        <v>13</v>
      </c>
      <c r="E19">
        <v>1.5</v>
      </c>
      <c r="F19" s="2">
        <v>0.485436893203883</v>
      </c>
      <c r="G19" s="2">
        <v>0.51235985114443605</v>
      </c>
      <c r="H19" s="2">
        <v>0.57310922872546399</v>
      </c>
      <c r="I19" s="2">
        <v>0.45555555555555499</v>
      </c>
      <c r="J19" s="2">
        <v>0.46666666666666601</v>
      </c>
      <c r="K19" s="2">
        <v>4.2595521503409298E-2</v>
      </c>
      <c r="L19" s="2"/>
      <c r="M19" s="2" t="e">
        <f>(Table1[[#This Row],[poisson_likelihood]] - (1-Table1[[#This Row],[poisson_likelihood]])/(1/Table1[[#This Row],[365 implied]]-1))*0.4/4</f>
        <v>#DIV/0!</v>
      </c>
      <c r="N19" s="5" t="e">
        <f>Table1[[#This Row],[kelly/4 365]]*$R$2</f>
        <v>#DIV/0!</v>
      </c>
      <c r="O19" s="7"/>
      <c r="P19" s="7" t="e">
        <f>(Table1[[#This Row],[poisson_likelihood]] - (1-Table1[[#This Row],[poisson_likelihood]])/(1/Table1[[#This Row],[99 implied]]-1))*0.4/4</f>
        <v>#DIV/0!</v>
      </c>
      <c r="Q19" s="8" t="e">
        <f>Table1[[#This Row],[kelly/4 99]]*$R$2</f>
        <v>#DIV/0!</v>
      </c>
    </row>
    <row r="20" spans="1:17" x14ac:dyDescent="0.2">
      <c r="A20">
        <v>4608</v>
      </c>
      <c r="B20" t="s">
        <v>103</v>
      </c>
      <c r="C20" s="1">
        <v>45603</v>
      </c>
      <c r="D20" t="s">
        <v>13</v>
      </c>
      <c r="E20">
        <v>2.5</v>
      </c>
      <c r="F20" s="2">
        <v>0.55555555555555503</v>
      </c>
      <c r="G20" s="2">
        <v>0.59489529636305605</v>
      </c>
      <c r="H20" s="2">
        <v>0.62958718509243405</v>
      </c>
      <c r="I20" s="2">
        <v>0.60227272727272696</v>
      </c>
      <c r="J20" s="2">
        <v>0.59183673469387699</v>
      </c>
      <c r="K20" s="2">
        <v>4.1642791614494197E-2</v>
      </c>
      <c r="L20" s="2">
        <f>1/1.74</f>
        <v>0.57471264367816088</v>
      </c>
      <c r="M20" s="2">
        <f>(Table1[[#This Row],[poisson_likelihood]] - (1-Table1[[#This Row],[poisson_likelihood]])/(1/Table1[[#This Row],[365 implied]]-1))*0.4/4</f>
        <v>1.2902932710923699E-2</v>
      </c>
      <c r="N20" s="6">
        <f>Table1[[#This Row],[kelly/4 365]]*$R$2</f>
        <v>6.6579132788366291</v>
      </c>
      <c r="O20" s="7"/>
      <c r="P20" s="7" t="e">
        <f>(Table1[[#This Row],[poisson_likelihood]] - (1-Table1[[#This Row],[poisson_likelihood]])/(1/Table1[[#This Row],[99 implied]]-1))*0.4/4</f>
        <v>#DIV/0!</v>
      </c>
      <c r="Q20" s="8" t="e">
        <f>Table1[[#This Row],[kelly/4 99]]*$R$2</f>
        <v>#DIV/0!</v>
      </c>
    </row>
    <row r="21" spans="1:17" x14ac:dyDescent="0.2">
      <c r="A21">
        <v>4557</v>
      </c>
      <c r="B21" t="s">
        <v>78</v>
      </c>
      <c r="C21" s="1">
        <v>45603</v>
      </c>
      <c r="D21" t="s">
        <v>12</v>
      </c>
      <c r="E21">
        <v>3.5</v>
      </c>
      <c r="F21" s="2">
        <v>0.59171597633136097</v>
      </c>
      <c r="G21" s="2">
        <v>0.65668421959649204</v>
      </c>
      <c r="H21" s="2">
        <v>0.65857034781869705</v>
      </c>
      <c r="I21" s="2">
        <v>0.57419354838709602</v>
      </c>
      <c r="J21" s="2">
        <v>0.52918287937743103</v>
      </c>
      <c r="K21" s="2">
        <v>4.0936191236811401E-2</v>
      </c>
      <c r="L21" s="2">
        <f>1/1.68</f>
        <v>0.59523809523809523</v>
      </c>
      <c r="M21" s="2">
        <f>(Table1[[#This Row],[poisson_likelihood]] - (1-Table1[[#This Row],[poisson_likelihood]])/(1/Table1[[#This Row],[365 implied]]-1))*0.4/4</f>
        <v>1.5646791814031037E-2</v>
      </c>
      <c r="N21" s="6">
        <f>Table1[[#This Row],[kelly/4 365]]*$R$2</f>
        <v>8.0737445760400153</v>
      </c>
      <c r="O21" s="7"/>
      <c r="P21" s="7" t="e">
        <f>(Table1[[#This Row],[poisson_likelihood]] - (1-Table1[[#This Row],[poisson_likelihood]])/(1/Table1[[#This Row],[99 implied]]-1))*0.4/4</f>
        <v>#DIV/0!</v>
      </c>
      <c r="Q21" s="8" t="e">
        <f>Table1[[#This Row],[kelly/4 99]]*$R$2</f>
        <v>#DIV/0!</v>
      </c>
    </row>
    <row r="22" spans="1:17" x14ac:dyDescent="0.2">
      <c r="A22">
        <v>4489</v>
      </c>
      <c r="B22" t="s">
        <v>44</v>
      </c>
      <c r="C22" s="1">
        <v>45603</v>
      </c>
      <c r="D22" t="s">
        <v>12</v>
      </c>
      <c r="E22">
        <v>2.5</v>
      </c>
      <c r="F22" s="2">
        <v>0.46511627906976699</v>
      </c>
      <c r="G22" s="2">
        <v>0.58373095669023001</v>
      </c>
      <c r="H22" s="2">
        <v>0.55231732978970904</v>
      </c>
      <c r="I22" s="2">
        <v>0.48</v>
      </c>
      <c r="J22" s="2">
        <v>0.44290657439446302</v>
      </c>
      <c r="K22" s="2">
        <v>4.0757012836494598E-2</v>
      </c>
      <c r="L22" s="2">
        <f>1/2</f>
        <v>0.5</v>
      </c>
      <c r="M22" s="2">
        <f>(Table1[[#This Row],[poisson_likelihood]] - (1-Table1[[#This Row],[poisson_likelihood]])/(1/Table1[[#This Row],[365 implied]]-1))*0.4/4</f>
        <v>1.0463465957941809E-2</v>
      </c>
      <c r="N22" s="6">
        <f>Table1[[#This Row],[kelly/4 365]]*$R$2</f>
        <v>5.3991484342979739</v>
      </c>
      <c r="O22" s="7"/>
      <c r="P22" s="7" t="e">
        <f>(Table1[[#This Row],[poisson_likelihood]] - (1-Table1[[#This Row],[poisson_likelihood]])/(1/Table1[[#This Row],[99 implied]]-1))*0.4/4</f>
        <v>#DIV/0!</v>
      </c>
      <c r="Q22" s="8" t="e">
        <f>Table1[[#This Row],[kelly/4 99]]*$R$2</f>
        <v>#DIV/0!</v>
      </c>
    </row>
    <row r="23" spans="1:17" x14ac:dyDescent="0.2">
      <c r="A23">
        <v>4686</v>
      </c>
      <c r="B23" t="s">
        <v>142</v>
      </c>
      <c r="C23" s="1">
        <v>45603</v>
      </c>
      <c r="D23" t="s">
        <v>13</v>
      </c>
      <c r="E23">
        <v>2.5</v>
      </c>
      <c r="F23" s="2">
        <v>0.60240963855421603</v>
      </c>
      <c r="G23" s="2">
        <v>0.62065762307163397</v>
      </c>
      <c r="H23" s="2">
        <v>0.66649442087593203</v>
      </c>
      <c r="I23" s="2">
        <v>0.69491525423728795</v>
      </c>
      <c r="J23" s="2">
        <v>0.677966101694915</v>
      </c>
      <c r="K23" s="2">
        <v>4.0295734338654202E-2</v>
      </c>
      <c r="L23" s="2">
        <f>1/1.55</f>
        <v>0.64516129032258063</v>
      </c>
      <c r="M23" s="2">
        <f>(Table1[[#This Row],[poisson_likelihood]] - (1-Table1[[#This Row],[poisson_likelihood]])/(1/Table1[[#This Row],[365 implied]]-1))*0.4/4</f>
        <v>6.0120640650353947E-3</v>
      </c>
      <c r="N23" s="6">
        <f>Table1[[#This Row],[kelly/4 365]]*$R$2</f>
        <v>3.1022250575582637</v>
      </c>
      <c r="O23" s="7"/>
      <c r="P23" s="7" t="e">
        <f>(Table1[[#This Row],[poisson_likelihood]] - (1-Table1[[#This Row],[poisson_likelihood]])/(1/Table1[[#This Row],[99 implied]]-1))*0.4/4</f>
        <v>#DIV/0!</v>
      </c>
      <c r="Q23" s="8" t="e">
        <f>Table1[[#This Row],[kelly/4 99]]*$R$2</f>
        <v>#DIV/0!</v>
      </c>
    </row>
    <row r="24" spans="1:17" x14ac:dyDescent="0.2">
      <c r="A24">
        <v>4504</v>
      </c>
      <c r="B24" t="s">
        <v>51</v>
      </c>
      <c r="C24" s="1">
        <v>45603</v>
      </c>
      <c r="D24" t="s">
        <v>13</v>
      </c>
      <c r="E24">
        <v>2.5</v>
      </c>
      <c r="F24" s="2">
        <v>0.58823529411764697</v>
      </c>
      <c r="G24" s="2">
        <v>0.591567641148801</v>
      </c>
      <c r="H24" s="2">
        <v>0.65330820358848696</v>
      </c>
      <c r="I24" s="2">
        <v>0.52409638554216798</v>
      </c>
      <c r="J24" s="2">
        <v>0.547445255474452</v>
      </c>
      <c r="K24" s="2">
        <v>3.9508552178724302E-2</v>
      </c>
      <c r="L24" s="2">
        <f>1/1.68</f>
        <v>0.59523809523809523</v>
      </c>
      <c r="M24" s="2">
        <f>(Table1[[#This Row],[poisson_likelihood]] - (1-Table1[[#This Row],[poisson_likelihood]])/(1/Table1[[#This Row],[365 implied]]-1))*0.4/4</f>
        <v>1.4346732651273243E-2</v>
      </c>
      <c r="N24" s="6">
        <f>Table1[[#This Row],[kelly/4 365]]*$R$2</f>
        <v>7.402914048056993</v>
      </c>
      <c r="O24" s="7"/>
      <c r="P24" s="7" t="e">
        <f>(Table1[[#This Row],[poisson_likelihood]] - (1-Table1[[#This Row],[poisson_likelihood]])/(1/Table1[[#This Row],[99 implied]]-1))*0.4/4</f>
        <v>#DIV/0!</v>
      </c>
      <c r="Q24" s="8" t="e">
        <f>Table1[[#This Row],[kelly/4 99]]*$R$2</f>
        <v>#DIV/0!</v>
      </c>
    </row>
    <row r="25" spans="1:17" x14ac:dyDescent="0.2">
      <c r="A25">
        <v>4747</v>
      </c>
      <c r="B25" t="s">
        <v>173</v>
      </c>
      <c r="C25" s="1">
        <v>45603</v>
      </c>
      <c r="D25" t="s">
        <v>12</v>
      </c>
      <c r="E25">
        <v>2.5</v>
      </c>
      <c r="F25" s="2">
        <v>0.40650406504065001</v>
      </c>
      <c r="G25" s="2">
        <v>0.54484248420201498</v>
      </c>
      <c r="H25" s="2">
        <v>0.50020166369377705</v>
      </c>
      <c r="I25" s="2">
        <v>0.49285714285714199</v>
      </c>
      <c r="J25" s="2">
        <v>0.47608695652173899</v>
      </c>
      <c r="K25" s="2">
        <v>3.9468509021694E-2</v>
      </c>
      <c r="L25" s="2">
        <f>1/2.45</f>
        <v>0.4081632653061224</v>
      </c>
      <c r="M25" s="2">
        <f>(Table1[[#This Row],[poisson_likelihood]] - (1-Table1[[#This Row],[poisson_likelihood]])/(1/Table1[[#This Row],[365 implied]]-1))*0.4/4</f>
        <v>1.5551315589638199E-2</v>
      </c>
      <c r="N25" s="6">
        <f>Table1[[#This Row],[kelly/4 365]]*$R$2</f>
        <v>8.024478844253311</v>
      </c>
      <c r="O25" s="7"/>
      <c r="P25" s="7" t="e">
        <f>(Table1[[#This Row],[poisson_likelihood]] - (1-Table1[[#This Row],[poisson_likelihood]])/(1/Table1[[#This Row],[99 implied]]-1))*0.4/4</f>
        <v>#DIV/0!</v>
      </c>
      <c r="Q25" s="8" t="e">
        <f>Table1[[#This Row],[kelly/4 99]]*$R$2</f>
        <v>#DIV/0!</v>
      </c>
    </row>
    <row r="26" spans="1:17" x14ac:dyDescent="0.2">
      <c r="A26">
        <v>4656</v>
      </c>
      <c r="B26" t="s">
        <v>127</v>
      </c>
      <c r="C26" s="1">
        <v>45603</v>
      </c>
      <c r="D26" t="s">
        <v>13</v>
      </c>
      <c r="E26">
        <v>2.5</v>
      </c>
      <c r="F26" s="2">
        <v>0.625</v>
      </c>
      <c r="G26" s="2">
        <v>0.63473938961273801</v>
      </c>
      <c r="H26" s="2">
        <v>0.68122359300434199</v>
      </c>
      <c r="I26" s="2">
        <v>0.54166666666666596</v>
      </c>
      <c r="J26" s="2">
        <v>0.56115107913669005</v>
      </c>
      <c r="K26" s="2">
        <v>3.7482395336228401E-2</v>
      </c>
      <c r="L26" s="2">
        <f>1/1.71</f>
        <v>0.58479532163742687</v>
      </c>
      <c r="M26" s="2">
        <f>(Table1[[#This Row],[poisson_likelihood]] - (1-Table1[[#This Row],[poisson_likelihood]])/(1/Table1[[#This Row],[365 implied]]-1))*0.4/4</f>
        <v>2.3224273808088017E-2</v>
      </c>
      <c r="N26" s="6">
        <f>Table1[[#This Row],[kelly/4 365]]*$R$2</f>
        <v>11.983725284973417</v>
      </c>
      <c r="O26" s="7"/>
      <c r="P26" s="7" t="e">
        <f>(Table1[[#This Row],[poisson_likelihood]] - (1-Table1[[#This Row],[poisson_likelihood]])/(1/Table1[[#This Row],[99 implied]]-1))*0.4/4</f>
        <v>#DIV/0!</v>
      </c>
      <c r="Q26" s="8" t="e">
        <f>Table1[[#This Row],[kelly/4 99]]*$R$2</f>
        <v>#DIV/0!</v>
      </c>
    </row>
    <row r="27" spans="1:17" x14ac:dyDescent="0.2">
      <c r="A27">
        <v>4678</v>
      </c>
      <c r="B27" t="s">
        <v>138</v>
      </c>
      <c r="C27" s="1">
        <v>45603</v>
      </c>
      <c r="D27" t="s">
        <v>13</v>
      </c>
      <c r="E27">
        <v>2.5</v>
      </c>
      <c r="F27" s="2">
        <v>0.62111801242235998</v>
      </c>
      <c r="G27" s="2">
        <v>0.61782821696545698</v>
      </c>
      <c r="H27" s="2">
        <v>0.67531941634672699</v>
      </c>
      <c r="I27" s="2">
        <v>0.56547619047619002</v>
      </c>
      <c r="J27" s="2">
        <v>0.54092526690391396</v>
      </c>
      <c r="K27" s="2">
        <v>3.5764041114029102E-2</v>
      </c>
      <c r="L27" s="2">
        <f>1/1.52</f>
        <v>0.65789473684210531</v>
      </c>
      <c r="M27" s="2">
        <f>(Table1[[#This Row],[poisson_likelihood]] - (1-Table1[[#This Row],[poisson_likelihood]])/(1/Table1[[#This Row],[365 implied]]-1))*0.4/4</f>
        <v>5.0933678551970951E-3</v>
      </c>
      <c r="N27" s="6">
        <f>Table1[[#This Row],[kelly/4 365]]*$R$2</f>
        <v>2.6281778132817011</v>
      </c>
      <c r="O27" s="7"/>
      <c r="P27" s="7" t="e">
        <f>(Table1[[#This Row],[poisson_likelihood]] - (1-Table1[[#This Row],[poisson_likelihood]])/(1/Table1[[#This Row],[99 implied]]-1))*0.4/4</f>
        <v>#DIV/0!</v>
      </c>
      <c r="Q27" s="8" t="e">
        <f>Table1[[#This Row],[kelly/4 99]]*$R$2</f>
        <v>#DIV/0!</v>
      </c>
    </row>
    <row r="28" spans="1:17" x14ac:dyDescent="0.2">
      <c r="A28">
        <v>4568</v>
      </c>
      <c r="B28" t="s">
        <v>83</v>
      </c>
      <c r="C28" s="1">
        <v>45603</v>
      </c>
      <c r="D28" t="s">
        <v>13</v>
      </c>
      <c r="E28">
        <v>1.5</v>
      </c>
      <c r="F28" s="2">
        <v>0.41666666666666602</v>
      </c>
      <c r="G28" s="2">
        <v>0.45504374631009498</v>
      </c>
      <c r="H28" s="2">
        <v>0.497100791885289</v>
      </c>
      <c r="I28" s="2">
        <v>0.56488549618320605</v>
      </c>
      <c r="J28" s="2">
        <v>0.53374233128834303</v>
      </c>
      <c r="K28" s="2">
        <v>3.4471767950838297E-2</v>
      </c>
      <c r="L28" s="2">
        <f>1/2.45</f>
        <v>0.4081632653061224</v>
      </c>
      <c r="M28" s="2">
        <f>(Table1[[#This Row],[poisson_likelihood]] - (1-Table1[[#This Row],[poisson_likelihood]])/(1/Table1[[#This Row],[365 implied]]-1))*0.4/4</f>
        <v>1.5027375180617803E-2</v>
      </c>
      <c r="N28" s="6">
        <f>Table1[[#This Row],[kelly/4 365]]*$R$2</f>
        <v>7.7541255931987862</v>
      </c>
      <c r="O28" s="7"/>
      <c r="P28" s="7" t="e">
        <f>(Table1[[#This Row],[poisson_likelihood]] - (1-Table1[[#This Row],[poisson_likelihood]])/(1/Table1[[#This Row],[99 implied]]-1))*0.4/4</f>
        <v>#DIV/0!</v>
      </c>
      <c r="Q28" s="8" t="e">
        <f>Table1[[#This Row],[kelly/4 99]]*$R$2</f>
        <v>#DIV/0!</v>
      </c>
    </row>
    <row r="29" spans="1:17" x14ac:dyDescent="0.2">
      <c r="A29">
        <v>4475</v>
      </c>
      <c r="B29" t="s">
        <v>37</v>
      </c>
      <c r="C29" s="1">
        <v>45603</v>
      </c>
      <c r="D29" t="s">
        <v>12</v>
      </c>
      <c r="E29">
        <v>2.5</v>
      </c>
      <c r="F29" s="2">
        <v>0.52356020942408299</v>
      </c>
      <c r="G29" s="2">
        <v>0.62739383087523903</v>
      </c>
      <c r="H29" s="2">
        <v>0.588079061973793</v>
      </c>
      <c r="I29" s="2">
        <v>0.54938271604938205</v>
      </c>
      <c r="J29" s="2">
        <v>0.53479853479853401</v>
      </c>
      <c r="K29" s="2">
        <v>3.38546726291057E-2</v>
      </c>
      <c r="L29" s="2">
        <f>1/1.8</f>
        <v>0.55555555555555558</v>
      </c>
      <c r="M29" s="2">
        <f>(Table1[[#This Row],[poisson_likelihood]] - (1-Table1[[#This Row],[poisson_likelihood]])/(1/Table1[[#This Row],[365 implied]]-1))*0.4/4</f>
        <v>7.3177889441034096E-3</v>
      </c>
      <c r="N29" s="6">
        <f>Table1[[#This Row],[kelly/4 365]]*$R$2</f>
        <v>3.7759790951573593</v>
      </c>
      <c r="O29" s="7"/>
      <c r="P29" s="7" t="e">
        <f>(Table1[[#This Row],[poisson_likelihood]] - (1-Table1[[#This Row],[poisson_likelihood]])/(1/Table1[[#This Row],[99 implied]]-1))*0.4/4</f>
        <v>#DIV/0!</v>
      </c>
      <c r="Q29" s="8" t="e">
        <f>Table1[[#This Row],[kelly/4 99]]*$R$2</f>
        <v>#DIV/0!</v>
      </c>
    </row>
    <row r="30" spans="1:17" x14ac:dyDescent="0.2">
      <c r="A30">
        <v>4712</v>
      </c>
      <c r="B30" t="s">
        <v>155</v>
      </c>
      <c r="C30" s="1">
        <v>45603</v>
      </c>
      <c r="D30" t="s">
        <v>13</v>
      </c>
      <c r="E30">
        <v>2.5</v>
      </c>
      <c r="F30" s="2">
        <v>0.58479532163742598</v>
      </c>
      <c r="G30" s="2">
        <v>0.59960693620957195</v>
      </c>
      <c r="H30" s="2">
        <v>0.64038236662932302</v>
      </c>
      <c r="I30" s="2">
        <v>0.51445086705202303</v>
      </c>
      <c r="J30" s="2">
        <v>0.54545454545454497</v>
      </c>
      <c r="K30" s="2">
        <v>3.3469664414135097E-2</v>
      </c>
      <c r="L30" s="2">
        <f>1/1.62</f>
        <v>0.61728395061728392</v>
      </c>
      <c r="M30" s="2">
        <f>(Table1[[#This Row],[poisson_likelihood]] - (1-Table1[[#This Row],[poisson_likelihood]])/(1/Table1[[#This Row],[365 implied]]-1))*0.4/4</f>
        <v>6.0353925708876328E-3</v>
      </c>
      <c r="N30" s="6">
        <f>Table1[[#This Row],[kelly/4 365]]*$R$2</f>
        <v>3.1142625665780184</v>
      </c>
      <c r="O30" s="7"/>
      <c r="P30" s="7" t="e">
        <f>(Table1[[#This Row],[poisson_likelihood]] - (1-Table1[[#This Row],[poisson_likelihood]])/(1/Table1[[#This Row],[99 implied]]-1))*0.4/4</f>
        <v>#DIV/0!</v>
      </c>
      <c r="Q30" s="8" t="e">
        <f>Table1[[#This Row],[kelly/4 99]]*$R$2</f>
        <v>#DIV/0!</v>
      </c>
    </row>
    <row r="31" spans="1:17" x14ac:dyDescent="0.2">
      <c r="A31">
        <v>4755</v>
      </c>
      <c r="B31" t="s">
        <v>177</v>
      </c>
      <c r="C31" s="1">
        <v>45603</v>
      </c>
      <c r="D31" t="s">
        <v>12</v>
      </c>
      <c r="E31">
        <v>3.5</v>
      </c>
      <c r="F31" s="2">
        <v>0.51020408163265296</v>
      </c>
      <c r="G31" s="2">
        <v>0.60536940450698296</v>
      </c>
      <c r="H31" s="2">
        <v>0.57470763933799196</v>
      </c>
      <c r="I31" s="2">
        <v>0.48701298701298701</v>
      </c>
      <c r="J31" s="2">
        <v>0.475285171102661</v>
      </c>
      <c r="K31" s="2">
        <v>3.2923690912100297E-2</v>
      </c>
      <c r="L31" s="2">
        <f>1/1.9</f>
        <v>0.52631578947368418</v>
      </c>
      <c r="M31" s="2">
        <f>(Table1[[#This Row],[poisson_likelihood]] - (1-Table1[[#This Row],[poisson_likelihood]])/(1/Table1[[#This Row],[365 implied]]-1))*0.4/4</f>
        <v>1.021605719357609E-2</v>
      </c>
      <c r="N31" s="6">
        <f>Table1[[#This Row],[kelly/4 365]]*$R$2</f>
        <v>5.2714855118852624</v>
      </c>
      <c r="O31" s="7"/>
      <c r="P31" s="7" t="e">
        <f>(Table1[[#This Row],[poisson_likelihood]] - (1-Table1[[#This Row],[poisson_likelihood]])/(1/Table1[[#This Row],[99 implied]]-1))*0.4/4</f>
        <v>#DIV/0!</v>
      </c>
      <c r="Q31" s="8" t="e">
        <f>Table1[[#This Row],[kelly/4 99]]*$R$2</f>
        <v>#DIV/0!</v>
      </c>
    </row>
    <row r="32" spans="1:17" x14ac:dyDescent="0.2">
      <c r="A32">
        <v>4457</v>
      </c>
      <c r="B32" t="s">
        <v>28</v>
      </c>
      <c r="C32" s="1">
        <v>45603</v>
      </c>
      <c r="D32" t="s">
        <v>12</v>
      </c>
      <c r="E32">
        <v>2.5</v>
      </c>
      <c r="F32" s="2">
        <v>0.52083333333333304</v>
      </c>
      <c r="G32" s="2">
        <v>0.62338382321277097</v>
      </c>
      <c r="H32" s="2">
        <v>0.583569382472644</v>
      </c>
      <c r="I32" s="2">
        <v>0.51162790697674398</v>
      </c>
      <c r="J32" s="2">
        <v>0.50699300699300698</v>
      </c>
      <c r="K32" s="2">
        <v>3.2731851724857999E-2</v>
      </c>
      <c r="L32" s="2">
        <f>1/1.9</f>
        <v>0.52631578947368418</v>
      </c>
      <c r="M32" s="2">
        <f>(Table1[[#This Row],[poisson_likelihood]] - (1-Table1[[#This Row],[poisson_likelihood]])/(1/Table1[[#This Row],[365 implied]]-1))*0.4/4</f>
        <v>1.208686963311374E-2</v>
      </c>
      <c r="N32" s="6">
        <f>Table1[[#This Row],[kelly/4 365]]*$R$2</f>
        <v>6.2368247306866902</v>
      </c>
      <c r="O32" s="7"/>
      <c r="P32" s="7" t="e">
        <f>(Table1[[#This Row],[poisson_likelihood]] - (1-Table1[[#This Row],[poisson_likelihood]])/(1/Table1[[#This Row],[99 implied]]-1))*0.4/4</f>
        <v>#DIV/0!</v>
      </c>
      <c r="Q32" s="8" t="e">
        <f>Table1[[#This Row],[kelly/4 99]]*$R$2</f>
        <v>#DIV/0!</v>
      </c>
    </row>
    <row r="33" spans="1:17" x14ac:dyDescent="0.2">
      <c r="A33">
        <v>4674</v>
      </c>
      <c r="B33" t="s">
        <v>136</v>
      </c>
      <c r="C33" s="1">
        <v>45603</v>
      </c>
      <c r="D33" t="s">
        <v>13</v>
      </c>
      <c r="E33">
        <v>3.5</v>
      </c>
      <c r="F33" s="2">
        <v>0.60606060606060597</v>
      </c>
      <c r="G33" s="2">
        <v>0.60843212624294596</v>
      </c>
      <c r="H33" s="2">
        <v>0.65649608975193796</v>
      </c>
      <c r="I33" s="2">
        <v>0.58750000000000002</v>
      </c>
      <c r="J33" s="2">
        <v>0.56321839080459701</v>
      </c>
      <c r="K33" s="2">
        <v>3.2007133881037902E-2</v>
      </c>
      <c r="L33" s="2">
        <f>1/1.62</f>
        <v>0.61728395061728392</v>
      </c>
      <c r="M33" s="2">
        <f>(Table1[[#This Row],[poisson_likelihood]] - (1-Table1[[#This Row],[poisson_likelihood]])/(1/Table1[[#This Row],[365 implied]]-1))*0.4/4</f>
        <v>1.0245752483570892E-2</v>
      </c>
      <c r="N33" s="6">
        <f>Table1[[#This Row],[kelly/4 365]]*$R$2</f>
        <v>5.2868082815225801</v>
      </c>
      <c r="O33" s="7"/>
      <c r="P33" s="7" t="e">
        <f>(Table1[[#This Row],[poisson_likelihood]] - (1-Table1[[#This Row],[poisson_likelihood]])/(1/Table1[[#This Row],[99 implied]]-1))*0.4/4</f>
        <v>#DIV/0!</v>
      </c>
      <c r="Q33" s="8" t="e">
        <f>Table1[[#This Row],[kelly/4 99]]*$R$2</f>
        <v>#DIV/0!</v>
      </c>
    </row>
    <row r="34" spans="1:17" x14ac:dyDescent="0.2">
      <c r="A34">
        <v>4596</v>
      </c>
      <c r="B34" t="s">
        <v>97</v>
      </c>
      <c r="C34" s="1">
        <v>45603</v>
      </c>
      <c r="D34" t="s">
        <v>13</v>
      </c>
      <c r="E34">
        <v>2.5</v>
      </c>
      <c r="F34" s="2">
        <v>0.476190476190476</v>
      </c>
      <c r="G34" s="2">
        <v>0.49882081623243701</v>
      </c>
      <c r="H34" s="2">
        <v>0.54243002471064505</v>
      </c>
      <c r="I34" s="2">
        <v>0.54</v>
      </c>
      <c r="J34" s="2">
        <v>0.51865671641791</v>
      </c>
      <c r="K34" s="2">
        <v>3.1614329975535198E-2</v>
      </c>
      <c r="L34" s="2">
        <f>1/2.2</f>
        <v>0.45454545454545453</v>
      </c>
      <c r="M34" s="2">
        <f>(Table1[[#This Row],[poisson_likelihood]] - (1-Table1[[#This Row],[poisson_likelihood]])/(1/Table1[[#This Row],[365 implied]]-1))*0.4/4</f>
        <v>1.6112171196951599E-2</v>
      </c>
      <c r="N34" s="6">
        <f>Table1[[#This Row],[kelly/4 365]]*$R$2</f>
        <v>8.3138803376270243</v>
      </c>
      <c r="O34" s="7"/>
      <c r="P34" s="7" t="e">
        <f>(Table1[[#This Row],[poisson_likelihood]] - (1-Table1[[#This Row],[poisson_likelihood]])/(1/Table1[[#This Row],[99 implied]]-1))*0.4/4</f>
        <v>#DIV/0!</v>
      </c>
      <c r="Q34" s="8" t="e">
        <f>Table1[[#This Row],[kelly/4 99]]*$R$2</f>
        <v>#DIV/0!</v>
      </c>
    </row>
    <row r="35" spans="1:17" x14ac:dyDescent="0.2">
      <c r="A35">
        <v>4613</v>
      </c>
      <c r="B35" t="s">
        <v>106</v>
      </c>
      <c r="C35" s="1">
        <v>45603</v>
      </c>
      <c r="D35" t="s">
        <v>12</v>
      </c>
      <c r="E35">
        <v>1.5</v>
      </c>
      <c r="F35" s="2">
        <v>0.63694267515923497</v>
      </c>
      <c r="G35" s="2">
        <v>0.68837206282038399</v>
      </c>
      <c r="H35" s="2">
        <v>0.68285296222384395</v>
      </c>
      <c r="I35" s="2">
        <v>0.68965517241379304</v>
      </c>
      <c r="J35" s="2">
        <v>0.68020304568527901</v>
      </c>
      <c r="K35" s="2">
        <v>3.1613662583963302E-2</v>
      </c>
      <c r="L35" s="2"/>
      <c r="M35" s="2" t="e">
        <f>(Table1[[#This Row],[poisson_likelihood]] - (1-Table1[[#This Row],[poisson_likelihood]])/(1/Table1[[#This Row],[365 implied]]-1))*0.4/4</f>
        <v>#DIV/0!</v>
      </c>
      <c r="N35" s="6" t="e">
        <f>Table1[[#This Row],[kelly/4 365]]*$R$2</f>
        <v>#DIV/0!</v>
      </c>
      <c r="O35" s="7"/>
      <c r="P35" s="7" t="e">
        <f>(Table1[[#This Row],[poisson_likelihood]] - (1-Table1[[#This Row],[poisson_likelihood]])/(1/Table1[[#This Row],[99 implied]]-1))*0.4/4</f>
        <v>#DIV/0!</v>
      </c>
      <c r="Q35" s="8" t="e">
        <f>Table1[[#This Row],[kelly/4 99]]*$R$2</f>
        <v>#DIV/0!</v>
      </c>
    </row>
    <row r="36" spans="1:17" x14ac:dyDescent="0.2">
      <c r="A36">
        <v>4469</v>
      </c>
      <c r="B36" t="s">
        <v>34</v>
      </c>
      <c r="C36" s="1">
        <v>45603</v>
      </c>
      <c r="D36" t="s">
        <v>12</v>
      </c>
      <c r="E36">
        <v>2.5</v>
      </c>
      <c r="F36" s="2">
        <v>0.56179775280898803</v>
      </c>
      <c r="G36" s="2">
        <v>0.64531238826898996</v>
      </c>
      <c r="H36" s="2">
        <v>0.61660589805370503</v>
      </c>
      <c r="I36" s="2">
        <v>0.51744186046511598</v>
      </c>
      <c r="J36" s="2">
        <v>0.52249134948096798</v>
      </c>
      <c r="K36" s="2">
        <v>3.1268749530639801E-2</v>
      </c>
      <c r="L36" s="2">
        <f>1/1.71</f>
        <v>0.58479532163742687</v>
      </c>
      <c r="M36" s="2">
        <f>(Table1[[#This Row],[poisson_likelihood]] - (1-Table1[[#This Row],[poisson_likelihood]])/(1/Table1[[#This Row],[365 implied]]-1))*0.4/4</f>
        <v>7.6614205171599559E-3</v>
      </c>
      <c r="N36" s="6">
        <f>Table1[[#This Row],[kelly/4 365]]*$R$2</f>
        <v>3.953292986854537</v>
      </c>
      <c r="O36" s="7"/>
      <c r="P36" s="7" t="e">
        <f>(Table1[[#This Row],[poisson_likelihood]] - (1-Table1[[#This Row],[poisson_likelihood]])/(1/Table1[[#This Row],[99 implied]]-1))*0.4/4</f>
        <v>#DIV/0!</v>
      </c>
      <c r="Q36" s="8" t="e">
        <f>Table1[[#This Row],[kelly/4 99]]*$R$2</f>
        <v>#DIV/0!</v>
      </c>
    </row>
    <row r="37" spans="1:17" x14ac:dyDescent="0.2">
      <c r="A37">
        <v>4624</v>
      </c>
      <c r="B37" t="s">
        <v>111</v>
      </c>
      <c r="C37" s="1">
        <v>45603</v>
      </c>
      <c r="D37" t="s">
        <v>13</v>
      </c>
      <c r="E37">
        <v>1.5</v>
      </c>
      <c r="F37" s="2">
        <v>0.45454545454545398</v>
      </c>
      <c r="G37" s="2">
        <v>0.46527940376886101</v>
      </c>
      <c r="H37" s="2">
        <v>0.52274050586001297</v>
      </c>
      <c r="I37" s="2">
        <v>0.50857142857142801</v>
      </c>
      <c r="J37" s="2">
        <v>0.51194539249146698</v>
      </c>
      <c r="K37" s="2">
        <v>3.1256065185839503E-2</v>
      </c>
      <c r="L37" s="2">
        <f>1/2.15</f>
        <v>0.46511627906976744</v>
      </c>
      <c r="M37" s="2">
        <f>(Table1[[#This Row],[poisson_likelihood]] - (1-Table1[[#This Row],[poisson_likelihood]])/(1/Table1[[#This Row],[365 implied]]-1))*0.4/4</f>
        <v>1.0773225008611121E-2</v>
      </c>
      <c r="N37" s="6">
        <f>Table1[[#This Row],[kelly/4 365]]*$R$2</f>
        <v>5.558984104443339</v>
      </c>
      <c r="O37" s="7"/>
      <c r="P37" s="7" t="e">
        <f>(Table1[[#This Row],[poisson_likelihood]] - (1-Table1[[#This Row],[poisson_likelihood]])/(1/Table1[[#This Row],[99 implied]]-1))*0.4/4</f>
        <v>#DIV/0!</v>
      </c>
      <c r="Q37" s="8" t="e">
        <f>Table1[[#This Row],[kelly/4 99]]*$R$2</f>
        <v>#DIV/0!</v>
      </c>
    </row>
    <row r="38" spans="1:17" x14ac:dyDescent="0.2">
      <c r="A38">
        <v>4543</v>
      </c>
      <c r="B38" t="s">
        <v>71</v>
      </c>
      <c r="C38" s="1">
        <v>45603</v>
      </c>
      <c r="D38" t="s">
        <v>12</v>
      </c>
      <c r="E38">
        <v>1.5</v>
      </c>
      <c r="F38" s="2">
        <v>0.62111801242235998</v>
      </c>
      <c r="G38" s="2">
        <v>0.70226417764901095</v>
      </c>
      <c r="H38" s="2">
        <v>0.66837771794342205</v>
      </c>
      <c r="I38" s="2">
        <v>0.69540229885057403</v>
      </c>
      <c r="J38" s="2">
        <v>0.68965517241379304</v>
      </c>
      <c r="K38" s="2">
        <v>3.1183658151192801E-2</v>
      </c>
      <c r="L38" s="2">
        <f>1/1.58</f>
        <v>0.63291139240506322</v>
      </c>
      <c r="M38" s="2">
        <f>(Table1[[#This Row],[poisson_likelihood]] - (1-Table1[[#This Row],[poisson_likelihood]])/(1/Table1[[#This Row],[365 implied]]-1))*0.4/4</f>
        <v>9.6615162673460153E-3</v>
      </c>
      <c r="N38" s="6">
        <f>Table1[[#This Row],[kelly/4 365]]*$R$2</f>
        <v>4.9853423939505443</v>
      </c>
      <c r="O38" s="7"/>
      <c r="P38" s="7" t="e">
        <f>(Table1[[#This Row],[poisson_likelihood]] - (1-Table1[[#This Row],[poisson_likelihood]])/(1/Table1[[#This Row],[99 implied]]-1))*0.4/4</f>
        <v>#DIV/0!</v>
      </c>
      <c r="Q38" s="8" t="e">
        <f>Table1[[#This Row],[kelly/4 99]]*$R$2</f>
        <v>#DIV/0!</v>
      </c>
    </row>
    <row r="39" spans="1:17" x14ac:dyDescent="0.2">
      <c r="A39">
        <v>4734</v>
      </c>
      <c r="B39" t="s">
        <v>166</v>
      </c>
      <c r="C39" s="1">
        <v>45603</v>
      </c>
      <c r="D39" t="s">
        <v>13</v>
      </c>
      <c r="E39">
        <v>2.5</v>
      </c>
      <c r="F39" s="2">
        <v>0.434782608695652</v>
      </c>
      <c r="G39" s="2">
        <v>0.46432478003584898</v>
      </c>
      <c r="H39" s="2">
        <v>0.50422991525497496</v>
      </c>
      <c r="I39" s="2">
        <v>0.44512195121951198</v>
      </c>
      <c r="J39" s="2">
        <v>0.44680851063829702</v>
      </c>
      <c r="K39" s="2">
        <v>3.0717077901239301E-2</v>
      </c>
      <c r="L39" s="2">
        <f>1/2.28</f>
        <v>0.43859649122807021</v>
      </c>
      <c r="M39" s="2">
        <f>(Table1[[#This Row],[poisson_likelihood]] - (1-Table1[[#This Row],[poisson_likelihood]])/(1/Table1[[#This Row],[365 implied]]-1))*0.4/4</f>
        <v>1.1690953654792408E-2</v>
      </c>
      <c r="N39" s="6">
        <f>Table1[[#This Row],[kelly/4 365]]*$R$2</f>
        <v>6.0325320858728828</v>
      </c>
      <c r="O39" s="7"/>
      <c r="P39" s="7" t="e">
        <f>(Table1[[#This Row],[poisson_likelihood]] - (1-Table1[[#This Row],[poisson_likelihood]])/(1/Table1[[#This Row],[99 implied]]-1))*0.4/4</f>
        <v>#DIV/0!</v>
      </c>
      <c r="Q39" s="8" t="e">
        <f>Table1[[#This Row],[kelly/4 99]]*$R$2</f>
        <v>#DIV/0!</v>
      </c>
    </row>
    <row r="40" spans="1:17" x14ac:dyDescent="0.2">
      <c r="A40">
        <v>4746</v>
      </c>
      <c r="B40" t="s">
        <v>172</v>
      </c>
      <c r="C40" s="1">
        <v>45603</v>
      </c>
      <c r="D40" t="s">
        <v>13</v>
      </c>
      <c r="E40">
        <v>1.5</v>
      </c>
      <c r="F40" s="2">
        <v>0.44247787610619399</v>
      </c>
      <c r="G40" s="2">
        <v>0.45781154706342397</v>
      </c>
      <c r="H40" s="2">
        <v>0.51080664512548302</v>
      </c>
      <c r="I40" s="2">
        <v>0.48514851485148502</v>
      </c>
      <c r="J40" s="2">
        <v>0.483870967741935</v>
      </c>
      <c r="K40" s="2">
        <v>3.0639487695157199E-2</v>
      </c>
      <c r="L40" s="2">
        <f>1/2.1</f>
        <v>0.47619047619047616</v>
      </c>
      <c r="M40" s="2">
        <f>(Table1[[#This Row],[poisson_likelihood]] - (1-Table1[[#This Row],[poisson_likelihood]])/(1/Table1[[#This Row],[365 implied]]-1))*0.4/4</f>
        <v>6.6085413421376697E-3</v>
      </c>
      <c r="N40" s="6">
        <f>Table1[[#This Row],[kelly/4 365]]*$R$2</f>
        <v>3.4100073325430373</v>
      </c>
      <c r="O40" s="7"/>
      <c r="P40" s="7" t="e">
        <f>(Table1[[#This Row],[poisson_likelihood]] - (1-Table1[[#This Row],[poisson_likelihood]])/(1/Table1[[#This Row],[99 implied]]-1))*0.4/4</f>
        <v>#DIV/0!</v>
      </c>
      <c r="Q40" s="8" t="e">
        <f>Table1[[#This Row],[kelly/4 99]]*$R$2</f>
        <v>#DIV/0!</v>
      </c>
    </row>
    <row r="41" spans="1:17" x14ac:dyDescent="0.2">
      <c r="A41">
        <v>4516</v>
      </c>
      <c r="B41" t="s">
        <v>57</v>
      </c>
      <c r="C41" s="1">
        <v>45603</v>
      </c>
      <c r="D41" t="s">
        <v>13</v>
      </c>
      <c r="E41">
        <v>1.5</v>
      </c>
      <c r="F41" s="2">
        <v>0.48780487804877998</v>
      </c>
      <c r="G41" s="2">
        <v>0.49396913742138698</v>
      </c>
      <c r="H41" s="2">
        <v>0.55039866563401596</v>
      </c>
      <c r="I41" s="2">
        <v>0.48920863309352502</v>
      </c>
      <c r="J41" s="2">
        <v>0.45703125</v>
      </c>
      <c r="K41" s="2">
        <v>3.0551729654698399E-2</v>
      </c>
      <c r="L41" s="2">
        <f>1/2.1</f>
        <v>0.47619047619047616</v>
      </c>
      <c r="M41" s="2">
        <f>(Table1[[#This Row],[poisson_likelihood]] - (1-Table1[[#This Row],[poisson_likelihood]])/(1/Table1[[#This Row],[365 implied]]-1))*0.4/4</f>
        <v>1.4167017984675779E-2</v>
      </c>
      <c r="N41" s="6">
        <f>Table1[[#This Row],[kelly/4 365]]*$R$2</f>
        <v>7.310181280092702</v>
      </c>
      <c r="O41" s="7"/>
      <c r="P41" s="7" t="e">
        <f>(Table1[[#This Row],[poisson_likelihood]] - (1-Table1[[#This Row],[poisson_likelihood]])/(1/Table1[[#This Row],[99 implied]]-1))*0.4/4</f>
        <v>#DIV/0!</v>
      </c>
      <c r="Q41" s="8" t="e">
        <f>Table1[[#This Row],[kelly/4 99]]*$R$2</f>
        <v>#DIV/0!</v>
      </c>
    </row>
    <row r="42" spans="1:17" x14ac:dyDescent="0.2">
      <c r="A42">
        <v>4658</v>
      </c>
      <c r="B42" t="s">
        <v>128</v>
      </c>
      <c r="C42" s="1">
        <v>45603</v>
      </c>
      <c r="D42" t="s">
        <v>13</v>
      </c>
      <c r="E42">
        <v>1.5</v>
      </c>
      <c r="F42" s="2">
        <v>0.45045045045045001</v>
      </c>
      <c r="G42" s="2">
        <v>0.46093890681323102</v>
      </c>
      <c r="H42" s="2">
        <v>0.51558720572961803</v>
      </c>
      <c r="I42" s="2">
        <v>0.451977401129943</v>
      </c>
      <c r="J42" s="2">
        <v>0.41694915254237203</v>
      </c>
      <c r="K42" s="2">
        <v>2.9631884573719899E-2</v>
      </c>
      <c r="L42" s="2">
        <f>1/2.05</f>
        <v>0.48780487804878053</v>
      </c>
      <c r="M42" s="2">
        <f>(Table1[[#This Row],[poisson_likelihood]] - (1-Table1[[#This Row],[poisson_likelihood]])/(1/Table1[[#This Row],[365 implied]]-1))*0.4/4</f>
        <v>5.4241687376873184E-3</v>
      </c>
      <c r="N42" s="6">
        <f>Table1[[#This Row],[kelly/4 365]]*$R$2</f>
        <v>2.7988710686466565</v>
      </c>
      <c r="O42" s="7"/>
      <c r="P42" s="7" t="e">
        <f>(Table1[[#This Row],[poisson_likelihood]] - (1-Table1[[#This Row],[poisson_likelihood]])/(1/Table1[[#This Row],[99 implied]]-1))*0.4/4</f>
        <v>#DIV/0!</v>
      </c>
      <c r="Q42" s="8" t="e">
        <f>Table1[[#This Row],[kelly/4 99]]*$R$2</f>
        <v>#DIV/0!</v>
      </c>
    </row>
    <row r="43" spans="1:17" x14ac:dyDescent="0.2">
      <c r="A43">
        <v>4664</v>
      </c>
      <c r="B43" t="s">
        <v>131</v>
      </c>
      <c r="C43" s="1">
        <v>45603</v>
      </c>
      <c r="D43" t="s">
        <v>13</v>
      </c>
      <c r="E43">
        <v>2.5</v>
      </c>
      <c r="F43" s="2">
        <v>0.64102564102564097</v>
      </c>
      <c r="G43" s="2">
        <v>0.62925594809233298</v>
      </c>
      <c r="H43" s="2">
        <v>0.68306919257066601</v>
      </c>
      <c r="I43" s="2">
        <v>0.61627906976744096</v>
      </c>
      <c r="J43" s="2">
        <v>0.61245674740484402</v>
      </c>
      <c r="K43" s="2">
        <v>2.9280330540285501E-2</v>
      </c>
      <c r="L43" s="2">
        <f>1/1.52</f>
        <v>0.65789473684210531</v>
      </c>
      <c r="M43" s="2">
        <f>(Table1[[#This Row],[poisson_likelihood]] - (1-Table1[[#This Row],[poisson_likelihood]])/(1/Table1[[#This Row],[365 implied]]-1))*0.4/4</f>
        <v>7.3586870591177307E-3</v>
      </c>
      <c r="N43" s="6">
        <f>Table1[[#This Row],[kelly/4 365]]*$R$2</f>
        <v>3.7970825225047489</v>
      </c>
      <c r="O43" s="7"/>
      <c r="P43" s="7" t="e">
        <f>(Table1[[#This Row],[poisson_likelihood]] - (1-Table1[[#This Row],[poisson_likelihood]])/(1/Table1[[#This Row],[99 implied]]-1))*0.4/4</f>
        <v>#DIV/0!</v>
      </c>
      <c r="Q43" s="8" t="e">
        <f>Table1[[#This Row],[kelly/4 99]]*$R$2</f>
        <v>#DIV/0!</v>
      </c>
    </row>
    <row r="44" spans="1:17" x14ac:dyDescent="0.2">
      <c r="A44">
        <v>4598</v>
      </c>
      <c r="B44" t="s">
        <v>98</v>
      </c>
      <c r="C44" s="1">
        <v>45603</v>
      </c>
      <c r="D44" t="s">
        <v>13</v>
      </c>
      <c r="E44">
        <v>2.5</v>
      </c>
      <c r="F44" s="2">
        <v>0.59523809523809501</v>
      </c>
      <c r="G44" s="2">
        <v>0.600315223198013</v>
      </c>
      <c r="H44" s="2">
        <v>0.64245448401316096</v>
      </c>
      <c r="I44" s="2">
        <v>0.64285714285714202</v>
      </c>
      <c r="J44" s="2">
        <v>0.63636363636363602</v>
      </c>
      <c r="K44" s="2">
        <v>2.9163063655188001E-2</v>
      </c>
      <c r="L44" s="2">
        <f>1/1.64</f>
        <v>0.6097560975609756</v>
      </c>
      <c r="M44" s="2">
        <f>(Table1[[#This Row],[poisson_likelihood]] - (1-Table1[[#This Row],[poisson_likelihood]])/(1/Table1[[#This Row],[365 implied]]-1))*0.4/4</f>
        <v>8.3789615283725079E-3</v>
      </c>
      <c r="N44" s="6">
        <f>Table1[[#This Row],[kelly/4 365]]*$R$2</f>
        <v>4.323544148640214</v>
      </c>
      <c r="O44" s="7"/>
      <c r="P44" s="7" t="e">
        <f>(Table1[[#This Row],[poisson_likelihood]] - (1-Table1[[#This Row],[poisson_likelihood]])/(1/Table1[[#This Row],[99 implied]]-1))*0.4/4</f>
        <v>#DIV/0!</v>
      </c>
      <c r="Q44" s="8" t="e">
        <f>Table1[[#This Row],[kelly/4 99]]*$R$2</f>
        <v>#DIV/0!</v>
      </c>
    </row>
    <row r="45" spans="1:17" x14ac:dyDescent="0.2">
      <c r="A45">
        <v>4753</v>
      </c>
      <c r="B45" t="s">
        <v>176</v>
      </c>
      <c r="C45" s="1">
        <v>45603</v>
      </c>
      <c r="D45" t="s">
        <v>12</v>
      </c>
      <c r="E45">
        <v>2.5</v>
      </c>
      <c r="F45" s="2">
        <v>0.52083333333333304</v>
      </c>
      <c r="G45" s="2">
        <v>0.60665419944338295</v>
      </c>
      <c r="H45" s="2">
        <v>0.57665025140528703</v>
      </c>
      <c r="I45" s="2">
        <v>0.57714285714285696</v>
      </c>
      <c r="J45" s="2">
        <v>0.54452054794520499</v>
      </c>
      <c r="K45" s="2">
        <v>2.91218702984107E-2</v>
      </c>
      <c r="L45" s="2">
        <f>1/1.86</f>
        <v>0.5376344086021505</v>
      </c>
      <c r="M45" s="2">
        <f>(Table1[[#This Row],[poisson_likelihood]] - (1-Table1[[#This Row],[poisson_likelihood]])/(1/Table1[[#This Row],[365 implied]]-1))*0.4/4</f>
        <v>8.4383101876551077E-3</v>
      </c>
      <c r="N45" s="6">
        <f>Table1[[#This Row],[kelly/4 365]]*$R$2</f>
        <v>4.3541680568300354</v>
      </c>
      <c r="O45" s="7"/>
      <c r="P45" s="7" t="e">
        <f>(Table1[[#This Row],[poisson_likelihood]] - (1-Table1[[#This Row],[poisson_likelihood]])/(1/Table1[[#This Row],[99 implied]]-1))*0.4/4</f>
        <v>#DIV/0!</v>
      </c>
      <c r="Q45" s="8" t="e">
        <f>Table1[[#This Row],[kelly/4 99]]*$R$2</f>
        <v>#DIV/0!</v>
      </c>
    </row>
    <row r="46" spans="1:17" x14ac:dyDescent="0.2">
      <c r="A46">
        <v>4545</v>
      </c>
      <c r="B46" t="s">
        <v>72</v>
      </c>
      <c r="C46" s="1">
        <v>45603</v>
      </c>
      <c r="D46" t="s">
        <v>12</v>
      </c>
      <c r="E46">
        <v>1.5</v>
      </c>
      <c r="F46" s="2">
        <v>0.63694267515923497</v>
      </c>
      <c r="G46" s="2">
        <v>0.69570942450469597</v>
      </c>
      <c r="H46" s="2">
        <v>0.67748669199204403</v>
      </c>
      <c r="I46" s="2">
        <v>0.66049382716049299</v>
      </c>
      <c r="J46" s="2">
        <v>0.64748201438848896</v>
      </c>
      <c r="K46" s="2">
        <v>2.79184677313641E-2</v>
      </c>
      <c r="L46" s="2">
        <f>1/1.52</f>
        <v>0.65789473684210531</v>
      </c>
      <c r="M46" s="2">
        <f>(Table1[[#This Row],[poisson_likelihood]] - (1-Table1[[#This Row],[poisson_likelihood]])/(1/Table1[[#This Row],[365 implied]]-1))*0.4/4</f>
        <v>5.7268791976743845E-3</v>
      </c>
      <c r="N46" s="6">
        <f>Table1[[#This Row],[kelly/4 365]]*$R$2</f>
        <v>2.9550696659999822</v>
      </c>
      <c r="O46" s="7"/>
      <c r="P46" s="7" t="e">
        <f>(Table1[[#This Row],[poisson_likelihood]] - (1-Table1[[#This Row],[poisson_likelihood]])/(1/Table1[[#This Row],[99 implied]]-1))*0.4/4</f>
        <v>#DIV/0!</v>
      </c>
      <c r="Q46" s="8" t="e">
        <f>Table1[[#This Row],[kelly/4 99]]*$R$2</f>
        <v>#DIV/0!</v>
      </c>
    </row>
    <row r="47" spans="1:17" x14ac:dyDescent="0.2">
      <c r="A47">
        <v>4736</v>
      </c>
      <c r="B47" t="s">
        <v>167</v>
      </c>
      <c r="C47" s="1">
        <v>45603</v>
      </c>
      <c r="D47" t="s">
        <v>13</v>
      </c>
      <c r="E47">
        <v>1.5</v>
      </c>
      <c r="F47" s="2">
        <v>0.413223140495867</v>
      </c>
      <c r="G47" s="2">
        <v>0.43331457616247399</v>
      </c>
      <c r="H47" s="2">
        <v>0.47754010903675398</v>
      </c>
      <c r="I47" s="2">
        <v>0.45578231292517002</v>
      </c>
      <c r="J47" s="2">
        <v>0.41132075471698099</v>
      </c>
      <c r="K47" s="2">
        <v>2.7402652089602901E-2</v>
      </c>
      <c r="L47" s="2">
        <f>1/2.4</f>
        <v>0.41666666666666669</v>
      </c>
      <c r="M47" s="2">
        <f>(Table1[[#This Row],[poisson_likelihood]] - (1-Table1[[#This Row],[poisson_likelihood]])/(1/Table1[[#This Row],[365 implied]]-1))*0.4/4</f>
        <v>1.0435447263443531E-2</v>
      </c>
      <c r="N47" s="6">
        <f>Table1[[#This Row],[kelly/4 365]]*$R$2</f>
        <v>5.3846907879368624</v>
      </c>
      <c r="O47" s="7"/>
      <c r="P47" s="7" t="e">
        <f>(Table1[[#This Row],[poisson_likelihood]] - (1-Table1[[#This Row],[poisson_likelihood]])/(1/Table1[[#This Row],[99 implied]]-1))*0.4/4</f>
        <v>#DIV/0!</v>
      </c>
      <c r="Q47" s="8" t="e">
        <f>Table1[[#This Row],[kelly/4 99]]*$R$2</f>
        <v>#DIV/0!</v>
      </c>
    </row>
    <row r="48" spans="1:17" x14ac:dyDescent="0.2">
      <c r="A48">
        <v>4537</v>
      </c>
      <c r="B48" t="s">
        <v>68</v>
      </c>
      <c r="C48" s="1">
        <v>45603</v>
      </c>
      <c r="D48" t="s">
        <v>12</v>
      </c>
      <c r="E48">
        <v>2.5</v>
      </c>
      <c r="F48" s="2">
        <v>0.55555555555555503</v>
      </c>
      <c r="G48" s="2">
        <v>0.63099506919640502</v>
      </c>
      <c r="H48" s="2">
        <v>0.60349846000000096</v>
      </c>
      <c r="I48" s="2">
        <v>0.64912280701754299</v>
      </c>
      <c r="J48" s="2">
        <v>0.65743944636678198</v>
      </c>
      <c r="K48" s="2">
        <v>2.6967883750000698E-2</v>
      </c>
      <c r="L48" s="2">
        <f>1/1.8</f>
        <v>0.55555555555555558</v>
      </c>
      <c r="M48" s="2">
        <f>(Table1[[#This Row],[poisson_likelihood]] - (1-Table1[[#This Row],[poisson_likelihood]])/(1/Table1[[#This Row],[365 implied]]-1))*0.4/4</f>
        <v>1.0787153500000209E-2</v>
      </c>
      <c r="N48" s="6">
        <f>Table1[[#This Row],[kelly/4 365]]*$R$2</f>
        <v>5.5661712060001074</v>
      </c>
      <c r="O48" s="7"/>
      <c r="P48" s="7" t="e">
        <f>(Table1[[#This Row],[poisson_likelihood]] - (1-Table1[[#This Row],[poisson_likelihood]])/(1/Table1[[#This Row],[99 implied]]-1))*0.4/4</f>
        <v>#DIV/0!</v>
      </c>
      <c r="Q48" s="8" t="e">
        <f>Table1[[#This Row],[kelly/4 99]]*$R$2</f>
        <v>#DIV/0!</v>
      </c>
    </row>
    <row r="49" spans="1:17" x14ac:dyDescent="0.2">
      <c r="A49">
        <v>4444</v>
      </c>
      <c r="B49" t="s">
        <v>21</v>
      </c>
      <c r="C49" s="1">
        <v>45603</v>
      </c>
      <c r="D49" t="s">
        <v>13</v>
      </c>
      <c r="E49">
        <v>2.5</v>
      </c>
      <c r="F49" s="2">
        <v>0.61728395061728303</v>
      </c>
      <c r="G49" s="2">
        <v>0.60842770611793395</v>
      </c>
      <c r="H49" s="2">
        <v>0.65803964361047695</v>
      </c>
      <c r="I49" s="2">
        <v>0.67484662576687104</v>
      </c>
      <c r="J49" s="2">
        <v>0.62962962962962898</v>
      </c>
      <c r="K49" s="2">
        <v>2.66226704229728E-2</v>
      </c>
      <c r="L49" s="2">
        <f>1/1.62</f>
        <v>0.61728395061728392</v>
      </c>
      <c r="M49" s="2">
        <f>(Table1[[#This Row],[poisson_likelihood]] - (1-Table1[[#This Row],[poisson_likelihood]])/(1/Table1[[#This Row],[365 implied]]-1))*0.4/4</f>
        <v>1.0649068169189146E-2</v>
      </c>
      <c r="N49" s="6">
        <f>Table1[[#This Row],[kelly/4 365]]*$R$2</f>
        <v>5.4949191753015993</v>
      </c>
      <c r="O49" s="7"/>
      <c r="P49" s="7" t="e">
        <f>(Table1[[#This Row],[poisson_likelihood]] - (1-Table1[[#This Row],[poisson_likelihood]])/(1/Table1[[#This Row],[99 implied]]-1))*0.4/4</f>
        <v>#DIV/0!</v>
      </c>
      <c r="Q49" s="8" t="e">
        <f>Table1[[#This Row],[kelly/4 99]]*$R$2</f>
        <v>#DIV/0!</v>
      </c>
    </row>
    <row r="50" spans="1:17" x14ac:dyDescent="0.2">
      <c r="A50">
        <v>4662</v>
      </c>
      <c r="B50" t="s">
        <v>130</v>
      </c>
      <c r="C50" s="1">
        <v>45603</v>
      </c>
      <c r="D50" t="s">
        <v>13</v>
      </c>
      <c r="E50">
        <v>2.5</v>
      </c>
      <c r="F50" s="2">
        <v>0.56497175141242895</v>
      </c>
      <c r="G50" s="2">
        <v>0.56582162341181996</v>
      </c>
      <c r="H50" s="2">
        <v>0.61092676651814704</v>
      </c>
      <c r="I50" s="2">
        <v>0.51818181818181797</v>
      </c>
      <c r="J50" s="2">
        <v>0.53642384105960195</v>
      </c>
      <c r="K50" s="2">
        <v>2.6409213226338199E-2</v>
      </c>
      <c r="L50" s="2">
        <f>1/1.74</f>
        <v>0.57471264367816088</v>
      </c>
      <c r="M50" s="2">
        <f>(Table1[[#This Row],[poisson_likelihood]] - (1-Table1[[#This Row],[poisson_likelihood]])/(1/Table1[[#This Row],[365 implied]]-1))*0.4/4</f>
        <v>8.5152126677805369E-3</v>
      </c>
      <c r="N50" s="6">
        <f>Table1[[#This Row],[kelly/4 365]]*$R$2</f>
        <v>4.3938497365747571</v>
      </c>
      <c r="O50" s="7"/>
      <c r="P50" s="7" t="e">
        <f>(Table1[[#This Row],[poisson_likelihood]] - (1-Table1[[#This Row],[poisson_likelihood]])/(1/Table1[[#This Row],[99 implied]]-1))*0.4/4</f>
        <v>#DIV/0!</v>
      </c>
      <c r="Q50" s="8" t="e">
        <f>Table1[[#This Row],[kelly/4 99]]*$R$2</f>
        <v>#DIV/0!</v>
      </c>
    </row>
    <row r="51" spans="1:17" x14ac:dyDescent="0.2">
      <c r="A51">
        <v>4472</v>
      </c>
      <c r="B51" t="s">
        <v>35</v>
      </c>
      <c r="C51" s="1">
        <v>45603</v>
      </c>
      <c r="D51" t="s">
        <v>13</v>
      </c>
      <c r="E51">
        <v>2.5</v>
      </c>
      <c r="F51" s="2">
        <v>0.42372881355932202</v>
      </c>
      <c r="G51" s="2">
        <v>0.44398014786740297</v>
      </c>
      <c r="H51" s="2">
        <v>0.484524782281952</v>
      </c>
      <c r="I51" s="2">
        <v>0.623529411764705</v>
      </c>
      <c r="J51" s="2">
        <v>0.55985915492957705</v>
      </c>
      <c r="K51" s="2">
        <v>2.6374721725258701E-2</v>
      </c>
      <c r="L51" s="2"/>
      <c r="M51" s="2" t="e">
        <f>(Table1[[#This Row],[poisson_likelihood]] - (1-Table1[[#This Row],[poisson_likelihood]])/(1/Table1[[#This Row],[365 implied]]-1))*0.4/4</f>
        <v>#DIV/0!</v>
      </c>
      <c r="N51" s="6" t="e">
        <f>Table1[[#This Row],[kelly/4 365]]*$R$2</f>
        <v>#DIV/0!</v>
      </c>
      <c r="O51" s="7"/>
      <c r="P51" s="7" t="e">
        <f>(Table1[[#This Row],[poisson_likelihood]] - (1-Table1[[#This Row],[poisson_likelihood]])/(1/Table1[[#This Row],[99 implied]]-1))*0.4/4</f>
        <v>#DIV/0!</v>
      </c>
      <c r="Q51" s="8" t="e">
        <f>Table1[[#This Row],[kelly/4 99]]*$R$2</f>
        <v>#DIV/0!</v>
      </c>
    </row>
    <row r="52" spans="1:17" x14ac:dyDescent="0.2">
      <c r="A52">
        <v>4592</v>
      </c>
      <c r="B52" t="s">
        <v>95</v>
      </c>
      <c r="C52" s="1">
        <v>45603</v>
      </c>
      <c r="D52" t="s">
        <v>13</v>
      </c>
      <c r="E52">
        <v>2.5</v>
      </c>
      <c r="F52" s="2">
        <v>0.48076923076923</v>
      </c>
      <c r="G52" s="2">
        <v>0.491595433498765</v>
      </c>
      <c r="H52" s="2">
        <v>0.53452875900415897</v>
      </c>
      <c r="I52" s="2">
        <v>0.53977272727272696</v>
      </c>
      <c r="J52" s="2">
        <v>0.52559726962457298</v>
      </c>
      <c r="K52" s="2">
        <v>2.5884217298298901E-2</v>
      </c>
      <c r="L52" s="2">
        <f>1/2.1</f>
        <v>0.47619047619047616</v>
      </c>
      <c r="M52" s="2">
        <f>(Table1[[#This Row],[poisson_likelihood]] - (1-Table1[[#This Row],[poisson_likelihood]])/(1/Table1[[#This Row],[365 implied]]-1))*0.4/4</f>
        <v>1.1137308537157626E-2</v>
      </c>
      <c r="N52" s="6">
        <f>Table1[[#This Row],[kelly/4 365]]*$R$2</f>
        <v>5.7468512051733347</v>
      </c>
      <c r="O52" s="7"/>
      <c r="P52" s="7" t="e">
        <f>(Table1[[#This Row],[poisson_likelihood]] - (1-Table1[[#This Row],[poisson_likelihood]])/(1/Table1[[#This Row],[99 implied]]-1))*0.4/4</f>
        <v>#DIV/0!</v>
      </c>
      <c r="Q52" s="8" t="e">
        <f>Table1[[#This Row],[kelly/4 99]]*$R$2</f>
        <v>#DIV/0!</v>
      </c>
    </row>
    <row r="53" spans="1:17" x14ac:dyDescent="0.2">
      <c r="A53">
        <v>4742</v>
      </c>
      <c r="B53" t="s">
        <v>170</v>
      </c>
      <c r="C53" s="1">
        <v>45603</v>
      </c>
      <c r="D53" t="s">
        <v>13</v>
      </c>
      <c r="E53">
        <v>2.5</v>
      </c>
      <c r="F53" s="2">
        <v>0.63694267515923497</v>
      </c>
      <c r="G53" s="2">
        <v>0.62180648422000295</v>
      </c>
      <c r="H53" s="2">
        <v>0.674132907237742</v>
      </c>
      <c r="I53" s="2">
        <v>0.69135802469135799</v>
      </c>
      <c r="J53" s="2">
        <v>0.62453531598513001</v>
      </c>
      <c r="K53" s="2">
        <v>2.56090633172174E-2</v>
      </c>
      <c r="L53" s="2">
        <f>1/1.55</f>
        <v>0.64516129032258063</v>
      </c>
      <c r="M53" s="2">
        <f>(Table1[[#This Row],[poisson_likelihood]] - (1-Table1[[#This Row],[poisson_likelihood]])/(1/Table1[[#This Row],[365 implied]]-1))*0.4/4</f>
        <v>8.1647284033636632E-3</v>
      </c>
      <c r="N53" s="6">
        <f>Table1[[#This Row],[kelly/4 365]]*$R$2</f>
        <v>4.2129998561356503</v>
      </c>
      <c r="O53" s="7"/>
      <c r="P53" s="7" t="e">
        <f>(Table1[[#This Row],[poisson_likelihood]] - (1-Table1[[#This Row],[poisson_likelihood]])/(1/Table1[[#This Row],[99 implied]]-1))*0.4/4</f>
        <v>#DIV/0!</v>
      </c>
      <c r="Q53" s="8" t="e">
        <f>Table1[[#This Row],[kelly/4 99]]*$R$2</f>
        <v>#DIV/0!</v>
      </c>
    </row>
    <row r="54" spans="1:17" x14ac:dyDescent="0.2">
      <c r="A54">
        <v>4610</v>
      </c>
      <c r="B54" t="s">
        <v>104</v>
      </c>
      <c r="C54" s="1">
        <v>45603</v>
      </c>
      <c r="D54" t="s">
        <v>13</v>
      </c>
      <c r="E54">
        <v>2.5</v>
      </c>
      <c r="F54" s="2">
        <v>0.55555555555555503</v>
      </c>
      <c r="G54" s="2">
        <v>0.55886955357622203</v>
      </c>
      <c r="H54" s="2">
        <v>0.60085954069021996</v>
      </c>
      <c r="I54" s="2">
        <v>0.60479041916167597</v>
      </c>
      <c r="J54" s="2">
        <v>0.59786476868327398</v>
      </c>
      <c r="K54" s="2">
        <v>2.5483491638248802E-2</v>
      </c>
      <c r="L54" s="2">
        <f>1/1.76</f>
        <v>0.56818181818181823</v>
      </c>
      <c r="M54" s="2">
        <f>(Table1[[#This Row],[poisson_likelihood]] - (1-Table1[[#This Row],[poisson_likelihood]])/(1/Table1[[#This Row],[365 implied]]-1))*0.4/4</f>
        <v>7.5674725808930312E-3</v>
      </c>
      <c r="N54" s="6">
        <f>Table1[[#This Row],[kelly/4 365]]*$R$2</f>
        <v>3.9048158517408043</v>
      </c>
      <c r="O54" s="7"/>
      <c r="P54" s="7" t="e">
        <f>(Table1[[#This Row],[poisson_likelihood]] - (1-Table1[[#This Row],[poisson_likelihood]])/(1/Table1[[#This Row],[99 implied]]-1))*0.4/4</f>
        <v>#DIV/0!</v>
      </c>
      <c r="Q54" s="8" t="e">
        <f>Table1[[#This Row],[kelly/4 99]]*$R$2</f>
        <v>#DIV/0!</v>
      </c>
    </row>
    <row r="55" spans="1:17" x14ac:dyDescent="0.2">
      <c r="A55">
        <v>4465</v>
      </c>
      <c r="B55" t="s">
        <v>32</v>
      </c>
      <c r="C55" s="1">
        <v>45603</v>
      </c>
      <c r="D55" t="s">
        <v>12</v>
      </c>
      <c r="E55">
        <v>2.5</v>
      </c>
      <c r="F55" s="2">
        <v>0.48780487804877998</v>
      </c>
      <c r="G55" s="2">
        <v>0.57195238195491005</v>
      </c>
      <c r="H55" s="2">
        <v>0.53876718574923899</v>
      </c>
      <c r="I55" s="2">
        <v>0.56321839080459701</v>
      </c>
      <c r="J55" s="2">
        <v>0.53310104529616698</v>
      </c>
      <c r="K55" s="2">
        <v>2.4874459710938199E-2</v>
      </c>
      <c r="L55" s="2">
        <f>1/1.95</f>
        <v>0.51282051282051289</v>
      </c>
      <c r="M55" s="2">
        <f>(Table1[[#This Row],[poisson_likelihood]] - (1-Table1[[#This Row],[poisson_likelihood]])/(1/Table1[[#This Row],[365 implied]]-1))*0.4/4</f>
        <v>5.3258960222122009E-3</v>
      </c>
      <c r="N55" s="6">
        <f>Table1[[#This Row],[kelly/4 365]]*$R$2</f>
        <v>2.7481623474614958</v>
      </c>
      <c r="O55" s="7"/>
      <c r="P55" s="7" t="e">
        <f>(Table1[[#This Row],[poisson_likelihood]] - (1-Table1[[#This Row],[poisson_likelihood]])/(1/Table1[[#This Row],[99 implied]]-1))*0.4/4</f>
        <v>#DIV/0!</v>
      </c>
      <c r="Q55" s="8" t="e">
        <f>Table1[[#This Row],[kelly/4 99]]*$R$2</f>
        <v>#DIV/0!</v>
      </c>
    </row>
    <row r="56" spans="1:17" x14ac:dyDescent="0.2">
      <c r="A56">
        <v>4493</v>
      </c>
      <c r="B56" t="s">
        <v>46</v>
      </c>
      <c r="C56" s="1">
        <v>45603</v>
      </c>
      <c r="D56" t="s">
        <v>12</v>
      </c>
      <c r="E56">
        <v>2.5</v>
      </c>
      <c r="F56" s="2">
        <v>0.59880239520958001</v>
      </c>
      <c r="G56" s="2">
        <v>0.66526004328445998</v>
      </c>
      <c r="H56" s="2">
        <v>0.63678868785468501</v>
      </c>
      <c r="I56" s="2">
        <v>0.52941176470588203</v>
      </c>
      <c r="J56" s="2">
        <v>0.52329749103942602</v>
      </c>
      <c r="K56" s="2">
        <v>2.3670562954225802E-2</v>
      </c>
      <c r="L56" s="2">
        <f>1/1.55</f>
        <v>0.64516129032258063</v>
      </c>
      <c r="M56" s="2">
        <f>(Table1[[#This Row],[poisson_likelihood]] - (1-Table1[[#This Row],[poisson_likelihood]])/(1/Table1[[#This Row],[365 implied]]-1))*0.4/4</f>
        <v>-2.3595516045887611E-3</v>
      </c>
      <c r="N56" s="5">
        <f>Table1[[#This Row],[kelly/4 365]]*$R$2</f>
        <v>-1.2175286279678008</v>
      </c>
      <c r="O56" s="7"/>
      <c r="P56" s="7" t="e">
        <f>(Table1[[#This Row],[poisson_likelihood]] - (1-Table1[[#This Row],[poisson_likelihood]])/(1/Table1[[#This Row],[99 implied]]-1))*0.4/4</f>
        <v>#DIV/0!</v>
      </c>
      <c r="Q56" s="8" t="e">
        <f>Table1[[#This Row],[kelly/4 99]]*$R$2</f>
        <v>#DIV/0!</v>
      </c>
    </row>
    <row r="57" spans="1:17" x14ac:dyDescent="0.2">
      <c r="A57">
        <v>4706</v>
      </c>
      <c r="B57" t="s">
        <v>152</v>
      </c>
      <c r="C57" s="1">
        <v>45603</v>
      </c>
      <c r="D57" t="s">
        <v>13</v>
      </c>
      <c r="E57">
        <v>2.5</v>
      </c>
      <c r="F57" s="2">
        <v>0.476190476190476</v>
      </c>
      <c r="G57" s="2">
        <v>0.481770632704561</v>
      </c>
      <c r="H57" s="2">
        <v>0.52489216604301403</v>
      </c>
      <c r="I57" s="2">
        <v>0.59340659340659296</v>
      </c>
      <c r="J57" s="2">
        <v>0.52906976744185996</v>
      </c>
      <c r="K57" s="2">
        <v>2.3243988338711601E-2</v>
      </c>
      <c r="L57" s="2">
        <f>1/2.1</f>
        <v>0.47619047619047616</v>
      </c>
      <c r="M57" s="2">
        <f>(Table1[[#This Row],[poisson_likelihood]] - (1-Table1[[#This Row],[poisson_likelihood]])/(1/Table1[[#This Row],[365 implied]]-1))*0.4/4</f>
        <v>9.2975953354844983E-3</v>
      </c>
      <c r="N57" s="6">
        <f>Table1[[#This Row],[kelly/4 365]]*$R$2</f>
        <v>4.7975591931100015</v>
      </c>
      <c r="O57" s="7"/>
      <c r="P57" s="7" t="e">
        <f>(Table1[[#This Row],[poisson_likelihood]] - (1-Table1[[#This Row],[poisson_likelihood]])/(1/Table1[[#This Row],[99 implied]]-1))*0.4/4</f>
        <v>#DIV/0!</v>
      </c>
      <c r="Q57" s="8" t="e">
        <f>Table1[[#This Row],[kelly/4 99]]*$R$2</f>
        <v>#DIV/0!</v>
      </c>
    </row>
    <row r="58" spans="1:17" x14ac:dyDescent="0.2">
      <c r="A58">
        <v>4506</v>
      </c>
      <c r="B58" t="s">
        <v>52</v>
      </c>
      <c r="C58" s="1">
        <v>45603</v>
      </c>
      <c r="D58" t="s">
        <v>13</v>
      </c>
      <c r="E58">
        <v>2.5</v>
      </c>
      <c r="F58" s="2">
        <v>0.467289719626168</v>
      </c>
      <c r="G58" s="2">
        <v>0.47800001810667497</v>
      </c>
      <c r="H58" s="2">
        <v>0.51591081592963095</v>
      </c>
      <c r="I58" s="2">
        <v>0.376404494382022</v>
      </c>
      <c r="J58" s="2">
        <v>0.35234899328858998</v>
      </c>
      <c r="K58" s="2">
        <v>2.2817795195046401E-2</v>
      </c>
      <c r="L58" s="2">
        <f>1/2.2</f>
        <v>0.45454545454545453</v>
      </c>
      <c r="M58" s="2">
        <f>(Table1[[#This Row],[poisson_likelihood]] - (1-Table1[[#This Row],[poisson_likelihood]])/(1/Table1[[#This Row],[365 implied]]-1))*0.4/4</f>
        <v>1.125031625376568E-2</v>
      </c>
      <c r="N58" s="6">
        <f>Table1[[#This Row],[kelly/4 365]]*$R$2</f>
        <v>5.8051631869430906</v>
      </c>
      <c r="O58" s="7"/>
      <c r="P58" s="7" t="e">
        <f>(Table1[[#This Row],[poisson_likelihood]] - (1-Table1[[#This Row],[poisson_likelihood]])/(1/Table1[[#This Row],[99 implied]]-1))*0.4/4</f>
        <v>#DIV/0!</v>
      </c>
      <c r="Q58" s="8" t="e">
        <f>Table1[[#This Row],[kelly/4 99]]*$R$2</f>
        <v>#DIV/0!</v>
      </c>
    </row>
    <row r="59" spans="1:17" x14ac:dyDescent="0.2">
      <c r="A59">
        <v>4652</v>
      </c>
      <c r="B59" t="s">
        <v>125</v>
      </c>
      <c r="C59" s="1">
        <v>45603</v>
      </c>
      <c r="D59" t="s">
        <v>13</v>
      </c>
      <c r="E59">
        <v>1.5</v>
      </c>
      <c r="F59" s="2">
        <v>0.44247787610619399</v>
      </c>
      <c r="G59" s="2">
        <v>0.44030672876876298</v>
      </c>
      <c r="H59" s="2">
        <v>0.49266417633221699</v>
      </c>
      <c r="I59" s="2">
        <v>0.497142857142857</v>
      </c>
      <c r="J59" s="2">
        <v>0.48453608247422603</v>
      </c>
      <c r="K59" s="2">
        <v>2.2504174307700402E-2</v>
      </c>
      <c r="L59" s="2">
        <f>1/2.28</f>
        <v>0.43859649122807021</v>
      </c>
      <c r="M59" s="2">
        <f>(Table1[[#This Row],[poisson_likelihood]] - (1-Table1[[#This Row],[poisson_likelihood]])/(1/Table1[[#This Row],[365 implied]]-1))*0.4/4</f>
        <v>9.6308064091761517E-3</v>
      </c>
      <c r="N59" s="6">
        <f>Table1[[#This Row],[kelly/4 365]]*$R$2</f>
        <v>4.9694961071348942</v>
      </c>
      <c r="O59" s="7"/>
      <c r="P59" s="7" t="e">
        <f>(Table1[[#This Row],[poisson_likelihood]] - (1-Table1[[#This Row],[poisson_likelihood]])/(1/Table1[[#This Row],[99 implied]]-1))*0.4/4</f>
        <v>#DIV/0!</v>
      </c>
      <c r="Q59" s="8" t="e">
        <f>Table1[[#This Row],[kelly/4 99]]*$R$2</f>
        <v>#DIV/0!</v>
      </c>
    </row>
    <row r="60" spans="1:17" x14ac:dyDescent="0.2">
      <c r="A60">
        <v>4555</v>
      </c>
      <c r="B60" t="s">
        <v>77</v>
      </c>
      <c r="C60" s="1">
        <v>45603</v>
      </c>
      <c r="D60" t="s">
        <v>12</v>
      </c>
      <c r="E60">
        <v>2.5</v>
      </c>
      <c r="F60" s="2">
        <v>0.56497175141242895</v>
      </c>
      <c r="G60" s="2">
        <v>0.63160771220621603</v>
      </c>
      <c r="H60" s="2">
        <v>0.60329052534869099</v>
      </c>
      <c r="I60" s="2">
        <v>0.55089820359281405</v>
      </c>
      <c r="J60" s="2">
        <v>0.53597122302158196</v>
      </c>
      <c r="K60" s="2">
        <v>2.2020853852981599E-2</v>
      </c>
      <c r="L60" s="2">
        <f>1/1.66</f>
        <v>0.60240963855421692</v>
      </c>
      <c r="M60" s="2">
        <f>(Table1[[#This Row],[poisson_likelihood]] - (1-Table1[[#This Row],[poisson_likelihood]])/(1/Table1[[#This Row],[365 implied]]-1))*0.4/4</f>
        <v>2.2155637557984555E-4</v>
      </c>
      <c r="N60" s="5">
        <f>Table1[[#This Row],[kelly/4 365]]*$R$2</f>
        <v>0.11432308979920031</v>
      </c>
      <c r="O60" s="7">
        <f>1/1.67</f>
        <v>0.5988023952095809</v>
      </c>
      <c r="P60" s="7">
        <f>(Table1[[#This Row],[poisson_likelihood]] - (1-Table1[[#This Row],[poisson_likelihood]])/(1/Table1[[#This Row],[99 implied]]-1))*0.4/4</f>
        <v>1.1186831839274491E-3</v>
      </c>
      <c r="Q60" s="8">
        <f>Table1[[#This Row],[kelly/4 99]]*$R$2</f>
        <v>0.57724052290656369</v>
      </c>
    </row>
    <row r="61" spans="1:17" x14ac:dyDescent="0.2">
      <c r="A61">
        <v>4633</v>
      </c>
      <c r="B61" t="s">
        <v>116</v>
      </c>
      <c r="C61" s="1">
        <v>45603</v>
      </c>
      <c r="D61" t="s">
        <v>12</v>
      </c>
      <c r="E61">
        <v>2.5</v>
      </c>
      <c r="F61" s="2">
        <v>0.58823529411764697</v>
      </c>
      <c r="G61" s="2">
        <v>0.64598775169627298</v>
      </c>
      <c r="H61" s="2">
        <v>0.62244921970424705</v>
      </c>
      <c r="I61" s="2">
        <v>0.58285714285714196</v>
      </c>
      <c r="J61" s="2">
        <v>0.53633217993079496</v>
      </c>
      <c r="K61" s="2">
        <v>2.0772740534721501E-2</v>
      </c>
      <c r="L61" s="2">
        <f>1/1.55</f>
        <v>0.64516129032258063</v>
      </c>
      <c r="M61" s="2">
        <f>(Table1[[#This Row],[poisson_likelihood]] - (1-Table1[[#This Row],[poisson_likelihood]])/(1/Table1[[#This Row],[365 implied]]-1))*0.4/4</f>
        <v>-6.4006744469849225E-3</v>
      </c>
      <c r="N61" s="5">
        <f>Table1[[#This Row],[kelly/4 365]]*$R$2</f>
        <v>-3.3027480146442199</v>
      </c>
      <c r="O61" s="7"/>
      <c r="P61" s="7" t="e">
        <f>(Table1[[#This Row],[poisson_likelihood]] - (1-Table1[[#This Row],[poisson_likelihood]])/(1/Table1[[#This Row],[99 implied]]-1))*0.4/4</f>
        <v>#DIV/0!</v>
      </c>
      <c r="Q61" s="8" t="e">
        <f>Table1[[#This Row],[kelly/4 99]]*$R$2</f>
        <v>#DIV/0!</v>
      </c>
    </row>
    <row r="62" spans="1:17" x14ac:dyDescent="0.2">
      <c r="A62">
        <v>4684</v>
      </c>
      <c r="B62" t="s">
        <v>141</v>
      </c>
      <c r="C62" s="1">
        <v>45603</v>
      </c>
      <c r="D62" t="s">
        <v>13</v>
      </c>
      <c r="E62">
        <v>1.5</v>
      </c>
      <c r="F62" s="2">
        <v>0.414937759336099</v>
      </c>
      <c r="G62" s="2">
        <v>0.40908500129539999</v>
      </c>
      <c r="H62" s="2">
        <v>0.46318781021238598</v>
      </c>
      <c r="I62" s="2">
        <v>0.47239263803680898</v>
      </c>
      <c r="J62" s="2">
        <v>0.47792706333973101</v>
      </c>
      <c r="K62" s="2">
        <v>2.0617486278697E-2</v>
      </c>
      <c r="L62" s="2">
        <f>1/2.45</f>
        <v>0.4081632653061224</v>
      </c>
      <c r="M62" s="2">
        <f>(Table1[[#This Row],[poisson_likelihood]] - (1-Table1[[#This Row],[poisson_likelihood]])/(1/Table1[[#This Row],[365 implied]]-1))*0.4/4</f>
        <v>9.2972506910583234E-3</v>
      </c>
      <c r="N62" s="6">
        <f>Table1[[#This Row],[kelly/4 365]]*$R$2</f>
        <v>4.7973813565860945</v>
      </c>
      <c r="O62" s="7"/>
      <c r="P62" s="7" t="e">
        <f>(Table1[[#This Row],[poisson_likelihood]] - (1-Table1[[#This Row],[poisson_likelihood]])/(1/Table1[[#This Row],[99 implied]]-1))*0.4/4</f>
        <v>#DIV/0!</v>
      </c>
      <c r="Q62" s="8" t="e">
        <f>Table1[[#This Row],[kelly/4 99]]*$R$2</f>
        <v>#DIV/0!</v>
      </c>
    </row>
    <row r="63" spans="1:17" x14ac:dyDescent="0.2">
      <c r="A63">
        <v>4527</v>
      </c>
      <c r="B63" t="s">
        <v>63</v>
      </c>
      <c r="C63" s="1">
        <v>45603</v>
      </c>
      <c r="D63" t="s">
        <v>12</v>
      </c>
      <c r="E63">
        <v>3.5</v>
      </c>
      <c r="F63" s="2">
        <v>0.42553191489361702</v>
      </c>
      <c r="G63" s="2">
        <v>0.50783147741641999</v>
      </c>
      <c r="H63" s="2">
        <v>0.47270802167660603</v>
      </c>
      <c r="I63" s="2">
        <v>0.46706586826347302</v>
      </c>
      <c r="J63" s="2">
        <v>0.43079922027290402</v>
      </c>
      <c r="K63" s="2">
        <v>2.05303427666714E-2</v>
      </c>
      <c r="L63" s="2">
        <f>1/2.32</f>
        <v>0.43103448275862072</v>
      </c>
      <c r="M63" s="2">
        <f>(Table1[[#This Row],[poisson_likelihood]] - (1-Table1[[#This Row],[poisson_likelihood]])/(1/Table1[[#This Row],[365 implied]]-1))*0.4/4</f>
        <v>7.3244401734640814E-3</v>
      </c>
      <c r="N63" s="6">
        <f>Table1[[#This Row],[kelly/4 365]]*$R$2</f>
        <v>3.7794111295074662</v>
      </c>
      <c r="O63" s="7"/>
      <c r="P63" s="7" t="e">
        <f>(Table1[[#This Row],[poisson_likelihood]] - (1-Table1[[#This Row],[poisson_likelihood]])/(1/Table1[[#This Row],[99 implied]]-1))*0.4/4</f>
        <v>#DIV/0!</v>
      </c>
      <c r="Q63" s="8" t="e">
        <f>Table1[[#This Row],[kelly/4 99]]*$R$2</f>
        <v>#DIV/0!</v>
      </c>
    </row>
    <row r="64" spans="1:17" x14ac:dyDescent="0.2">
      <c r="A64">
        <v>4573</v>
      </c>
      <c r="B64" t="s">
        <v>86</v>
      </c>
      <c r="C64" s="1">
        <v>45603</v>
      </c>
      <c r="D64" t="s">
        <v>12</v>
      </c>
      <c r="E64">
        <v>1.5</v>
      </c>
      <c r="F64" s="2">
        <v>0.62111801242235998</v>
      </c>
      <c r="G64" s="2">
        <v>0.685158948506573</v>
      </c>
      <c r="H64" s="2">
        <v>0.65170081879050901</v>
      </c>
      <c r="I64" s="2">
        <v>0.59064327485380097</v>
      </c>
      <c r="J64" s="2">
        <v>0.58188153310104496</v>
      </c>
      <c r="K64" s="2">
        <v>2.01796386281641E-2</v>
      </c>
      <c r="L64" s="2">
        <f>1/1.6</f>
        <v>0.625</v>
      </c>
      <c r="M64" s="2">
        <f>(Table1[[#This Row],[poisson_likelihood]] - (1-Table1[[#This Row],[poisson_likelihood]])/(1/Table1[[#This Row],[365 implied]]-1))*0.4/4</f>
        <v>7.1202183441357427E-3</v>
      </c>
      <c r="N64" s="6">
        <f>Table1[[#This Row],[kelly/4 365]]*$R$2</f>
        <v>3.6740326655740434</v>
      </c>
      <c r="O64" s="7"/>
      <c r="P64" s="7" t="e">
        <f>(Table1[[#This Row],[poisson_likelihood]] - (1-Table1[[#This Row],[poisson_likelihood]])/(1/Table1[[#This Row],[99 implied]]-1))*0.4/4</f>
        <v>#DIV/0!</v>
      </c>
      <c r="Q64" s="8" t="e">
        <f>Table1[[#This Row],[kelly/4 99]]*$R$2</f>
        <v>#DIV/0!</v>
      </c>
    </row>
    <row r="65" spans="1:17" x14ac:dyDescent="0.2">
      <c r="A65">
        <v>4653</v>
      </c>
      <c r="B65" t="s">
        <v>126</v>
      </c>
      <c r="C65" s="1">
        <v>45603</v>
      </c>
      <c r="D65" t="s">
        <v>12</v>
      </c>
      <c r="E65">
        <v>4.5</v>
      </c>
      <c r="F65" s="2">
        <v>0.44444444444444398</v>
      </c>
      <c r="G65" s="2">
        <v>0.51760919572929098</v>
      </c>
      <c r="H65" s="2">
        <v>0.48852693080345</v>
      </c>
      <c r="I65" s="2">
        <v>0.50602409638554202</v>
      </c>
      <c r="J65" s="2">
        <v>0.471830985915492</v>
      </c>
      <c r="K65" s="2">
        <v>1.9837118861552702E-2</v>
      </c>
      <c r="L65" s="2">
        <f>1/2.3</f>
        <v>0.43478260869565222</v>
      </c>
      <c r="M65" s="2">
        <f>(Table1[[#This Row],[poisson_likelihood]] - (1-Table1[[#This Row],[poisson_likelihood]])/(1/Table1[[#This Row],[365 implied]]-1))*0.4/4</f>
        <v>9.5086108344565323E-3</v>
      </c>
      <c r="N65" s="6">
        <f>Table1[[#This Row],[kelly/4 365]]*$R$2</f>
        <v>4.9064431905795711</v>
      </c>
      <c r="O65" s="7"/>
      <c r="P65" s="7" t="e">
        <f>(Table1[[#This Row],[poisson_likelihood]] - (1-Table1[[#This Row],[poisson_likelihood]])/(1/Table1[[#This Row],[99 implied]]-1))*0.4/4</f>
        <v>#DIV/0!</v>
      </c>
      <c r="Q65" s="8" t="e">
        <f>Table1[[#This Row],[kelly/4 99]]*$R$2</f>
        <v>#DIV/0!</v>
      </c>
    </row>
    <row r="66" spans="1:17" x14ac:dyDescent="0.2">
      <c r="A66">
        <v>4694</v>
      </c>
      <c r="B66" t="s">
        <v>146</v>
      </c>
      <c r="C66" s="1">
        <v>45603</v>
      </c>
      <c r="D66" t="s">
        <v>13</v>
      </c>
      <c r="E66">
        <v>1.5</v>
      </c>
      <c r="F66" s="2">
        <v>0.40816326530612201</v>
      </c>
      <c r="G66" s="2">
        <v>0.40829191625282402</v>
      </c>
      <c r="H66" s="2">
        <v>0.45441385239453502</v>
      </c>
      <c r="I66" s="2">
        <v>0.52631578947368396</v>
      </c>
      <c r="J66" s="2">
        <v>0.47967479674796698</v>
      </c>
      <c r="K66" s="2">
        <v>1.9536885925278E-2</v>
      </c>
      <c r="L66" s="2">
        <f>1/2.5</f>
        <v>0.4</v>
      </c>
      <c r="M66" s="2">
        <f>(Table1[[#This Row],[poisson_likelihood]] - (1-Table1[[#This Row],[poisson_likelihood]])/(1/Table1[[#This Row],[365 implied]]-1))*0.4/4</f>
        <v>9.0689753990891697E-3</v>
      </c>
      <c r="N66" s="6">
        <f>Table1[[#This Row],[kelly/4 365]]*$R$2</f>
        <v>4.6795913059300114</v>
      </c>
      <c r="O66" s="7"/>
      <c r="P66" s="7" t="e">
        <f>(Table1[[#This Row],[poisson_likelihood]] - (1-Table1[[#This Row],[poisson_likelihood]])/(1/Table1[[#This Row],[99 implied]]-1))*0.4/4</f>
        <v>#DIV/0!</v>
      </c>
      <c r="Q66" s="8" t="e">
        <f>Table1[[#This Row],[kelly/4 99]]*$R$2</f>
        <v>#DIV/0!</v>
      </c>
    </row>
    <row r="67" spans="1:17" x14ac:dyDescent="0.2">
      <c r="A67">
        <v>4690</v>
      </c>
      <c r="B67" t="s">
        <v>144</v>
      </c>
      <c r="C67" s="1">
        <v>45603</v>
      </c>
      <c r="D67" t="s">
        <v>13</v>
      </c>
      <c r="E67">
        <v>1.5</v>
      </c>
      <c r="F67" s="2">
        <v>0.476190476190476</v>
      </c>
      <c r="G67" s="2">
        <v>0.462657593284929</v>
      </c>
      <c r="H67" s="2">
        <v>0.516927422302083</v>
      </c>
      <c r="I67" s="2">
        <v>0.59748427672955895</v>
      </c>
      <c r="J67" s="2">
        <v>0.55234657039711099</v>
      </c>
      <c r="K67" s="2">
        <v>1.94426333714488E-2</v>
      </c>
      <c r="L67" s="2">
        <f>1/2.1</f>
        <v>0.47619047619047616</v>
      </c>
      <c r="M67" s="2">
        <f>(Table1[[#This Row],[poisson_likelihood]] - (1-Table1[[#This Row],[poisson_likelihood]])/(1/Table1[[#This Row],[365 implied]]-1))*0.4/4</f>
        <v>7.7770533485794829E-3</v>
      </c>
      <c r="N67" s="6">
        <f>Table1[[#This Row],[kelly/4 365]]*$R$2</f>
        <v>4.0129595278670136</v>
      </c>
      <c r="O67" s="7"/>
      <c r="P67" s="7" t="e">
        <f>(Table1[[#This Row],[poisson_likelihood]] - (1-Table1[[#This Row],[poisson_likelihood]])/(1/Table1[[#This Row],[99 implied]]-1))*0.4/4</f>
        <v>#DIV/0!</v>
      </c>
      <c r="Q67" s="8" t="e">
        <f>Table1[[#This Row],[kelly/4 99]]*$R$2</f>
        <v>#DIV/0!</v>
      </c>
    </row>
    <row r="68" spans="1:17" x14ac:dyDescent="0.2">
      <c r="A68">
        <v>4637</v>
      </c>
      <c r="B68" t="s">
        <v>118</v>
      </c>
      <c r="C68" s="1">
        <v>45603</v>
      </c>
      <c r="D68" t="s">
        <v>12</v>
      </c>
      <c r="E68">
        <v>1.5</v>
      </c>
      <c r="F68" s="2">
        <v>0.63694267515923497</v>
      </c>
      <c r="G68" s="2">
        <v>0.70889952717746096</v>
      </c>
      <c r="H68" s="2">
        <v>0.66501081870400902</v>
      </c>
      <c r="I68" s="2">
        <v>0.69411764705882295</v>
      </c>
      <c r="J68" s="2">
        <v>0.73684210526315697</v>
      </c>
      <c r="K68" s="2">
        <v>1.9327625160216799E-2</v>
      </c>
      <c r="L68" s="2">
        <f>1/1.52</f>
        <v>0.65789473684210531</v>
      </c>
      <c r="M68" s="2">
        <f>(Table1[[#This Row],[poisson_likelihood]] - (1-Table1[[#This Row],[poisson_likelihood]])/(1/Table1[[#This Row],[365 implied]]-1))*0.4/4</f>
        <v>2.0800854673256874E-3</v>
      </c>
      <c r="N68" s="6">
        <f>Table1[[#This Row],[kelly/4 365]]*$R$2</f>
        <v>1.0733241011400547</v>
      </c>
      <c r="O68" s="7"/>
      <c r="P68" s="7" t="e">
        <f>(Table1[[#This Row],[poisson_likelihood]] - (1-Table1[[#This Row],[poisson_likelihood]])/(1/Table1[[#This Row],[99 implied]]-1))*0.4/4</f>
        <v>#DIV/0!</v>
      </c>
      <c r="Q68" s="8" t="e">
        <f>Table1[[#This Row],[kelly/4 99]]*$R$2</f>
        <v>#DIV/0!</v>
      </c>
    </row>
    <row r="69" spans="1:17" x14ac:dyDescent="0.2">
      <c r="A69">
        <v>4582</v>
      </c>
      <c r="B69" t="s">
        <v>90</v>
      </c>
      <c r="C69" s="1">
        <v>45603</v>
      </c>
      <c r="D69" t="s">
        <v>13</v>
      </c>
      <c r="E69">
        <v>1.5</v>
      </c>
      <c r="F69" s="2">
        <v>0.39370078740157399</v>
      </c>
      <c r="G69" s="2">
        <v>0.40077987313507402</v>
      </c>
      <c r="H69" s="2">
        <v>0.43900176992789702</v>
      </c>
      <c r="I69" s="2">
        <v>0.51190476190476097</v>
      </c>
      <c r="J69" s="2">
        <v>0.487544483985765</v>
      </c>
      <c r="K69" s="2">
        <v>1.8679301236503101E-2</v>
      </c>
      <c r="L69" s="2"/>
      <c r="M69" s="2" t="e">
        <f>(Table1[[#This Row],[poisson_likelihood]] - (1-Table1[[#This Row],[poisson_likelihood]])/(1/Table1[[#This Row],[365 implied]]-1))*0.4/4</f>
        <v>#DIV/0!</v>
      </c>
      <c r="N69" s="6" t="e">
        <f>Table1[[#This Row],[kelly/4 365]]*$R$2</f>
        <v>#DIV/0!</v>
      </c>
      <c r="O69" s="7"/>
      <c r="P69" s="7" t="e">
        <f>(Table1[[#This Row],[poisson_likelihood]] - (1-Table1[[#This Row],[poisson_likelihood]])/(1/Table1[[#This Row],[99 implied]]-1))*0.4/4</f>
        <v>#DIV/0!</v>
      </c>
      <c r="Q69" s="8" t="e">
        <f>Table1[[#This Row],[kelly/4 99]]*$R$2</f>
        <v>#DIV/0!</v>
      </c>
    </row>
    <row r="70" spans="1:17" x14ac:dyDescent="0.2">
      <c r="A70">
        <v>4720</v>
      </c>
      <c r="B70" t="s">
        <v>159</v>
      </c>
      <c r="C70" s="1">
        <v>45603</v>
      </c>
      <c r="D70" t="s">
        <v>13</v>
      </c>
      <c r="E70">
        <v>1.5</v>
      </c>
      <c r="F70" s="2">
        <v>0.43103448275862</v>
      </c>
      <c r="G70" s="2">
        <v>0.422822232422085</v>
      </c>
      <c r="H70" s="2">
        <v>0.47345315394117399</v>
      </c>
      <c r="I70" s="2">
        <v>0.41954022988505701</v>
      </c>
      <c r="J70" s="2">
        <v>0.410344827586206</v>
      </c>
      <c r="K70" s="2">
        <v>1.8638507034758198E-2</v>
      </c>
      <c r="L70" s="2">
        <f>1/2.3</f>
        <v>0.43478260869565222</v>
      </c>
      <c r="M70" s="2">
        <f>(Table1[[#This Row],[poisson_likelihood]] - (1-Table1[[#This Row],[poisson_likelihood]])/(1/Table1[[#This Row],[365 implied]]-1))*0.4/4</f>
        <v>6.8417118511307721E-3</v>
      </c>
      <c r="N70" s="6">
        <f>Table1[[#This Row],[kelly/4 365]]*$R$2</f>
        <v>3.5303233151834785</v>
      </c>
      <c r="O70" s="7"/>
      <c r="P70" s="7" t="e">
        <f>(Table1[[#This Row],[poisson_likelihood]] - (1-Table1[[#This Row],[poisson_likelihood]])/(1/Table1[[#This Row],[99 implied]]-1))*0.4/4</f>
        <v>#DIV/0!</v>
      </c>
      <c r="Q70" s="8" t="e">
        <f>Table1[[#This Row],[kelly/4 99]]*$R$2</f>
        <v>#DIV/0!</v>
      </c>
    </row>
    <row r="71" spans="1:17" x14ac:dyDescent="0.2">
      <c r="A71">
        <v>4533</v>
      </c>
      <c r="B71" t="s">
        <v>66</v>
      </c>
      <c r="C71" s="1">
        <v>45603</v>
      </c>
      <c r="D71" t="s">
        <v>12</v>
      </c>
      <c r="E71">
        <v>3.5</v>
      </c>
      <c r="F71" s="2">
        <v>0.43859649122806998</v>
      </c>
      <c r="G71" s="2">
        <v>0.51697953732824298</v>
      </c>
      <c r="H71" s="2">
        <v>0.47985119167648599</v>
      </c>
      <c r="I71" s="2">
        <v>0.5</v>
      </c>
      <c r="J71" s="2">
        <v>0.51428571428571401</v>
      </c>
      <c r="K71" s="2">
        <v>1.8371233793435499E-2</v>
      </c>
      <c r="L71" s="2">
        <f>1/2.25</f>
        <v>0.44444444444444442</v>
      </c>
      <c r="M71" s="2">
        <f>(Table1[[#This Row],[poisson_likelihood]] - (1-Table1[[#This Row],[poisson_likelihood]])/(1/Table1[[#This Row],[365 implied]]-1))*0.4/4</f>
        <v>6.3732145017674829E-3</v>
      </c>
      <c r="N71" s="6">
        <f>Table1[[#This Row],[kelly/4 365]]*$R$2</f>
        <v>3.2885786829120214</v>
      </c>
      <c r="O71" s="7"/>
      <c r="P71" s="7" t="e">
        <f>(Table1[[#This Row],[poisson_likelihood]] - (1-Table1[[#This Row],[poisson_likelihood]])/(1/Table1[[#This Row],[99 implied]]-1))*0.4/4</f>
        <v>#DIV/0!</v>
      </c>
      <c r="Q71" s="8" t="e">
        <f>Table1[[#This Row],[kelly/4 99]]*$R$2</f>
        <v>#DIV/0!</v>
      </c>
    </row>
    <row r="72" spans="1:17" x14ac:dyDescent="0.2">
      <c r="A72">
        <v>4565</v>
      </c>
      <c r="B72" t="s">
        <v>82</v>
      </c>
      <c r="C72" s="1">
        <v>45603</v>
      </c>
      <c r="D72" t="s">
        <v>12</v>
      </c>
      <c r="E72">
        <v>1.5</v>
      </c>
      <c r="F72" s="2">
        <v>0.58479532163742598</v>
      </c>
      <c r="G72" s="2">
        <v>0.650115603047141</v>
      </c>
      <c r="H72" s="2">
        <v>0.61455959696593498</v>
      </c>
      <c r="I72" s="2">
        <v>0.69930069930069905</v>
      </c>
      <c r="J72" s="2">
        <v>0.66283524904214497</v>
      </c>
      <c r="K72" s="2">
        <v>1.79214474689257E-2</v>
      </c>
      <c r="L72" s="2">
        <f>1/1.62</f>
        <v>0.61728395061728392</v>
      </c>
      <c r="M72" s="2">
        <f>(Table1[[#This Row],[poisson_likelihood]] - (1-Table1[[#This Row],[poisson_likelihood]])/(1/Table1[[#This Row],[365 implied]]-1))*0.4/4</f>
        <v>-7.1184724438472236E-4</v>
      </c>
      <c r="N72" s="5">
        <f>Table1[[#This Row],[kelly/4 365]]*$R$2</f>
        <v>-0.36731317810251674</v>
      </c>
      <c r="O72" s="7"/>
      <c r="P72" s="7" t="e">
        <f>(Table1[[#This Row],[poisson_likelihood]] - (1-Table1[[#This Row],[poisson_likelihood]])/(1/Table1[[#This Row],[99 implied]]-1))*0.4/4</f>
        <v>#DIV/0!</v>
      </c>
      <c r="Q72" s="8" t="e">
        <f>Table1[[#This Row],[kelly/4 99]]*$R$2</f>
        <v>#DIV/0!</v>
      </c>
    </row>
    <row r="73" spans="1:17" x14ac:dyDescent="0.2">
      <c r="A73">
        <v>4526</v>
      </c>
      <c r="B73" t="s">
        <v>62</v>
      </c>
      <c r="C73" s="1">
        <v>45603</v>
      </c>
      <c r="D73" t="s">
        <v>13</v>
      </c>
      <c r="E73">
        <v>2.5</v>
      </c>
      <c r="F73" s="2">
        <v>0.42553191489361702</v>
      </c>
      <c r="G73" s="2">
        <v>0.41503240283228798</v>
      </c>
      <c r="H73" s="2">
        <v>0.46618857537444502</v>
      </c>
      <c r="I73" s="2">
        <v>0.46327683615819198</v>
      </c>
      <c r="J73" s="2">
        <v>0.45762711864406702</v>
      </c>
      <c r="K73" s="2">
        <v>1.7693176320360601E-2</v>
      </c>
      <c r="L73" s="2">
        <f>1/2.4</f>
        <v>0.41666666666666669</v>
      </c>
      <c r="M73" s="2">
        <f>(Table1[[#This Row],[poisson_likelihood]] - (1-Table1[[#This Row],[poisson_likelihood]])/(1/Table1[[#This Row],[365 implied]]-1))*0.4/4</f>
        <v>8.4894700641905737E-3</v>
      </c>
      <c r="N73" s="6">
        <f>Table1[[#This Row],[kelly/4 365]]*$R$2</f>
        <v>4.3805665531223363</v>
      </c>
      <c r="O73" s="7"/>
      <c r="P73" s="7" t="e">
        <f>(Table1[[#This Row],[poisson_likelihood]] - (1-Table1[[#This Row],[poisson_likelihood]])/(1/Table1[[#This Row],[99 implied]]-1))*0.4/4</f>
        <v>#DIV/0!</v>
      </c>
      <c r="Q73" s="8" t="e">
        <f>Table1[[#This Row],[kelly/4 99]]*$R$2</f>
        <v>#DIV/0!</v>
      </c>
    </row>
    <row r="74" spans="1:17" x14ac:dyDescent="0.2">
      <c r="A74">
        <v>4612</v>
      </c>
      <c r="B74" t="s">
        <v>105</v>
      </c>
      <c r="C74" s="1">
        <v>45603</v>
      </c>
      <c r="D74" t="s">
        <v>13</v>
      </c>
      <c r="E74">
        <v>3.5</v>
      </c>
      <c r="F74" s="2">
        <v>0.5</v>
      </c>
      <c r="G74" s="2">
        <v>0.49878579580357202</v>
      </c>
      <c r="H74" s="2">
        <v>0.53533393531363704</v>
      </c>
      <c r="I74" s="2">
        <v>0.51704545454545403</v>
      </c>
      <c r="J74" s="2">
        <v>0.50170648464163803</v>
      </c>
      <c r="K74" s="2">
        <v>1.76669676568189E-2</v>
      </c>
      <c r="L74" s="2">
        <f>1/2</f>
        <v>0.5</v>
      </c>
      <c r="M74" s="2">
        <f>(Table1[[#This Row],[poisson_likelihood]] - (1-Table1[[#This Row],[poisson_likelihood]])/(1/Table1[[#This Row],[365 implied]]-1))*0.4/4</f>
        <v>7.0667870627274089E-3</v>
      </c>
      <c r="N74" s="6">
        <f>Table1[[#This Row],[kelly/4 365]]*$R$2</f>
        <v>3.6464621243673432</v>
      </c>
      <c r="O74" s="7"/>
      <c r="P74" s="7" t="e">
        <f>(Table1[[#This Row],[poisson_likelihood]] - (1-Table1[[#This Row],[poisson_likelihood]])/(1/Table1[[#This Row],[99 implied]]-1))*0.4/4</f>
        <v>#DIV/0!</v>
      </c>
      <c r="Q74" s="8" t="e">
        <f>Table1[[#This Row],[kelly/4 99]]*$R$2</f>
        <v>#DIV/0!</v>
      </c>
    </row>
    <row r="75" spans="1:17" x14ac:dyDescent="0.2">
      <c r="A75">
        <v>4481</v>
      </c>
      <c r="B75" t="s">
        <v>40</v>
      </c>
      <c r="C75" s="1">
        <v>45603</v>
      </c>
      <c r="D75" t="s">
        <v>12</v>
      </c>
      <c r="E75">
        <v>2.5</v>
      </c>
      <c r="F75" s="2">
        <v>0.39215686274509798</v>
      </c>
      <c r="G75" s="2">
        <v>0.47724914452853301</v>
      </c>
      <c r="H75" s="2">
        <v>0.43470120229932502</v>
      </c>
      <c r="I75" s="2">
        <v>0.38750000000000001</v>
      </c>
      <c r="J75" s="2">
        <v>0.339622641509433</v>
      </c>
      <c r="K75" s="2">
        <v>1.7498075139238799E-2</v>
      </c>
      <c r="L75" s="2">
        <f>1/2.5</f>
        <v>0.4</v>
      </c>
      <c r="M75" s="2">
        <f>(Table1[[#This Row],[poisson_likelihood]] - (1-Table1[[#This Row],[poisson_likelihood]])/(1/Table1[[#This Row],[365 implied]]-1))*0.4/4</f>
        <v>5.7835337165541741E-3</v>
      </c>
      <c r="N75" s="6">
        <f>Table1[[#This Row],[kelly/4 365]]*$R$2</f>
        <v>2.9843033977419537</v>
      </c>
      <c r="O75" s="7"/>
      <c r="P75" s="7" t="e">
        <f>(Table1[[#This Row],[poisson_likelihood]] - (1-Table1[[#This Row],[poisson_likelihood]])/(1/Table1[[#This Row],[99 implied]]-1))*0.4/4</f>
        <v>#DIV/0!</v>
      </c>
      <c r="Q75" s="8" t="e">
        <f>Table1[[#This Row],[kelly/4 99]]*$R$2</f>
        <v>#DIV/0!</v>
      </c>
    </row>
    <row r="76" spans="1:17" x14ac:dyDescent="0.2">
      <c r="A76">
        <v>4618</v>
      </c>
      <c r="B76" t="s">
        <v>108</v>
      </c>
      <c r="C76" s="1">
        <v>45603</v>
      </c>
      <c r="D76" t="s">
        <v>13</v>
      </c>
      <c r="E76">
        <v>1.5</v>
      </c>
      <c r="F76" s="2">
        <v>0.46511627906976699</v>
      </c>
      <c r="G76" s="2">
        <v>0.44872681328137398</v>
      </c>
      <c r="H76" s="2">
        <v>0.50210414865874498</v>
      </c>
      <c r="I76" s="2">
        <v>0.50857142857142801</v>
      </c>
      <c r="J76" s="2">
        <v>0.47602739726027399</v>
      </c>
      <c r="K76" s="2">
        <v>1.7287808612239702E-2</v>
      </c>
      <c r="L76" s="2"/>
      <c r="M76" s="2" t="e">
        <f>(Table1[[#This Row],[poisson_likelihood]] - (1-Table1[[#This Row],[poisson_likelihood]])/(1/Table1[[#This Row],[365 implied]]-1))*0.4/4</f>
        <v>#DIV/0!</v>
      </c>
      <c r="N76" s="5" t="e">
        <f>Table1[[#This Row],[kelly/4 365]]*$R$2</f>
        <v>#DIV/0!</v>
      </c>
      <c r="O76" s="7"/>
      <c r="P76" s="7" t="e">
        <f>(Table1[[#This Row],[poisson_likelihood]] - (1-Table1[[#This Row],[poisson_likelihood]])/(1/Table1[[#This Row],[99 implied]]-1))*0.4/4</f>
        <v>#DIV/0!</v>
      </c>
      <c r="Q76" s="8" t="e">
        <f>Table1[[#This Row],[kelly/4 99]]*$R$2</f>
        <v>#DIV/0!</v>
      </c>
    </row>
    <row r="77" spans="1:17" x14ac:dyDescent="0.2">
      <c r="A77">
        <v>4724</v>
      </c>
      <c r="B77" t="s">
        <v>161</v>
      </c>
      <c r="C77" s="1">
        <v>45603</v>
      </c>
      <c r="D77" t="s">
        <v>13</v>
      </c>
      <c r="E77">
        <v>1.5</v>
      </c>
      <c r="F77" s="2">
        <v>0.53475935828876997</v>
      </c>
      <c r="G77" s="2">
        <v>0.50765375396275303</v>
      </c>
      <c r="H77" s="2">
        <v>0.56630456168518395</v>
      </c>
      <c r="I77" s="2">
        <v>0.51977401129943501</v>
      </c>
      <c r="J77" s="2">
        <v>0.56081081081080997</v>
      </c>
      <c r="K77" s="2">
        <v>1.69510144687628E-2</v>
      </c>
      <c r="L77" s="2"/>
      <c r="M77" s="2" t="e">
        <f>(Table1[[#This Row],[poisson_likelihood]] - (1-Table1[[#This Row],[poisson_likelihood]])/(1/Table1[[#This Row],[365 implied]]-1))*0.4/4</f>
        <v>#DIV/0!</v>
      </c>
      <c r="N77" s="5" t="e">
        <f>Table1[[#This Row],[kelly/4 365]]*$R$2</f>
        <v>#DIV/0!</v>
      </c>
      <c r="O77" s="7"/>
      <c r="P77" s="7" t="e">
        <f>(Table1[[#This Row],[poisson_likelihood]] - (1-Table1[[#This Row],[poisson_likelihood]])/(1/Table1[[#This Row],[99 implied]]-1))*0.4/4</f>
        <v>#DIV/0!</v>
      </c>
      <c r="Q77" s="8" t="e">
        <f>Table1[[#This Row],[kelly/4 99]]*$R$2</f>
        <v>#DIV/0!</v>
      </c>
    </row>
    <row r="78" spans="1:17" x14ac:dyDescent="0.2">
      <c r="A78">
        <v>4707</v>
      </c>
      <c r="B78" t="s">
        <v>153</v>
      </c>
      <c r="C78" s="1">
        <v>45603</v>
      </c>
      <c r="D78" t="s">
        <v>12</v>
      </c>
      <c r="E78">
        <v>1.5</v>
      </c>
      <c r="F78" s="2">
        <v>0.61728395061728303</v>
      </c>
      <c r="G78" s="2">
        <v>0.66998855894401899</v>
      </c>
      <c r="H78" s="2">
        <v>0.64251155167935903</v>
      </c>
      <c r="I78" s="2">
        <v>0.57232704402515699</v>
      </c>
      <c r="J78" s="2">
        <v>0.56107660455486497</v>
      </c>
      <c r="K78" s="2">
        <v>1.6479320048613799E-2</v>
      </c>
      <c r="L78" s="2">
        <f>1/1.62</f>
        <v>0.61728395061728392</v>
      </c>
      <c r="M78" s="2">
        <f>(Table1[[#This Row],[poisson_likelihood]] - (1-Table1[[#This Row],[poisson_likelihood]])/(1/Table1[[#This Row],[365 implied]]-1))*0.4/4</f>
        <v>6.5917280194454312E-3</v>
      </c>
      <c r="N78" s="6">
        <f>Table1[[#This Row],[kelly/4 365]]*$R$2</f>
        <v>3.4013316580338424</v>
      </c>
      <c r="O78" s="7"/>
      <c r="P78" s="7" t="e">
        <f>(Table1[[#This Row],[poisson_likelihood]] - (1-Table1[[#This Row],[poisson_likelihood]])/(1/Table1[[#This Row],[99 implied]]-1))*0.4/4</f>
        <v>#DIV/0!</v>
      </c>
      <c r="Q78" s="8" t="e">
        <f>Table1[[#This Row],[kelly/4 99]]*$R$2</f>
        <v>#DIV/0!</v>
      </c>
    </row>
    <row r="79" spans="1:17" x14ac:dyDescent="0.2">
      <c r="A79">
        <v>4502</v>
      </c>
      <c r="B79" t="s">
        <v>50</v>
      </c>
      <c r="C79" s="1">
        <v>45603</v>
      </c>
      <c r="D79" t="s">
        <v>13</v>
      </c>
      <c r="E79">
        <v>2.5</v>
      </c>
      <c r="F79" s="2">
        <v>0.64516129032257996</v>
      </c>
      <c r="G79" s="2">
        <v>0.60339942907469202</v>
      </c>
      <c r="H79" s="2">
        <v>0.66806003890471499</v>
      </c>
      <c r="I79" s="2">
        <v>0.53370786516853896</v>
      </c>
      <c r="J79" s="2">
        <v>0.57382550335570404</v>
      </c>
      <c r="K79" s="2">
        <v>1.61332092283222E-2</v>
      </c>
      <c r="L79" s="2">
        <f>1/1.52</f>
        <v>0.65789473684210531</v>
      </c>
      <c r="M79" s="2">
        <f>(Table1[[#This Row],[poisson_likelihood]] - (1-Table1[[#This Row],[poisson_likelihood]])/(1/Table1[[#This Row],[365 implied]]-1))*0.4/4</f>
        <v>2.9713959875320552E-3</v>
      </c>
      <c r="N79" s="6">
        <f>Table1[[#This Row],[kelly/4 365]]*$R$2</f>
        <v>1.5332403295665404</v>
      </c>
      <c r="O79" s="7"/>
      <c r="P79" s="7" t="e">
        <f>(Table1[[#This Row],[poisson_likelihood]] - (1-Table1[[#This Row],[poisson_likelihood]])/(1/Table1[[#This Row],[99 implied]]-1))*0.4/4</f>
        <v>#DIV/0!</v>
      </c>
      <c r="Q79" s="8" t="e">
        <f>Table1[[#This Row],[kelly/4 99]]*$R$2</f>
        <v>#DIV/0!</v>
      </c>
    </row>
    <row r="80" spans="1:17" x14ac:dyDescent="0.2">
      <c r="A80">
        <v>4751</v>
      </c>
      <c r="B80" t="s">
        <v>175</v>
      </c>
      <c r="C80" s="1">
        <v>45603</v>
      </c>
      <c r="D80" t="s">
        <v>12</v>
      </c>
      <c r="E80">
        <v>3.5</v>
      </c>
      <c r="F80" s="2">
        <v>0.44444444444444398</v>
      </c>
      <c r="G80" s="2">
        <v>0.516445907307167</v>
      </c>
      <c r="H80" s="2">
        <v>0.47977951706195499</v>
      </c>
      <c r="I80" s="2">
        <v>0.38690476190476097</v>
      </c>
      <c r="J80" s="2">
        <v>0.382671480144404</v>
      </c>
      <c r="K80" s="2">
        <v>1.5900782677880001E-2</v>
      </c>
      <c r="L80" s="2">
        <f>1/2.3</f>
        <v>0.43478260869565222</v>
      </c>
      <c r="M80" s="2">
        <f>(Table1[[#This Row],[poisson_likelihood]] - (1-Table1[[#This Row],[poisson_likelihood]])/(1/Table1[[#This Row],[365 implied]]-1))*0.4/4</f>
        <v>7.9609914801920308E-3</v>
      </c>
      <c r="N80" s="6">
        <f>Table1[[#This Row],[kelly/4 365]]*$R$2</f>
        <v>4.1078716037790883</v>
      </c>
      <c r="O80" s="7"/>
      <c r="P80" s="7" t="e">
        <f>(Table1[[#This Row],[poisson_likelihood]] - (1-Table1[[#This Row],[poisson_likelihood]])/(1/Table1[[#This Row],[99 implied]]-1))*0.4/4</f>
        <v>#DIV/0!</v>
      </c>
      <c r="Q80" s="8" t="e">
        <f>Table1[[#This Row],[kelly/4 99]]*$R$2</f>
        <v>#DIV/0!</v>
      </c>
    </row>
    <row r="81" spans="1:17" x14ac:dyDescent="0.2">
      <c r="A81">
        <v>4507</v>
      </c>
      <c r="B81" t="s">
        <v>53</v>
      </c>
      <c r="C81" s="1">
        <v>45603</v>
      </c>
      <c r="D81" t="s">
        <v>12</v>
      </c>
      <c r="E81">
        <v>1.5</v>
      </c>
      <c r="F81" s="2">
        <v>0.59523809523809501</v>
      </c>
      <c r="G81" s="2">
        <v>0.672706934977087</v>
      </c>
      <c r="H81" s="2">
        <v>0.620048163098189</v>
      </c>
      <c r="I81" s="2">
        <v>0.59428571428571397</v>
      </c>
      <c r="J81" s="2">
        <v>0.58131487889273303</v>
      </c>
      <c r="K81" s="2">
        <v>1.53238654429991E-2</v>
      </c>
      <c r="L81" s="2">
        <f>1/1.6</f>
        <v>0.625</v>
      </c>
      <c r="M81" s="2">
        <f>(Table1[[#This Row],[poisson_likelihood]] - (1-Table1[[#This Row],[poisson_likelihood]])/(1/Table1[[#This Row],[365 implied]]-1))*0.4/4</f>
        <v>-1.3204898404829192E-3</v>
      </c>
      <c r="N81" s="5">
        <f>Table1[[#This Row],[kelly/4 365]]*$R$2</f>
        <v>-0.68137275768918626</v>
      </c>
      <c r="O81" s="7"/>
      <c r="P81" s="7" t="e">
        <f>(Table1[[#This Row],[poisson_likelihood]] - (1-Table1[[#This Row],[poisson_likelihood]])/(1/Table1[[#This Row],[99 implied]]-1))*0.4/4</f>
        <v>#DIV/0!</v>
      </c>
      <c r="Q81" s="8" t="e">
        <f>Table1[[#This Row],[kelly/4 99]]*$R$2</f>
        <v>#DIV/0!</v>
      </c>
    </row>
    <row r="82" spans="1:17" x14ac:dyDescent="0.2">
      <c r="A82">
        <v>4450</v>
      </c>
      <c r="B82" t="s">
        <v>24</v>
      </c>
      <c r="C82" s="1">
        <v>45603</v>
      </c>
      <c r="D82" t="s">
        <v>13</v>
      </c>
      <c r="E82">
        <v>2.5</v>
      </c>
      <c r="F82" s="2">
        <v>0.57471264367816</v>
      </c>
      <c r="G82" s="2">
        <v>0.551916712889022</v>
      </c>
      <c r="H82" s="2">
        <v>0.60028508570831396</v>
      </c>
      <c r="I82" s="2">
        <v>0.61931818181818099</v>
      </c>
      <c r="J82" s="2">
        <v>0.61564625850340104</v>
      </c>
      <c r="K82" s="2">
        <v>1.5032449031238499E-2</v>
      </c>
      <c r="L82" s="2">
        <f>1/1.74</f>
        <v>0.57471264367816088</v>
      </c>
      <c r="M82" s="2">
        <f>(Table1[[#This Row],[poisson_likelihood]] - (1-Table1[[#This Row],[poisson_likelihood]])/(1/Table1[[#This Row],[365 implied]]-1))*0.4/4</f>
        <v>6.0129796124954622E-3</v>
      </c>
      <c r="N82" s="6">
        <f>Table1[[#This Row],[kelly/4 365]]*$R$2</f>
        <v>3.1026974800476586</v>
      </c>
      <c r="O82" s="7"/>
      <c r="P82" s="7" t="e">
        <f>(Table1[[#This Row],[poisson_likelihood]] - (1-Table1[[#This Row],[poisson_likelihood]])/(1/Table1[[#This Row],[99 implied]]-1))*0.4/4</f>
        <v>#DIV/0!</v>
      </c>
      <c r="Q82" s="8" t="e">
        <f>Table1[[#This Row],[kelly/4 99]]*$R$2</f>
        <v>#DIV/0!</v>
      </c>
    </row>
    <row r="83" spans="1:17" x14ac:dyDescent="0.2">
      <c r="A83">
        <v>4688</v>
      </c>
      <c r="B83" t="s">
        <v>143</v>
      </c>
      <c r="C83" s="1">
        <v>45603</v>
      </c>
      <c r="D83" t="s">
        <v>13</v>
      </c>
      <c r="E83">
        <v>1.5</v>
      </c>
      <c r="F83" s="2">
        <v>0.4</v>
      </c>
      <c r="G83" s="2">
        <v>0.38034351323836402</v>
      </c>
      <c r="H83" s="2">
        <v>0.43465953183944001</v>
      </c>
      <c r="I83" s="2">
        <v>0.452380952380952</v>
      </c>
      <c r="J83" s="2">
        <v>0.47959183673469302</v>
      </c>
      <c r="K83" s="2">
        <v>1.4441471599767001E-2</v>
      </c>
      <c r="L83" s="2">
        <f>1/2.5</f>
        <v>0.4</v>
      </c>
      <c r="M83" s="2">
        <f>(Table1[[#This Row],[poisson_likelihood]] - (1-Table1[[#This Row],[poisson_likelihood]])/(1/Table1[[#This Row],[365 implied]]-1))*0.4/4</f>
        <v>5.7765886399066659E-3</v>
      </c>
      <c r="N83" s="6">
        <f>Table1[[#This Row],[kelly/4 365]]*$R$2</f>
        <v>2.9807197381918398</v>
      </c>
      <c r="O83" s="7"/>
      <c r="P83" s="7" t="e">
        <f>(Table1[[#This Row],[poisson_likelihood]] - (1-Table1[[#This Row],[poisson_likelihood]])/(1/Table1[[#This Row],[99 implied]]-1))*0.4/4</f>
        <v>#DIV/0!</v>
      </c>
      <c r="Q83" s="8" t="e">
        <f>Table1[[#This Row],[kelly/4 99]]*$R$2</f>
        <v>#DIV/0!</v>
      </c>
    </row>
    <row r="84" spans="1:17" x14ac:dyDescent="0.2">
      <c r="A84">
        <v>4535</v>
      </c>
      <c r="B84" t="s">
        <v>67</v>
      </c>
      <c r="C84" s="1">
        <v>45603</v>
      </c>
      <c r="D84" t="s">
        <v>12</v>
      </c>
      <c r="E84">
        <v>2.5</v>
      </c>
      <c r="F84" s="2">
        <v>0.56497175141242895</v>
      </c>
      <c r="G84" s="2">
        <v>0.61051925634066895</v>
      </c>
      <c r="H84" s="2">
        <v>0.58877444154676395</v>
      </c>
      <c r="I84" s="2">
        <v>0.560693641618497</v>
      </c>
      <c r="J84" s="2">
        <v>0.54861111111111105</v>
      </c>
      <c r="K84" s="2">
        <v>1.3678818681095099E-2</v>
      </c>
      <c r="L84" s="2"/>
      <c r="M84" s="2" t="e">
        <f>(Table1[[#This Row],[poisson_likelihood]] - (1-Table1[[#This Row],[poisson_likelihood]])/(1/Table1[[#This Row],[365 implied]]-1))*0.4/4</f>
        <v>#DIV/0!</v>
      </c>
      <c r="N84" s="5" t="e">
        <f>Table1[[#This Row],[kelly/4 365]]*$R$2</f>
        <v>#DIV/0!</v>
      </c>
      <c r="O84" s="7"/>
      <c r="P84" s="7" t="e">
        <f>(Table1[[#This Row],[poisson_likelihood]] - (1-Table1[[#This Row],[poisson_likelihood]])/(1/Table1[[#This Row],[99 implied]]-1))*0.4/4</f>
        <v>#DIV/0!</v>
      </c>
      <c r="Q84" s="8" t="e">
        <f>Table1[[#This Row],[kelly/4 99]]*$R$2</f>
        <v>#DIV/0!</v>
      </c>
    </row>
    <row r="85" spans="1:17" x14ac:dyDescent="0.2">
      <c r="A85">
        <v>4498</v>
      </c>
      <c r="B85" t="s">
        <v>48</v>
      </c>
      <c r="C85" s="1">
        <v>45603</v>
      </c>
      <c r="D85" t="s">
        <v>13</v>
      </c>
      <c r="E85">
        <v>1.5</v>
      </c>
      <c r="F85" s="2">
        <v>0.46511627906976699</v>
      </c>
      <c r="G85" s="2">
        <v>0.451700008956127</v>
      </c>
      <c r="H85" s="2">
        <v>0.49378150090349598</v>
      </c>
      <c r="I85" s="2">
        <v>0.41477272727272702</v>
      </c>
      <c r="J85" s="2">
        <v>0.39931740614334399</v>
      </c>
      <c r="K85" s="2">
        <v>1.3397875422286499E-2</v>
      </c>
      <c r="L85" s="2"/>
      <c r="M85" s="2" t="e">
        <f>(Table1[[#This Row],[poisson_likelihood]] - (1-Table1[[#This Row],[poisson_likelihood]])/(1/Table1[[#This Row],[365 implied]]-1))*0.4/4</f>
        <v>#DIV/0!</v>
      </c>
      <c r="N85" s="5" t="e">
        <f>Table1[[#This Row],[kelly/4 365]]*$R$2</f>
        <v>#DIV/0!</v>
      </c>
      <c r="O85" s="7"/>
      <c r="P85" s="7" t="e">
        <f>(Table1[[#This Row],[poisson_likelihood]] - (1-Table1[[#This Row],[poisson_likelihood]])/(1/Table1[[#This Row],[99 implied]]-1))*0.4/4</f>
        <v>#DIV/0!</v>
      </c>
      <c r="Q85" s="8" t="e">
        <f>Table1[[#This Row],[kelly/4 99]]*$R$2</f>
        <v>#DIV/0!</v>
      </c>
    </row>
    <row r="86" spans="1:17" x14ac:dyDescent="0.2">
      <c r="A86">
        <v>4759</v>
      </c>
      <c r="B86" t="s">
        <v>179</v>
      </c>
      <c r="C86" s="1">
        <v>45603</v>
      </c>
      <c r="D86" t="s">
        <v>12</v>
      </c>
      <c r="E86">
        <v>2.5</v>
      </c>
      <c r="F86" s="2">
        <v>0.5</v>
      </c>
      <c r="G86" s="2">
        <v>0.56947881956633095</v>
      </c>
      <c r="H86" s="2">
        <v>0.52675760445756803</v>
      </c>
      <c r="I86" s="2">
        <v>0.45283018867924502</v>
      </c>
      <c r="J86" s="2">
        <v>0.43511450381679301</v>
      </c>
      <c r="K86" s="2">
        <v>1.33788022287842E-2</v>
      </c>
      <c r="L86" s="2">
        <f>1/2</f>
        <v>0.5</v>
      </c>
      <c r="M86" s="2">
        <f>(Table1[[#This Row],[poisson_likelihood]] - (1-Table1[[#This Row],[poisson_likelihood]])/(1/Table1[[#This Row],[365 implied]]-1))*0.4/4</f>
        <v>5.3515208915136062E-3</v>
      </c>
      <c r="N86" s="6">
        <f>Table1[[#This Row],[kelly/4 365]]*$R$2</f>
        <v>2.7613847800210207</v>
      </c>
      <c r="O86" s="7"/>
      <c r="P86" s="7" t="e">
        <f>(Table1[[#This Row],[poisson_likelihood]] - (1-Table1[[#This Row],[poisson_likelihood]])/(1/Table1[[#This Row],[99 implied]]-1))*0.4/4</f>
        <v>#DIV/0!</v>
      </c>
      <c r="Q86" s="8" t="e">
        <f>Table1[[#This Row],[kelly/4 99]]*$R$2</f>
        <v>#DIV/0!</v>
      </c>
    </row>
    <row r="87" spans="1:17" x14ac:dyDescent="0.2">
      <c r="A87">
        <v>4485</v>
      </c>
      <c r="B87" t="s">
        <v>42</v>
      </c>
      <c r="C87" s="1">
        <v>45603</v>
      </c>
      <c r="D87" t="s">
        <v>12</v>
      </c>
      <c r="E87">
        <v>1.5</v>
      </c>
      <c r="F87" s="2">
        <v>0.56497175141242895</v>
      </c>
      <c r="G87" s="2">
        <v>0.62510880665996804</v>
      </c>
      <c r="H87" s="2">
        <v>0.58818833097863299</v>
      </c>
      <c r="I87" s="2">
        <v>0.47368421052631499</v>
      </c>
      <c r="J87" s="2">
        <v>0.46285714285714202</v>
      </c>
      <c r="K87" s="2">
        <v>1.33419954000589E-2</v>
      </c>
      <c r="L87" s="2"/>
      <c r="M87" s="2" t="e">
        <f>(Table1[[#This Row],[poisson_likelihood]] - (1-Table1[[#This Row],[poisson_likelihood]])/(1/Table1[[#This Row],[365 implied]]-1))*0.4/4</f>
        <v>#DIV/0!</v>
      </c>
      <c r="N87" s="5" t="e">
        <f>Table1[[#This Row],[kelly/4 365]]*$R$2</f>
        <v>#DIV/0!</v>
      </c>
      <c r="O87" s="7"/>
      <c r="P87" s="7" t="e">
        <f>(Table1[[#This Row],[poisson_likelihood]] - (1-Table1[[#This Row],[poisson_likelihood]])/(1/Table1[[#This Row],[99 implied]]-1))*0.4/4</f>
        <v>#DIV/0!</v>
      </c>
      <c r="Q87" s="8" t="e">
        <f>Table1[[#This Row],[kelly/4 99]]*$R$2</f>
        <v>#DIV/0!</v>
      </c>
    </row>
    <row r="88" spans="1:17" x14ac:dyDescent="0.2">
      <c r="A88">
        <v>4757</v>
      </c>
      <c r="B88" t="s">
        <v>178</v>
      </c>
      <c r="C88" s="1">
        <v>45603</v>
      </c>
      <c r="D88" t="s">
        <v>12</v>
      </c>
      <c r="E88">
        <v>1.5</v>
      </c>
      <c r="F88" s="2">
        <v>0.59171597633136097</v>
      </c>
      <c r="G88" s="2">
        <v>0.64957513844405401</v>
      </c>
      <c r="H88" s="2">
        <v>0.61111975291626297</v>
      </c>
      <c r="I88" s="2">
        <v>0.49557522123893799</v>
      </c>
      <c r="J88" s="2">
        <v>0.51528384279475903</v>
      </c>
      <c r="K88" s="2">
        <v>1.1881297981334899E-2</v>
      </c>
      <c r="L88" s="2"/>
      <c r="M88" s="2" t="e">
        <f>(Table1[[#This Row],[poisson_likelihood]] - (1-Table1[[#This Row],[poisson_likelihood]])/(1/Table1[[#This Row],[365 implied]]-1))*0.4/4</f>
        <v>#DIV/0!</v>
      </c>
      <c r="N88" s="5" t="e">
        <f>Table1[[#This Row],[kelly/4 365]]*$R$2</f>
        <v>#DIV/0!</v>
      </c>
      <c r="O88" s="7"/>
      <c r="P88" s="7" t="e">
        <f>(Table1[[#This Row],[poisson_likelihood]] - (1-Table1[[#This Row],[poisson_likelihood]])/(1/Table1[[#This Row],[99 implied]]-1))*0.4/4</f>
        <v>#DIV/0!</v>
      </c>
      <c r="Q88" s="8" t="e">
        <f>Table1[[#This Row],[kelly/4 99]]*$R$2</f>
        <v>#DIV/0!</v>
      </c>
    </row>
    <row r="89" spans="1:17" x14ac:dyDescent="0.2">
      <c r="A89">
        <v>4437</v>
      </c>
      <c r="B89" t="s">
        <v>18</v>
      </c>
      <c r="C89" s="1">
        <v>45603</v>
      </c>
      <c r="D89" t="s">
        <v>12</v>
      </c>
      <c r="E89">
        <v>2.5</v>
      </c>
      <c r="F89" s="2">
        <v>0.45454545454545398</v>
      </c>
      <c r="G89" s="2">
        <v>0.52202944118643002</v>
      </c>
      <c r="H89" s="2">
        <v>0.47991692174844602</v>
      </c>
      <c r="I89" s="2">
        <v>0.53107344632768305</v>
      </c>
      <c r="J89" s="2">
        <v>0.488135593220339</v>
      </c>
      <c r="K89" s="2">
        <v>1.16285891347047E-2</v>
      </c>
      <c r="L89" s="2"/>
      <c r="M89" s="2" t="e">
        <f>(Table1[[#This Row],[poisson_likelihood]] - (1-Table1[[#This Row],[poisson_likelihood]])/(1/Table1[[#This Row],[365 implied]]-1))*0.4/4</f>
        <v>#DIV/0!</v>
      </c>
      <c r="N89" s="5" t="e">
        <f>Table1[[#This Row],[kelly/4 365]]*$R$2</f>
        <v>#DIV/0!</v>
      </c>
      <c r="O89" s="7"/>
      <c r="P89" s="7" t="e">
        <f>(Table1[[#This Row],[poisson_likelihood]] - (1-Table1[[#This Row],[poisson_likelihood]])/(1/Table1[[#This Row],[99 implied]]-1))*0.4/4</f>
        <v>#DIV/0!</v>
      </c>
      <c r="Q89" s="8" t="e">
        <f>Table1[[#This Row],[kelly/4 99]]*$R$2</f>
        <v>#DIV/0!</v>
      </c>
    </row>
    <row r="90" spans="1:17" x14ac:dyDescent="0.2">
      <c r="A90">
        <v>4435</v>
      </c>
      <c r="B90" t="s">
        <v>17</v>
      </c>
      <c r="C90" s="1">
        <v>45603</v>
      </c>
      <c r="D90" t="s">
        <v>12</v>
      </c>
      <c r="E90">
        <v>1.5</v>
      </c>
      <c r="F90" s="2">
        <v>0.57471264367816</v>
      </c>
      <c r="G90" s="2">
        <v>0.64579853889482297</v>
      </c>
      <c r="H90" s="2">
        <v>0.59422191134529401</v>
      </c>
      <c r="I90" s="2">
        <v>0.53448275862068895</v>
      </c>
      <c r="J90" s="2">
        <v>0.56551724137931003</v>
      </c>
      <c r="K90" s="2">
        <v>1.1468285723247399E-2</v>
      </c>
      <c r="L90" s="2"/>
      <c r="M90" s="2" t="e">
        <f>(Table1[[#This Row],[poisson_likelihood]] - (1-Table1[[#This Row],[poisson_likelihood]])/(1/Table1[[#This Row],[365 implied]]-1))*0.4/4</f>
        <v>#DIV/0!</v>
      </c>
      <c r="N90" s="5" t="e">
        <f>Table1[[#This Row],[kelly/4 365]]*$R$2</f>
        <v>#DIV/0!</v>
      </c>
      <c r="O90" s="7"/>
      <c r="P90" s="7" t="e">
        <f>(Table1[[#This Row],[poisson_likelihood]] - (1-Table1[[#This Row],[poisson_likelihood]])/(1/Table1[[#This Row],[99 implied]]-1))*0.4/4</f>
        <v>#DIV/0!</v>
      </c>
      <c r="Q90" s="8" t="e">
        <f>Table1[[#This Row],[kelly/4 99]]*$R$2</f>
        <v>#DIV/0!</v>
      </c>
    </row>
    <row r="91" spans="1:17" x14ac:dyDescent="0.2">
      <c r="A91">
        <v>4650</v>
      </c>
      <c r="B91" t="s">
        <v>124</v>
      </c>
      <c r="C91" s="1">
        <v>45603</v>
      </c>
      <c r="D91" t="s">
        <v>13</v>
      </c>
      <c r="E91">
        <v>2.5</v>
      </c>
      <c r="F91" s="2">
        <v>0.63694267515923497</v>
      </c>
      <c r="G91" s="2">
        <v>0.59895883782575599</v>
      </c>
      <c r="H91" s="2">
        <v>0.65314676439799602</v>
      </c>
      <c r="I91" s="2">
        <v>0.64571428571428502</v>
      </c>
      <c r="J91" s="2">
        <v>0.65743944636678198</v>
      </c>
      <c r="K91" s="2">
        <v>1.1158078993357299E-2</v>
      </c>
      <c r="L91" s="2"/>
      <c r="M91" s="2" t="e">
        <f>(Table1[[#This Row],[poisson_likelihood]] - (1-Table1[[#This Row],[poisson_likelihood]])/(1/Table1[[#This Row],[365 implied]]-1))*0.4/4</f>
        <v>#DIV/0!</v>
      </c>
      <c r="N91" s="5" t="e">
        <f>Table1[[#This Row],[kelly/4 365]]*$R$2</f>
        <v>#DIV/0!</v>
      </c>
      <c r="O91" s="7"/>
      <c r="P91" s="7" t="e">
        <f>(Table1[[#This Row],[poisson_likelihood]] - (1-Table1[[#This Row],[poisson_likelihood]])/(1/Table1[[#This Row],[99 implied]]-1))*0.4/4</f>
        <v>#DIV/0!</v>
      </c>
      <c r="Q91" s="8" t="e">
        <f>Table1[[#This Row],[kelly/4 99]]*$R$2</f>
        <v>#DIV/0!</v>
      </c>
    </row>
    <row r="92" spans="1:17" x14ac:dyDescent="0.2">
      <c r="A92">
        <v>4460</v>
      </c>
      <c r="B92" t="s">
        <v>29</v>
      </c>
      <c r="C92" s="1">
        <v>45603</v>
      </c>
      <c r="D92" t="s">
        <v>13</v>
      </c>
      <c r="E92">
        <v>2.5</v>
      </c>
      <c r="F92" s="2">
        <v>0.56179775280898803</v>
      </c>
      <c r="G92" s="2">
        <v>0.53580263189641697</v>
      </c>
      <c r="H92" s="2">
        <v>0.57875622557145301</v>
      </c>
      <c r="I92" s="2">
        <v>0.60919540229885005</v>
      </c>
      <c r="J92" s="2">
        <v>0.57291666666666596</v>
      </c>
      <c r="K92" s="2">
        <v>9.6750261273036396E-3</v>
      </c>
      <c r="L92" s="2"/>
      <c r="M92" s="2" t="e">
        <f>(Table1[[#This Row],[poisson_likelihood]] - (1-Table1[[#This Row],[poisson_likelihood]])/(1/Table1[[#This Row],[365 implied]]-1))*0.4/4</f>
        <v>#DIV/0!</v>
      </c>
      <c r="N92" s="5" t="e">
        <f>Table1[[#This Row],[kelly/4 365]]*$R$2</f>
        <v>#DIV/0!</v>
      </c>
      <c r="O92" s="7"/>
      <c r="P92" s="7" t="e">
        <f>(Table1[[#This Row],[poisson_likelihood]] - (1-Table1[[#This Row],[poisson_likelihood]])/(1/Table1[[#This Row],[99 implied]]-1))*0.4/4</f>
        <v>#DIV/0!</v>
      </c>
      <c r="Q92" s="8" t="e">
        <f>Table1[[#This Row],[kelly/4 99]]*$R$2</f>
        <v>#DIV/0!</v>
      </c>
    </row>
    <row r="93" spans="1:17" x14ac:dyDescent="0.2">
      <c r="A93">
        <v>4440</v>
      </c>
      <c r="B93" t="s">
        <v>19</v>
      </c>
      <c r="C93" s="1">
        <v>45603</v>
      </c>
      <c r="D93" t="s">
        <v>13</v>
      </c>
      <c r="E93">
        <v>1.5</v>
      </c>
      <c r="F93" s="2">
        <v>0.5</v>
      </c>
      <c r="G93" s="2">
        <v>0.465243699214684</v>
      </c>
      <c r="H93" s="2">
        <v>0.51854363426688299</v>
      </c>
      <c r="I93" s="2">
        <v>0.53179190751445005</v>
      </c>
      <c r="J93" s="2">
        <v>0.54482758620689598</v>
      </c>
      <c r="K93" s="2">
        <v>9.27181713344182E-3</v>
      </c>
      <c r="L93" s="2"/>
      <c r="M93" s="2" t="e">
        <f>(Table1[[#This Row],[poisson_likelihood]] - (1-Table1[[#This Row],[poisson_likelihood]])/(1/Table1[[#This Row],[365 implied]]-1))*0.4/4</f>
        <v>#DIV/0!</v>
      </c>
      <c r="N93" s="5" t="e">
        <f>Table1[[#This Row],[kelly/4 365]]*$R$2</f>
        <v>#DIV/0!</v>
      </c>
      <c r="O93" s="7"/>
      <c r="P93" s="7" t="e">
        <f>(Table1[[#This Row],[poisson_likelihood]] - (1-Table1[[#This Row],[poisson_likelihood]])/(1/Table1[[#This Row],[99 implied]]-1))*0.4/4</f>
        <v>#DIV/0!</v>
      </c>
      <c r="Q93" s="8" t="e">
        <f>Table1[[#This Row],[kelly/4 99]]*$R$2</f>
        <v>#DIV/0!</v>
      </c>
    </row>
    <row r="94" spans="1:17" x14ac:dyDescent="0.2">
      <c r="A94">
        <v>4427</v>
      </c>
      <c r="B94" t="s">
        <v>11</v>
      </c>
      <c r="C94" s="1">
        <v>45603</v>
      </c>
      <c r="D94" t="s">
        <v>12</v>
      </c>
      <c r="E94">
        <v>1.5</v>
      </c>
      <c r="F94" s="2">
        <v>0.65359477124182996</v>
      </c>
      <c r="G94" s="2">
        <v>0.69246700283866103</v>
      </c>
      <c r="H94" s="2">
        <v>0.66624896624808505</v>
      </c>
      <c r="I94" s="2">
        <v>0.633136094674556</v>
      </c>
      <c r="J94" s="2">
        <v>0.61347517730496404</v>
      </c>
      <c r="K94" s="2">
        <v>9.1325086601747596E-3</v>
      </c>
      <c r="L94" s="2"/>
      <c r="M94" s="2" t="e">
        <f>(Table1[[#This Row],[poisson_likelihood]] - (1-Table1[[#This Row],[poisson_likelihood]])/(1/Table1[[#This Row],[365 implied]]-1))*0.4/4</f>
        <v>#DIV/0!</v>
      </c>
      <c r="N94" s="5" t="e">
        <f>Table1[[#This Row],[kelly/4 365]]*$R$2</f>
        <v>#DIV/0!</v>
      </c>
      <c r="O94" s="7"/>
      <c r="P94" s="7" t="e">
        <f>(Table1[[#This Row],[poisson_likelihood]] - (1-Table1[[#This Row],[poisson_likelihood]])/(1/Table1[[#This Row],[99 implied]]-1))*0.4/4</f>
        <v>#DIV/0!</v>
      </c>
      <c r="Q94" s="8" t="e">
        <f>Table1[[#This Row],[kelly/4 99]]*$R$2</f>
        <v>#DIV/0!</v>
      </c>
    </row>
    <row r="95" spans="1:17" x14ac:dyDescent="0.2">
      <c r="A95">
        <v>4491</v>
      </c>
      <c r="B95" t="s">
        <v>45</v>
      </c>
      <c r="C95" s="1">
        <v>45603</v>
      </c>
      <c r="D95" t="s">
        <v>12</v>
      </c>
      <c r="E95">
        <v>2.5</v>
      </c>
      <c r="F95" s="2">
        <v>0.476190476190476</v>
      </c>
      <c r="G95" s="2">
        <v>0.53675551641379904</v>
      </c>
      <c r="H95" s="2">
        <v>0.49344859766021198</v>
      </c>
      <c r="I95" s="2">
        <v>0.40804597701149398</v>
      </c>
      <c r="J95" s="2">
        <v>0.41463414634146301</v>
      </c>
      <c r="K95" s="2">
        <v>8.2368307014648694E-3</v>
      </c>
      <c r="L95" s="2"/>
      <c r="M95" s="2" t="e">
        <f>(Table1[[#This Row],[poisson_likelihood]] - (1-Table1[[#This Row],[poisson_likelihood]])/(1/Table1[[#This Row],[365 implied]]-1))*0.4/4</f>
        <v>#DIV/0!</v>
      </c>
      <c r="N95" s="5" t="e">
        <f>Table1[[#This Row],[kelly/4 365]]*$R$2</f>
        <v>#DIV/0!</v>
      </c>
      <c r="O95" s="7"/>
      <c r="P95" s="7" t="e">
        <f>(Table1[[#This Row],[poisson_likelihood]] - (1-Table1[[#This Row],[poisson_likelihood]])/(1/Table1[[#This Row],[99 implied]]-1))*0.4/4</f>
        <v>#DIV/0!</v>
      </c>
      <c r="Q95" s="8" t="e">
        <f>Table1[[#This Row],[kelly/4 99]]*$R$2</f>
        <v>#DIV/0!</v>
      </c>
    </row>
    <row r="96" spans="1:17" x14ac:dyDescent="0.2">
      <c r="A96">
        <v>4740</v>
      </c>
      <c r="B96" t="s">
        <v>169</v>
      </c>
      <c r="C96" s="1">
        <v>45603</v>
      </c>
      <c r="D96" t="s">
        <v>13</v>
      </c>
      <c r="E96">
        <v>2.5</v>
      </c>
      <c r="F96" s="2">
        <v>0.58479532163742598</v>
      </c>
      <c r="G96" s="2">
        <v>0.54528377513350101</v>
      </c>
      <c r="H96" s="2">
        <v>0.59844838282138002</v>
      </c>
      <c r="I96" s="2">
        <v>0.520231213872832</v>
      </c>
      <c r="J96" s="2">
        <v>0.56794425087108003</v>
      </c>
      <c r="K96" s="2">
        <v>8.2206812058309101E-3</v>
      </c>
      <c r="L96" s="2"/>
      <c r="M96" s="2" t="e">
        <f>(Table1[[#This Row],[poisson_likelihood]] - (1-Table1[[#This Row],[poisson_likelihood]])/(1/Table1[[#This Row],[365 implied]]-1))*0.4/4</f>
        <v>#DIV/0!</v>
      </c>
      <c r="N96" s="5" t="e">
        <f>Table1[[#This Row],[kelly/4 365]]*$R$2</f>
        <v>#DIV/0!</v>
      </c>
      <c r="O96" s="7"/>
      <c r="P96" s="7" t="e">
        <f>(Table1[[#This Row],[poisson_likelihood]] - (1-Table1[[#This Row],[poisson_likelihood]])/(1/Table1[[#This Row],[99 implied]]-1))*0.4/4</f>
        <v>#DIV/0!</v>
      </c>
      <c r="Q96" s="8" t="e">
        <f>Table1[[#This Row],[kelly/4 99]]*$R$2</f>
        <v>#DIV/0!</v>
      </c>
    </row>
    <row r="97" spans="1:17" x14ac:dyDescent="0.2">
      <c r="A97">
        <v>4551</v>
      </c>
      <c r="B97" t="s">
        <v>75</v>
      </c>
      <c r="C97" s="1">
        <v>45603</v>
      </c>
      <c r="D97" t="s">
        <v>12</v>
      </c>
      <c r="E97">
        <v>2.5</v>
      </c>
      <c r="F97" s="2">
        <v>0.58479532163742598</v>
      </c>
      <c r="G97" s="2">
        <v>0.63291375680001105</v>
      </c>
      <c r="H97" s="2">
        <v>0.59755146941197901</v>
      </c>
      <c r="I97" s="2">
        <v>0.486033519553072</v>
      </c>
      <c r="J97" s="2">
        <v>0.50830564784053101</v>
      </c>
      <c r="K97" s="2">
        <v>7.6806382727056498E-3</v>
      </c>
      <c r="L97" s="2"/>
      <c r="M97" s="2" t="e">
        <f>(Table1[[#This Row],[poisson_likelihood]] - (1-Table1[[#This Row],[poisson_likelihood]])/(1/Table1[[#This Row],[365 implied]]-1))*0.4/4</f>
        <v>#DIV/0!</v>
      </c>
      <c r="N97" s="5" t="e">
        <f>Table1[[#This Row],[kelly/4 365]]*$R$2</f>
        <v>#DIV/0!</v>
      </c>
      <c r="O97" s="7"/>
      <c r="P97" s="7" t="e">
        <f>(Table1[[#This Row],[poisson_likelihood]] - (1-Table1[[#This Row],[poisson_likelihood]])/(1/Table1[[#This Row],[99 implied]]-1))*0.4/4</f>
        <v>#DIV/0!</v>
      </c>
      <c r="Q97" s="8" t="e">
        <f>Table1[[#This Row],[kelly/4 99]]*$R$2</f>
        <v>#DIV/0!</v>
      </c>
    </row>
    <row r="98" spans="1:17" x14ac:dyDescent="0.2">
      <c r="A98">
        <v>4648</v>
      </c>
      <c r="B98" t="s">
        <v>123</v>
      </c>
      <c r="C98" s="1">
        <v>45603</v>
      </c>
      <c r="D98" t="s">
        <v>13</v>
      </c>
      <c r="E98">
        <v>1.5</v>
      </c>
      <c r="F98" s="2">
        <v>0.427350427350427</v>
      </c>
      <c r="G98" s="2">
        <v>0.401496595135442</v>
      </c>
      <c r="H98" s="2">
        <v>0.44453284938681098</v>
      </c>
      <c r="I98" s="2">
        <v>0.45962732919254601</v>
      </c>
      <c r="J98" s="2">
        <v>0.46153846153846101</v>
      </c>
      <c r="K98" s="2">
        <v>7.50128126215285E-3</v>
      </c>
      <c r="L98" s="2"/>
      <c r="M98" s="2" t="e">
        <f>(Table1[[#This Row],[poisson_likelihood]] - (1-Table1[[#This Row],[poisson_likelihood]])/(1/Table1[[#This Row],[365 implied]]-1))*0.4/4</f>
        <v>#DIV/0!</v>
      </c>
      <c r="N98" s="5" t="e">
        <f>Table1[[#This Row],[kelly/4 365]]*$R$2</f>
        <v>#DIV/0!</v>
      </c>
      <c r="O98" s="7"/>
      <c r="P98" s="7" t="e">
        <f>(Table1[[#This Row],[poisson_likelihood]] - (1-Table1[[#This Row],[poisson_likelihood]])/(1/Table1[[#This Row],[99 implied]]-1))*0.4/4</f>
        <v>#DIV/0!</v>
      </c>
      <c r="Q98" s="8" t="e">
        <f>Table1[[#This Row],[kelly/4 99]]*$R$2</f>
        <v>#DIV/0!</v>
      </c>
    </row>
    <row r="99" spans="1:17" x14ac:dyDescent="0.2">
      <c r="A99">
        <v>4666</v>
      </c>
      <c r="B99" t="s">
        <v>132</v>
      </c>
      <c r="C99" s="1">
        <v>45603</v>
      </c>
      <c r="D99" t="s">
        <v>13</v>
      </c>
      <c r="E99">
        <v>1.5</v>
      </c>
      <c r="F99" s="2">
        <v>0.48780487804877998</v>
      </c>
      <c r="G99" s="2">
        <v>0.45285235681373598</v>
      </c>
      <c r="H99" s="2">
        <v>0.50307358582445905</v>
      </c>
      <c r="I99" s="2">
        <v>0.45185185185185101</v>
      </c>
      <c r="J99" s="2">
        <v>0.45041322314049498</v>
      </c>
      <c r="K99" s="2">
        <v>7.4525835571767401E-3</v>
      </c>
      <c r="L99" s="2"/>
      <c r="M99" s="2" t="e">
        <f>(Table1[[#This Row],[poisson_likelihood]] - (1-Table1[[#This Row],[poisson_likelihood]])/(1/Table1[[#This Row],[365 implied]]-1))*0.4/4</f>
        <v>#DIV/0!</v>
      </c>
      <c r="N99" s="5" t="e">
        <f>Table1[[#This Row],[kelly/4 365]]*$R$2</f>
        <v>#DIV/0!</v>
      </c>
      <c r="O99" s="7"/>
      <c r="P99" s="7" t="e">
        <f>(Table1[[#This Row],[poisson_likelihood]] - (1-Table1[[#This Row],[poisson_likelihood]])/(1/Table1[[#This Row],[99 implied]]-1))*0.4/4</f>
        <v>#DIV/0!</v>
      </c>
      <c r="Q99" s="8" t="e">
        <f>Table1[[#This Row],[kelly/4 99]]*$R$2</f>
        <v>#DIV/0!</v>
      </c>
    </row>
    <row r="100" spans="1:17" x14ac:dyDescent="0.2">
      <c r="A100">
        <v>4575</v>
      </c>
      <c r="B100" t="s">
        <v>87</v>
      </c>
      <c r="C100" s="1">
        <v>45603</v>
      </c>
      <c r="D100" t="s">
        <v>12</v>
      </c>
      <c r="E100">
        <v>1.5</v>
      </c>
      <c r="F100" s="2">
        <v>0.581395348837209</v>
      </c>
      <c r="G100" s="2">
        <v>0.62835866932587103</v>
      </c>
      <c r="H100" s="2">
        <v>0.59323600226909401</v>
      </c>
      <c r="I100" s="2">
        <v>0.62204724409448797</v>
      </c>
      <c r="J100" s="2">
        <v>0.61666666666666603</v>
      </c>
      <c r="K100" s="2">
        <v>7.0715013551535498E-3</v>
      </c>
      <c r="L100" s="2"/>
      <c r="M100" s="2" t="e">
        <f>(Table1[[#This Row],[poisson_likelihood]] - (1-Table1[[#This Row],[poisson_likelihood]])/(1/Table1[[#This Row],[365 implied]]-1))*0.4/4</f>
        <v>#DIV/0!</v>
      </c>
      <c r="N100" s="5" t="e">
        <f>Table1[[#This Row],[kelly/4 365]]*$R$2</f>
        <v>#DIV/0!</v>
      </c>
      <c r="O100" s="7"/>
      <c r="P100" s="7" t="e">
        <f>(Table1[[#This Row],[poisson_likelihood]] - (1-Table1[[#This Row],[poisson_likelihood]])/(1/Table1[[#This Row],[99 implied]]-1))*0.4/4</f>
        <v>#DIV/0!</v>
      </c>
      <c r="Q100" s="8" t="e">
        <f>Table1[[#This Row],[kelly/4 99]]*$R$2</f>
        <v>#DIV/0!</v>
      </c>
    </row>
    <row r="101" spans="1:17" x14ac:dyDescent="0.2">
      <c r="A101">
        <v>4750</v>
      </c>
      <c r="B101" t="s">
        <v>174</v>
      </c>
      <c r="C101" s="1">
        <v>45603</v>
      </c>
      <c r="D101" t="s">
        <v>13</v>
      </c>
      <c r="E101">
        <v>2.5</v>
      </c>
      <c r="F101" s="2">
        <v>0.61728395061728303</v>
      </c>
      <c r="G101" s="2">
        <v>0.58501306070104497</v>
      </c>
      <c r="H101" s="2">
        <v>0.62731634272978798</v>
      </c>
      <c r="I101" s="2">
        <v>0.625766871165644</v>
      </c>
      <c r="J101" s="2">
        <v>0.607773851590106</v>
      </c>
      <c r="K101" s="2">
        <v>6.55341742832935E-3</v>
      </c>
      <c r="L101" s="2"/>
      <c r="M101" s="2" t="e">
        <f>(Table1[[#This Row],[poisson_likelihood]] - (1-Table1[[#This Row],[poisson_likelihood]])/(1/Table1[[#This Row],[365 implied]]-1))*0.4/4</f>
        <v>#DIV/0!</v>
      </c>
      <c r="N101" s="5" t="e">
        <f>Table1[[#This Row],[kelly/4 365]]*$R$2</f>
        <v>#DIV/0!</v>
      </c>
      <c r="O101" s="7"/>
      <c r="P101" s="7" t="e">
        <f>(Table1[[#This Row],[poisson_likelihood]] - (1-Table1[[#This Row],[poisson_likelihood]])/(1/Table1[[#This Row],[99 implied]]-1))*0.4/4</f>
        <v>#DIV/0!</v>
      </c>
      <c r="Q101" s="8" t="e">
        <f>Table1[[#This Row],[kelly/4 99]]*$R$2</f>
        <v>#DIV/0!</v>
      </c>
    </row>
    <row r="102" spans="1:17" x14ac:dyDescent="0.2">
      <c r="A102">
        <v>4511</v>
      </c>
      <c r="B102" t="s">
        <v>55</v>
      </c>
      <c r="C102" s="1">
        <v>45603</v>
      </c>
      <c r="D102" t="s">
        <v>12</v>
      </c>
      <c r="E102">
        <v>1.5</v>
      </c>
      <c r="F102" s="2">
        <v>0.65359477124182996</v>
      </c>
      <c r="G102" s="2">
        <v>0.68081235213174995</v>
      </c>
      <c r="H102" s="2">
        <v>0.66254801024476795</v>
      </c>
      <c r="I102" s="2">
        <v>0.48979591836734598</v>
      </c>
      <c r="J102" s="2">
        <v>0.52941176470588203</v>
      </c>
      <c r="K102" s="2">
        <v>6.4615356955170502E-3</v>
      </c>
      <c r="L102" s="2"/>
      <c r="M102" s="2" t="e">
        <f>(Table1[[#This Row],[poisson_likelihood]] - (1-Table1[[#This Row],[poisson_likelihood]])/(1/Table1[[#This Row],[365 implied]]-1))*0.4/4</f>
        <v>#DIV/0!</v>
      </c>
      <c r="N102" s="5" t="e">
        <f>Table1[[#This Row],[kelly/4 365]]*$R$2</f>
        <v>#DIV/0!</v>
      </c>
      <c r="O102" s="7"/>
      <c r="P102" s="7" t="e">
        <f>(Table1[[#This Row],[poisson_likelihood]] - (1-Table1[[#This Row],[poisson_likelihood]])/(1/Table1[[#This Row],[99 implied]]-1))*0.4/4</f>
        <v>#DIV/0!</v>
      </c>
      <c r="Q102" s="8" t="e">
        <f>Table1[[#This Row],[kelly/4 99]]*$R$2</f>
        <v>#DIV/0!</v>
      </c>
    </row>
    <row r="103" spans="1:17" x14ac:dyDescent="0.2">
      <c r="A103">
        <v>4588</v>
      </c>
      <c r="B103" t="s">
        <v>93</v>
      </c>
      <c r="C103" s="1">
        <v>45603</v>
      </c>
      <c r="D103" t="s">
        <v>13</v>
      </c>
      <c r="E103">
        <v>2.5</v>
      </c>
      <c r="F103" s="2">
        <v>0.53475935828876997</v>
      </c>
      <c r="G103" s="2">
        <v>0.50257397759380196</v>
      </c>
      <c r="H103" s="2">
        <v>0.54675713894671496</v>
      </c>
      <c r="I103" s="2">
        <v>0.55882352941176405</v>
      </c>
      <c r="J103" s="2">
        <v>0.54035087719298203</v>
      </c>
      <c r="K103" s="2">
        <v>6.4470832845853398E-3</v>
      </c>
      <c r="L103" s="2"/>
      <c r="M103" s="2" t="e">
        <f>(Table1[[#This Row],[poisson_likelihood]] - (1-Table1[[#This Row],[poisson_likelihood]])/(1/Table1[[#This Row],[365 implied]]-1))*0.4/4</f>
        <v>#DIV/0!</v>
      </c>
      <c r="N103" s="5" t="e">
        <f>Table1[[#This Row],[kelly/4 365]]*$R$2</f>
        <v>#DIV/0!</v>
      </c>
      <c r="O103" s="7"/>
      <c r="P103" s="7" t="e">
        <f>(Table1[[#This Row],[poisson_likelihood]] - (1-Table1[[#This Row],[poisson_likelihood]])/(1/Table1[[#This Row],[99 implied]]-1))*0.4/4</f>
        <v>#DIV/0!</v>
      </c>
      <c r="Q103" s="8" t="e">
        <f>Table1[[#This Row],[kelly/4 99]]*$R$2</f>
        <v>#DIV/0!</v>
      </c>
    </row>
    <row r="104" spans="1:17" x14ac:dyDescent="0.2">
      <c r="A104">
        <v>4432</v>
      </c>
      <c r="B104" t="s">
        <v>15</v>
      </c>
      <c r="C104" s="1">
        <v>45603</v>
      </c>
      <c r="D104" t="s">
        <v>13</v>
      </c>
      <c r="E104">
        <v>1.5</v>
      </c>
      <c r="F104" s="2">
        <v>0.42553191489361702</v>
      </c>
      <c r="G104" s="2">
        <v>0.39978156981859903</v>
      </c>
      <c r="H104" s="2">
        <v>0.43870180365646699</v>
      </c>
      <c r="I104" s="2">
        <v>0.49677419354838698</v>
      </c>
      <c r="J104" s="2">
        <v>0.50187265917602997</v>
      </c>
      <c r="K104" s="2">
        <v>5.7313404801293197E-3</v>
      </c>
      <c r="L104" s="2"/>
      <c r="M104" s="2" t="e">
        <f>(Table1[[#This Row],[poisson_likelihood]] - (1-Table1[[#This Row],[poisson_likelihood]])/(1/Table1[[#This Row],[365 implied]]-1))*0.4/4</f>
        <v>#DIV/0!</v>
      </c>
      <c r="N104" s="5" t="e">
        <f>Table1[[#This Row],[kelly/4 365]]*$R$2</f>
        <v>#DIV/0!</v>
      </c>
      <c r="O104" s="7"/>
      <c r="P104" s="7" t="e">
        <f>(Table1[[#This Row],[poisson_likelihood]] - (1-Table1[[#This Row],[poisson_likelihood]])/(1/Table1[[#This Row],[99 implied]]-1))*0.4/4</f>
        <v>#DIV/0!</v>
      </c>
      <c r="Q104" s="8" t="e">
        <f>Table1[[#This Row],[kelly/4 99]]*$R$2</f>
        <v>#DIV/0!</v>
      </c>
    </row>
    <row r="105" spans="1:17" x14ac:dyDescent="0.2">
      <c r="A105">
        <v>4659</v>
      </c>
      <c r="B105" t="s">
        <v>129</v>
      </c>
      <c r="C105" s="1">
        <v>45603</v>
      </c>
      <c r="D105" t="s">
        <v>12</v>
      </c>
      <c r="E105">
        <v>1.5</v>
      </c>
      <c r="F105" s="2">
        <v>0.54054054054054002</v>
      </c>
      <c r="G105" s="2">
        <v>0.59805179945859999</v>
      </c>
      <c r="H105" s="2">
        <v>0.55085920847932901</v>
      </c>
      <c r="I105" s="2">
        <v>0.58479532163742598</v>
      </c>
      <c r="J105" s="2">
        <v>0.57874762808349101</v>
      </c>
      <c r="K105" s="2">
        <v>5.6145693196349702E-3</v>
      </c>
      <c r="L105" s="2"/>
      <c r="M105" s="2" t="e">
        <f>(Table1[[#This Row],[poisson_likelihood]] - (1-Table1[[#This Row],[poisson_likelihood]])/(1/Table1[[#This Row],[365 implied]]-1))*0.4/4</f>
        <v>#DIV/0!</v>
      </c>
      <c r="N105" s="5" t="e">
        <f>Table1[[#This Row],[kelly/4 365]]*$R$2</f>
        <v>#DIV/0!</v>
      </c>
      <c r="O105" s="7"/>
      <c r="P105" s="7" t="e">
        <f>(Table1[[#This Row],[poisson_likelihood]] - (1-Table1[[#This Row],[poisson_likelihood]])/(1/Table1[[#This Row],[99 implied]]-1))*0.4/4</f>
        <v>#DIV/0!</v>
      </c>
      <c r="Q105" s="8" t="e">
        <f>Table1[[#This Row],[kelly/4 99]]*$R$2</f>
        <v>#DIV/0!</v>
      </c>
    </row>
    <row r="106" spans="1:17" x14ac:dyDescent="0.2">
      <c r="A106">
        <v>4462</v>
      </c>
      <c r="B106" t="s">
        <v>30</v>
      </c>
      <c r="C106" s="1">
        <v>45603</v>
      </c>
      <c r="D106" t="s">
        <v>13</v>
      </c>
      <c r="E106">
        <v>3.5</v>
      </c>
      <c r="F106" s="2">
        <v>0.53191489361702105</v>
      </c>
      <c r="G106" s="2">
        <v>0.50501331027941598</v>
      </c>
      <c r="H106" s="2">
        <v>0.54211270049204896</v>
      </c>
      <c r="I106" s="2">
        <v>0.61714285714285699</v>
      </c>
      <c r="J106" s="2">
        <v>0.57439446366781999</v>
      </c>
      <c r="K106" s="2">
        <v>5.4465559446174004E-3</v>
      </c>
      <c r="L106" s="2"/>
      <c r="M106" s="2" t="e">
        <f>(Table1[[#This Row],[poisson_likelihood]] - (1-Table1[[#This Row],[poisson_likelihood]])/(1/Table1[[#This Row],[365 implied]]-1))*0.4/4</f>
        <v>#DIV/0!</v>
      </c>
      <c r="N106" s="5" t="e">
        <f>Table1[[#This Row],[kelly/4 365]]*$R$2</f>
        <v>#DIV/0!</v>
      </c>
      <c r="O106" s="7"/>
      <c r="P106" s="7" t="e">
        <f>(Table1[[#This Row],[poisson_likelihood]] - (1-Table1[[#This Row],[poisson_likelihood]])/(1/Table1[[#This Row],[99 implied]]-1))*0.4/4</f>
        <v>#DIV/0!</v>
      </c>
      <c r="Q106" s="8" t="e">
        <f>Table1[[#This Row],[kelly/4 99]]*$R$2</f>
        <v>#DIV/0!</v>
      </c>
    </row>
    <row r="107" spans="1:17" x14ac:dyDescent="0.2">
      <c r="A107">
        <v>4630</v>
      </c>
      <c r="B107" t="s">
        <v>114</v>
      </c>
      <c r="C107" s="1">
        <v>45603</v>
      </c>
      <c r="D107" t="s">
        <v>13</v>
      </c>
      <c r="E107">
        <v>2.5</v>
      </c>
      <c r="F107" s="2">
        <v>0.55555555555555503</v>
      </c>
      <c r="G107" s="2">
        <v>0.52198761092206003</v>
      </c>
      <c r="H107" s="2">
        <v>0.564887537476921</v>
      </c>
      <c r="I107" s="2">
        <v>0.57317073170731703</v>
      </c>
      <c r="J107" s="2">
        <v>0.58695652173913004</v>
      </c>
      <c r="K107" s="2">
        <v>5.2492398307684898E-3</v>
      </c>
      <c r="L107" s="2"/>
      <c r="M107" s="2" t="e">
        <f>(Table1[[#This Row],[poisson_likelihood]] - (1-Table1[[#This Row],[poisson_likelihood]])/(1/Table1[[#This Row],[365 implied]]-1))*0.4/4</f>
        <v>#DIV/0!</v>
      </c>
      <c r="N107" s="5" t="e">
        <f>Table1[[#This Row],[kelly/4 365]]*$R$2</f>
        <v>#DIV/0!</v>
      </c>
      <c r="O107" s="7"/>
      <c r="P107" s="7" t="e">
        <f>(Table1[[#This Row],[poisson_likelihood]] - (1-Table1[[#This Row],[poisson_likelihood]])/(1/Table1[[#This Row],[99 implied]]-1))*0.4/4</f>
        <v>#DIV/0!</v>
      </c>
      <c r="Q107" s="8" t="e">
        <f>Table1[[#This Row],[kelly/4 99]]*$R$2</f>
        <v>#DIV/0!</v>
      </c>
    </row>
    <row r="108" spans="1:17" x14ac:dyDescent="0.2">
      <c r="A108">
        <v>4600</v>
      </c>
      <c r="B108" t="s">
        <v>99</v>
      </c>
      <c r="C108" s="1">
        <v>45603</v>
      </c>
      <c r="D108" t="s">
        <v>13</v>
      </c>
      <c r="E108">
        <v>2.5</v>
      </c>
      <c r="F108" s="2">
        <v>0.57471264367816</v>
      </c>
      <c r="G108" s="2">
        <v>0.536577164197649</v>
      </c>
      <c r="H108" s="2">
        <v>0.58352351695137294</v>
      </c>
      <c r="I108" s="2">
        <v>0.56488549618320605</v>
      </c>
      <c r="J108" s="2">
        <v>0.56944444444444398</v>
      </c>
      <c r="K108" s="2">
        <v>5.1793646943883399E-3</v>
      </c>
      <c r="L108" s="2"/>
      <c r="M108" s="2" t="e">
        <f>(Table1[[#This Row],[poisson_likelihood]] - (1-Table1[[#This Row],[poisson_likelihood]])/(1/Table1[[#This Row],[365 implied]]-1))*0.4/4</f>
        <v>#DIV/0!</v>
      </c>
      <c r="N108" s="5" t="e">
        <f>Table1[[#This Row],[kelly/4 365]]*$R$2</f>
        <v>#DIV/0!</v>
      </c>
      <c r="O108" s="7"/>
      <c r="P108" s="7" t="e">
        <f>(Table1[[#This Row],[poisson_likelihood]] - (1-Table1[[#This Row],[poisson_likelihood]])/(1/Table1[[#This Row],[99 implied]]-1))*0.4/4</f>
        <v>#DIV/0!</v>
      </c>
      <c r="Q108" s="8" t="e">
        <f>Table1[[#This Row],[kelly/4 99]]*$R$2</f>
        <v>#DIV/0!</v>
      </c>
    </row>
    <row r="109" spans="1:17" x14ac:dyDescent="0.2">
      <c r="A109">
        <v>4509</v>
      </c>
      <c r="B109" t="s">
        <v>54</v>
      </c>
      <c r="C109" s="1">
        <v>45603</v>
      </c>
      <c r="D109" t="s">
        <v>12</v>
      </c>
      <c r="E109">
        <v>1.5</v>
      </c>
      <c r="F109" s="2">
        <v>0.57471264367816</v>
      </c>
      <c r="G109" s="2">
        <v>0.62451459080048599</v>
      </c>
      <c r="H109" s="2">
        <v>0.58316410264581997</v>
      </c>
      <c r="I109" s="2">
        <v>0.5</v>
      </c>
      <c r="J109" s="2">
        <v>0.49110320284697501</v>
      </c>
      <c r="K109" s="2">
        <v>4.9680873661239701E-3</v>
      </c>
      <c r="L109" s="2"/>
      <c r="M109" s="2" t="e">
        <f>(Table1[[#This Row],[poisson_likelihood]] - (1-Table1[[#This Row],[poisson_likelihood]])/(1/Table1[[#This Row],[365 implied]]-1))*0.4/4</f>
        <v>#DIV/0!</v>
      </c>
      <c r="N109" s="5" t="e">
        <f>Table1[[#This Row],[kelly/4 365]]*$R$2</f>
        <v>#DIV/0!</v>
      </c>
      <c r="O109" s="7"/>
      <c r="P109" s="7" t="e">
        <f>(Table1[[#This Row],[poisson_likelihood]] - (1-Table1[[#This Row],[poisson_likelihood]])/(1/Table1[[#This Row],[99 implied]]-1))*0.4/4</f>
        <v>#DIV/0!</v>
      </c>
      <c r="Q109" s="8" t="e">
        <f>Table1[[#This Row],[kelly/4 99]]*$R$2</f>
        <v>#DIV/0!</v>
      </c>
    </row>
    <row r="110" spans="1:17" x14ac:dyDescent="0.2">
      <c r="A110">
        <v>4628</v>
      </c>
      <c r="B110" t="s">
        <v>113</v>
      </c>
      <c r="C110" s="1">
        <v>45603</v>
      </c>
      <c r="D110" t="s">
        <v>13</v>
      </c>
      <c r="E110">
        <v>2.5</v>
      </c>
      <c r="F110" s="2">
        <v>0.54054054054054002</v>
      </c>
      <c r="G110" s="2">
        <v>0.50572543092611</v>
      </c>
      <c r="H110" s="2">
        <v>0.54965060030902302</v>
      </c>
      <c r="I110" s="2">
        <v>0.50310559006211097</v>
      </c>
      <c r="J110" s="2">
        <v>0.53409090909090895</v>
      </c>
      <c r="K110" s="2">
        <v>4.9569442857922402E-3</v>
      </c>
      <c r="L110" s="2"/>
      <c r="M110" s="2" t="e">
        <f>(Table1[[#This Row],[poisson_likelihood]] - (1-Table1[[#This Row],[poisson_likelihood]])/(1/Table1[[#This Row],[365 implied]]-1))*0.4/4</f>
        <v>#DIV/0!</v>
      </c>
      <c r="N110" s="5" t="e">
        <f>Table1[[#This Row],[kelly/4 365]]*$R$2</f>
        <v>#DIV/0!</v>
      </c>
      <c r="O110" s="7"/>
      <c r="P110" s="7" t="e">
        <f>(Table1[[#This Row],[poisson_likelihood]] - (1-Table1[[#This Row],[poisson_likelihood]])/(1/Table1[[#This Row],[99 implied]]-1))*0.4/4</f>
        <v>#DIV/0!</v>
      </c>
      <c r="Q110" s="8" t="e">
        <f>Table1[[#This Row],[kelly/4 99]]*$R$2</f>
        <v>#DIV/0!</v>
      </c>
    </row>
    <row r="111" spans="1:17" x14ac:dyDescent="0.2">
      <c r="A111">
        <v>4561</v>
      </c>
      <c r="B111" t="s">
        <v>80</v>
      </c>
      <c r="C111" s="1">
        <v>45603</v>
      </c>
      <c r="D111" t="s">
        <v>12</v>
      </c>
      <c r="E111">
        <v>3.5</v>
      </c>
      <c r="F111" s="2">
        <v>0.43103448275862</v>
      </c>
      <c r="G111" s="2">
        <v>0.47970910444688702</v>
      </c>
      <c r="H111" s="2">
        <v>0.44157159878227198</v>
      </c>
      <c r="I111" s="2">
        <v>0.53900709219858101</v>
      </c>
      <c r="J111" s="2">
        <v>0.52123552123552097</v>
      </c>
      <c r="K111" s="2">
        <v>4.6299449194834004E-3</v>
      </c>
      <c r="L111" s="2"/>
      <c r="M111" s="2" t="e">
        <f>(Table1[[#This Row],[poisson_likelihood]] - (1-Table1[[#This Row],[poisson_likelihood]])/(1/Table1[[#This Row],[365 implied]]-1))*0.4/4</f>
        <v>#DIV/0!</v>
      </c>
      <c r="N111" s="5" t="e">
        <f>Table1[[#This Row],[kelly/4 365]]*$R$2</f>
        <v>#DIV/0!</v>
      </c>
      <c r="O111" s="7"/>
      <c r="P111" s="7" t="e">
        <f>(Table1[[#This Row],[poisson_likelihood]] - (1-Table1[[#This Row],[poisson_likelihood]])/(1/Table1[[#This Row],[99 implied]]-1))*0.4/4</f>
        <v>#DIV/0!</v>
      </c>
      <c r="Q111" s="8" t="e">
        <f>Table1[[#This Row],[kelly/4 99]]*$R$2</f>
        <v>#DIV/0!</v>
      </c>
    </row>
    <row r="112" spans="1:17" x14ac:dyDescent="0.2">
      <c r="A112">
        <v>4682</v>
      </c>
      <c r="B112" t="s">
        <v>140</v>
      </c>
      <c r="C112" s="1">
        <v>45603</v>
      </c>
      <c r="D112" t="s">
        <v>13</v>
      </c>
      <c r="E112">
        <v>2.5</v>
      </c>
      <c r="F112" s="2">
        <v>0.58479532163742598</v>
      </c>
      <c r="G112" s="2">
        <v>0.54633603887838</v>
      </c>
      <c r="H112" s="2">
        <v>0.59221208154404403</v>
      </c>
      <c r="I112" s="2">
        <v>0.60256410256410198</v>
      </c>
      <c r="J112" s="2">
        <v>0.58088235294117596</v>
      </c>
      <c r="K112" s="2">
        <v>4.4657251550410601E-3</v>
      </c>
      <c r="L112" s="2"/>
      <c r="M112" s="2" t="e">
        <f>(Table1[[#This Row],[poisson_likelihood]] - (1-Table1[[#This Row],[poisson_likelihood]])/(1/Table1[[#This Row],[365 implied]]-1))*0.4/4</f>
        <v>#DIV/0!</v>
      </c>
      <c r="N112" s="5" t="e">
        <f>Table1[[#This Row],[kelly/4 365]]*$R$2</f>
        <v>#DIV/0!</v>
      </c>
      <c r="O112" s="7"/>
      <c r="P112" s="7" t="e">
        <f>(Table1[[#This Row],[poisson_likelihood]] - (1-Table1[[#This Row],[poisson_likelihood]])/(1/Table1[[#This Row],[99 implied]]-1))*0.4/4</f>
        <v>#DIV/0!</v>
      </c>
      <c r="Q112" s="8" t="e">
        <f>Table1[[#This Row],[kelly/4 99]]*$R$2</f>
        <v>#DIV/0!</v>
      </c>
    </row>
    <row r="113" spans="1:17" x14ac:dyDescent="0.2">
      <c r="A113">
        <v>4621</v>
      </c>
      <c r="B113" t="s">
        <v>110</v>
      </c>
      <c r="C113" s="1">
        <v>45603</v>
      </c>
      <c r="D113" t="s">
        <v>12</v>
      </c>
      <c r="E113">
        <v>1.5</v>
      </c>
      <c r="F113" s="2">
        <v>0.54945054945054905</v>
      </c>
      <c r="G113" s="2">
        <v>0.60266415775211102</v>
      </c>
      <c r="H113" s="2">
        <v>0.55734387780708905</v>
      </c>
      <c r="I113" s="2">
        <v>0.57575757575757502</v>
      </c>
      <c r="J113" s="2">
        <v>0.56985294117647001</v>
      </c>
      <c r="K113" s="2">
        <v>4.3798346368608401E-3</v>
      </c>
      <c r="L113" s="2"/>
      <c r="M113" s="2" t="e">
        <f>(Table1[[#This Row],[poisson_likelihood]] - (1-Table1[[#This Row],[poisson_likelihood]])/(1/Table1[[#This Row],[365 implied]]-1))*0.4/4</f>
        <v>#DIV/0!</v>
      </c>
      <c r="N113" s="5" t="e">
        <f>Table1[[#This Row],[kelly/4 365]]*$R$2</f>
        <v>#DIV/0!</v>
      </c>
      <c r="O113" s="7"/>
      <c r="P113" s="7" t="e">
        <f>(Table1[[#This Row],[poisson_likelihood]] - (1-Table1[[#This Row],[poisson_likelihood]])/(1/Table1[[#This Row],[99 implied]]-1))*0.4/4</f>
        <v>#DIV/0!</v>
      </c>
      <c r="Q113" s="8" t="e">
        <f>Table1[[#This Row],[kelly/4 99]]*$R$2</f>
        <v>#DIV/0!</v>
      </c>
    </row>
    <row r="114" spans="1:17" x14ac:dyDescent="0.2">
      <c r="A114">
        <v>4625</v>
      </c>
      <c r="B114" t="s">
        <v>112</v>
      </c>
      <c r="C114" s="1">
        <v>45603</v>
      </c>
      <c r="D114" t="s">
        <v>12</v>
      </c>
      <c r="E114">
        <v>1.5</v>
      </c>
      <c r="F114" s="2">
        <v>0.64935064935064901</v>
      </c>
      <c r="G114" s="2">
        <v>0.71621159014136304</v>
      </c>
      <c r="H114" s="2">
        <v>0.65486516648458204</v>
      </c>
      <c r="I114" s="2">
        <v>0.66666666666666596</v>
      </c>
      <c r="J114" s="2">
        <v>0.65328467153284597</v>
      </c>
      <c r="K114" s="2">
        <v>3.9316464751189203E-3</v>
      </c>
      <c r="L114" s="2"/>
      <c r="M114" s="2" t="e">
        <f>(Table1[[#This Row],[poisson_likelihood]] - (1-Table1[[#This Row],[poisson_likelihood]])/(1/Table1[[#This Row],[365 implied]]-1))*0.4/4</f>
        <v>#DIV/0!</v>
      </c>
      <c r="N114" s="5" t="e">
        <f>Table1[[#This Row],[kelly/4 365]]*$R$2</f>
        <v>#DIV/0!</v>
      </c>
      <c r="O114" s="7"/>
      <c r="P114" s="7" t="e">
        <f>(Table1[[#This Row],[poisson_likelihood]] - (1-Table1[[#This Row],[poisson_likelihood]])/(1/Table1[[#This Row],[99 implied]]-1))*0.4/4</f>
        <v>#DIV/0!</v>
      </c>
      <c r="Q114" s="8" t="e">
        <f>Table1[[#This Row],[kelly/4 99]]*$R$2</f>
        <v>#DIV/0!</v>
      </c>
    </row>
    <row r="115" spans="1:17" x14ac:dyDescent="0.2">
      <c r="A115">
        <v>4539</v>
      </c>
      <c r="B115" t="s">
        <v>69</v>
      </c>
      <c r="C115" s="1">
        <v>45603</v>
      </c>
      <c r="D115" t="s">
        <v>12</v>
      </c>
      <c r="E115">
        <v>1.5</v>
      </c>
      <c r="F115" s="2">
        <v>0.59523809523809501</v>
      </c>
      <c r="G115" s="2">
        <v>0.63258185831509395</v>
      </c>
      <c r="H115" s="2">
        <v>0.60020639826014599</v>
      </c>
      <c r="I115" s="2">
        <v>0.56081081081080997</v>
      </c>
      <c r="J115" s="2">
        <v>0.57142857142857095</v>
      </c>
      <c r="K115" s="2">
        <v>3.0686577489140998E-3</v>
      </c>
      <c r="L115" s="2"/>
      <c r="M115" s="2" t="e">
        <f>(Table1[[#This Row],[poisson_likelihood]] - (1-Table1[[#This Row],[poisson_likelihood]])/(1/Table1[[#This Row],[365 implied]]-1))*0.4/4</f>
        <v>#DIV/0!</v>
      </c>
      <c r="N115" s="5" t="e">
        <f>Table1[[#This Row],[kelly/4 365]]*$R$2</f>
        <v>#DIV/0!</v>
      </c>
      <c r="O115" s="7"/>
      <c r="P115" s="7" t="e">
        <f>(Table1[[#This Row],[poisson_likelihood]] - (1-Table1[[#This Row],[poisson_likelihood]])/(1/Table1[[#This Row],[99 implied]]-1))*0.4/4</f>
        <v>#DIV/0!</v>
      </c>
      <c r="Q115" s="8" t="e">
        <f>Table1[[#This Row],[kelly/4 99]]*$R$2</f>
        <v>#DIV/0!</v>
      </c>
    </row>
    <row r="116" spans="1:17" x14ac:dyDescent="0.2">
      <c r="A116">
        <v>4519</v>
      </c>
      <c r="B116" t="s">
        <v>59</v>
      </c>
      <c r="C116" s="1">
        <v>45603</v>
      </c>
      <c r="D116" t="s">
        <v>12</v>
      </c>
      <c r="E116">
        <v>1.5</v>
      </c>
      <c r="F116" s="2">
        <v>0.62111801242235998</v>
      </c>
      <c r="G116" s="2">
        <v>0.66514053877393098</v>
      </c>
      <c r="H116" s="2">
        <v>0.62485727594135698</v>
      </c>
      <c r="I116" s="2">
        <v>0.55089820359281405</v>
      </c>
      <c r="J116" s="2">
        <v>0.54285714285714204</v>
      </c>
      <c r="K116" s="2">
        <v>2.4673009285188698E-3</v>
      </c>
      <c r="L116" s="2"/>
      <c r="M116" s="2" t="e">
        <f>(Table1[[#This Row],[poisson_likelihood]] - (1-Table1[[#This Row],[poisson_likelihood]])/(1/Table1[[#This Row],[365 implied]]-1))*0.4/4</f>
        <v>#DIV/0!</v>
      </c>
      <c r="N116" s="5" t="e">
        <f>Table1[[#This Row],[kelly/4 365]]*$R$2</f>
        <v>#DIV/0!</v>
      </c>
      <c r="O116" s="7"/>
      <c r="P116" s="7" t="e">
        <f>(Table1[[#This Row],[poisson_likelihood]] - (1-Table1[[#This Row],[poisson_likelihood]])/(1/Table1[[#This Row],[99 implied]]-1))*0.4/4</f>
        <v>#DIV/0!</v>
      </c>
      <c r="Q116" s="8" t="e">
        <f>Table1[[#This Row],[kelly/4 99]]*$R$2</f>
        <v>#DIV/0!</v>
      </c>
    </row>
    <row r="117" spans="1:17" x14ac:dyDescent="0.2">
      <c r="A117">
        <v>4487</v>
      </c>
      <c r="B117" t="s">
        <v>43</v>
      </c>
      <c r="C117" s="1">
        <v>45603</v>
      </c>
      <c r="D117" t="s">
        <v>12</v>
      </c>
      <c r="E117">
        <v>2.5</v>
      </c>
      <c r="F117" s="2">
        <v>0.63694267515923497</v>
      </c>
      <c r="G117" s="2">
        <v>0.67134966025963805</v>
      </c>
      <c r="H117" s="2">
        <v>0.64050259074137605</v>
      </c>
      <c r="I117" s="2">
        <v>0.56707317073170704</v>
      </c>
      <c r="J117" s="2">
        <v>0.56934306569342996</v>
      </c>
      <c r="K117" s="2">
        <v>2.4513453789305399E-3</v>
      </c>
      <c r="L117" s="2"/>
      <c r="M117" s="2" t="e">
        <f>(Table1[[#This Row],[poisson_likelihood]] - (1-Table1[[#This Row],[poisson_likelihood]])/(1/Table1[[#This Row],[365 implied]]-1))*0.4/4</f>
        <v>#DIV/0!</v>
      </c>
      <c r="N117" s="5" t="e">
        <f>Table1[[#This Row],[kelly/4 365]]*$R$2</f>
        <v>#DIV/0!</v>
      </c>
      <c r="O117" s="7"/>
      <c r="P117" s="7" t="e">
        <f>(Table1[[#This Row],[poisson_likelihood]] - (1-Table1[[#This Row],[poisson_likelihood]])/(1/Table1[[#This Row],[99 implied]]-1))*0.4/4</f>
        <v>#DIV/0!</v>
      </c>
      <c r="Q117" s="8" t="e">
        <f>Table1[[#This Row],[kelly/4 99]]*$R$2</f>
        <v>#DIV/0!</v>
      </c>
    </row>
    <row r="118" spans="1:17" x14ac:dyDescent="0.2">
      <c r="A118">
        <v>4643</v>
      </c>
      <c r="B118" t="s">
        <v>121</v>
      </c>
      <c r="C118" s="1">
        <v>45603</v>
      </c>
      <c r="D118" t="s">
        <v>12</v>
      </c>
      <c r="E118">
        <v>1.5</v>
      </c>
      <c r="F118" s="2">
        <v>0.54054054054054002</v>
      </c>
      <c r="G118" s="2">
        <v>0.58304351363357299</v>
      </c>
      <c r="H118" s="2">
        <v>0.54411029499005303</v>
      </c>
      <c r="I118" s="2">
        <v>0.531645569620253</v>
      </c>
      <c r="J118" s="2">
        <v>0.50367647058823495</v>
      </c>
      <c r="K118" s="2">
        <v>1.94236639164677E-3</v>
      </c>
      <c r="L118" s="2"/>
      <c r="M118" s="2" t="e">
        <f>(Table1[[#This Row],[poisson_likelihood]] - (1-Table1[[#This Row],[poisson_likelihood]])/(1/Table1[[#This Row],[365 implied]]-1))*0.4/4</f>
        <v>#DIV/0!</v>
      </c>
      <c r="N118" s="5" t="e">
        <f>Table1[[#This Row],[kelly/4 365]]*$R$2</f>
        <v>#DIV/0!</v>
      </c>
      <c r="O118" s="7"/>
      <c r="P118" s="7" t="e">
        <f>(Table1[[#This Row],[poisson_likelihood]] - (1-Table1[[#This Row],[poisson_likelihood]])/(1/Table1[[#This Row],[99 implied]]-1))*0.4/4</f>
        <v>#DIV/0!</v>
      </c>
      <c r="Q118" s="8" t="e">
        <f>Table1[[#This Row],[kelly/4 99]]*$R$2</f>
        <v>#DIV/0!</v>
      </c>
    </row>
    <row r="119" spans="1:17" x14ac:dyDescent="0.2">
      <c r="A119">
        <v>4590</v>
      </c>
      <c r="B119" t="s">
        <v>94</v>
      </c>
      <c r="C119" s="1">
        <v>45603</v>
      </c>
      <c r="D119" t="s">
        <v>13</v>
      </c>
      <c r="E119">
        <v>2.5</v>
      </c>
      <c r="F119" s="2">
        <v>0.434782608695652</v>
      </c>
      <c r="G119" s="2">
        <v>0.39611724132364901</v>
      </c>
      <c r="H119" s="2">
        <v>0.43750649650915702</v>
      </c>
      <c r="I119" s="2">
        <v>0.42196531791907499</v>
      </c>
      <c r="J119" s="2">
        <v>0.41379310344827502</v>
      </c>
      <c r="K119" s="2">
        <v>1.20479653289652E-3</v>
      </c>
      <c r="L119" s="2"/>
      <c r="M119" s="2" t="e">
        <f>(Table1[[#This Row],[poisson_likelihood]] - (1-Table1[[#This Row],[poisson_likelihood]])/(1/Table1[[#This Row],[365 implied]]-1))*0.4/4</f>
        <v>#DIV/0!</v>
      </c>
      <c r="N119" s="5" t="e">
        <f>Table1[[#This Row],[kelly/4 365]]*$R$2</f>
        <v>#DIV/0!</v>
      </c>
      <c r="O119" s="7"/>
      <c r="P119" s="7" t="e">
        <f>(Table1[[#This Row],[poisson_likelihood]] - (1-Table1[[#This Row],[poisson_likelihood]])/(1/Table1[[#This Row],[99 implied]]-1))*0.4/4</f>
        <v>#DIV/0!</v>
      </c>
      <c r="Q119" s="8" t="e">
        <f>Table1[[#This Row],[kelly/4 99]]*$R$2</f>
        <v>#DIV/0!</v>
      </c>
    </row>
    <row r="120" spans="1:17" x14ac:dyDescent="0.2">
      <c r="A120">
        <v>4523</v>
      </c>
      <c r="B120" t="s">
        <v>61</v>
      </c>
      <c r="C120" s="1">
        <v>45603</v>
      </c>
      <c r="D120" t="s">
        <v>12</v>
      </c>
      <c r="E120">
        <v>2.5</v>
      </c>
      <c r="F120" s="2">
        <v>0.51546391752577303</v>
      </c>
      <c r="G120" s="2">
        <v>0.55777028544060903</v>
      </c>
      <c r="H120" s="2">
        <v>0.51733664925327305</v>
      </c>
      <c r="I120" s="2">
        <v>0.56551724137931003</v>
      </c>
      <c r="J120" s="2">
        <v>0.56799999999999995</v>
      </c>
      <c r="K120" s="2">
        <v>9.6624988067822704E-4</v>
      </c>
      <c r="L120" s="2"/>
      <c r="M120" s="2" t="e">
        <f>(Table1[[#This Row],[poisson_likelihood]] - (1-Table1[[#This Row],[poisson_likelihood]])/(1/Table1[[#This Row],[365 implied]]-1))*0.4/4</f>
        <v>#DIV/0!</v>
      </c>
      <c r="N120" s="5" t="e">
        <f>Table1[[#This Row],[kelly/4 365]]*$R$2</f>
        <v>#DIV/0!</v>
      </c>
      <c r="O120" s="7"/>
      <c r="P120" s="7" t="e">
        <f>(Table1[[#This Row],[poisson_likelihood]] - (1-Table1[[#This Row],[poisson_likelihood]])/(1/Table1[[#This Row],[99 implied]]-1))*0.4/4</f>
        <v>#DIV/0!</v>
      </c>
      <c r="Q120" s="8" t="e">
        <f>Table1[[#This Row],[kelly/4 99]]*$R$2</f>
        <v>#DIV/0!</v>
      </c>
    </row>
    <row r="121" spans="1:17" x14ac:dyDescent="0.2">
      <c r="A121">
        <v>4578</v>
      </c>
      <c r="B121" t="s">
        <v>88</v>
      </c>
      <c r="C121" s="1">
        <v>45603</v>
      </c>
      <c r="D121" t="s">
        <v>13</v>
      </c>
      <c r="E121">
        <v>2.5</v>
      </c>
      <c r="F121" s="2">
        <v>0.54644808743169304</v>
      </c>
      <c r="G121" s="2">
        <v>0.50392282960207901</v>
      </c>
      <c r="H121" s="2">
        <v>0.54818751964270895</v>
      </c>
      <c r="I121" s="2">
        <v>0.52840909090909005</v>
      </c>
      <c r="J121" s="2">
        <v>0.57534246575342396</v>
      </c>
      <c r="K121" s="2">
        <v>9.5878341751759401E-4</v>
      </c>
      <c r="L121" s="2"/>
      <c r="M121" s="2" t="e">
        <f>(Table1[[#This Row],[poisson_likelihood]] - (1-Table1[[#This Row],[poisson_likelihood]])/(1/Table1[[#This Row],[365 implied]]-1))*0.4/4</f>
        <v>#DIV/0!</v>
      </c>
      <c r="N121" s="5" t="e">
        <f>Table1[[#This Row],[kelly/4 365]]*$R$2</f>
        <v>#DIV/0!</v>
      </c>
      <c r="O121" s="7"/>
      <c r="P121" s="7" t="e">
        <f>(Table1[[#This Row],[poisson_likelihood]] - (1-Table1[[#This Row],[poisson_likelihood]])/(1/Table1[[#This Row],[99 implied]]-1))*0.4/4</f>
        <v>#DIV/0!</v>
      </c>
      <c r="Q121" s="8" t="e">
        <f>Table1[[#This Row],[kelly/4 99]]*$R$2</f>
        <v>#DIV/0!</v>
      </c>
    </row>
    <row r="122" spans="1:17" x14ac:dyDescent="0.2">
      <c r="A122">
        <v>4479</v>
      </c>
      <c r="B122" t="s">
        <v>39</v>
      </c>
      <c r="C122" s="1">
        <v>45603</v>
      </c>
      <c r="D122" t="s">
        <v>12</v>
      </c>
      <c r="E122">
        <v>2.5</v>
      </c>
      <c r="F122" s="2">
        <v>0.45454545454545398</v>
      </c>
      <c r="G122" s="2">
        <v>0.50044351098242101</v>
      </c>
      <c r="H122" s="2">
        <v>0.45658140816505699</v>
      </c>
      <c r="I122" s="2">
        <v>0.41052631578947302</v>
      </c>
      <c r="J122" s="2">
        <v>0.43065693430656898</v>
      </c>
      <c r="K122" s="2">
        <v>9.33145408984578E-4</v>
      </c>
      <c r="L122" s="2"/>
      <c r="M122" s="2" t="e">
        <f>(Table1[[#This Row],[poisson_likelihood]] - (1-Table1[[#This Row],[poisson_likelihood]])/(1/Table1[[#This Row],[365 implied]]-1))*0.4/4</f>
        <v>#DIV/0!</v>
      </c>
      <c r="N122" s="5" t="e">
        <f>Table1[[#This Row],[kelly/4 365]]*$R$2</f>
        <v>#DIV/0!</v>
      </c>
      <c r="O122" s="7"/>
      <c r="P122" s="7" t="e">
        <f>(Table1[[#This Row],[poisson_likelihood]] - (1-Table1[[#This Row],[poisson_likelihood]])/(1/Table1[[#This Row],[99 implied]]-1))*0.4/4</f>
        <v>#DIV/0!</v>
      </c>
      <c r="Q122" s="8" t="e">
        <f>Table1[[#This Row],[kelly/4 99]]*$R$2</f>
        <v>#DIV/0!</v>
      </c>
    </row>
    <row r="123" spans="1:17" x14ac:dyDescent="0.2">
      <c r="A123">
        <v>4579</v>
      </c>
      <c r="B123" t="s">
        <v>89</v>
      </c>
      <c r="C123" s="1">
        <v>45603</v>
      </c>
      <c r="D123" t="s">
        <v>12</v>
      </c>
      <c r="E123">
        <v>1.5</v>
      </c>
      <c r="F123" s="2">
        <v>0.66666666666666596</v>
      </c>
      <c r="G123" s="2">
        <v>0.69141330200247897</v>
      </c>
      <c r="H123" s="2">
        <v>0.66771280657556398</v>
      </c>
      <c r="I123" s="2">
        <v>0.70454545454545403</v>
      </c>
      <c r="J123" s="2">
        <v>0.70547945205479401</v>
      </c>
      <c r="K123" s="2">
        <v>7.8460493167348201E-4</v>
      </c>
      <c r="L123" s="2"/>
      <c r="M123" s="2" t="e">
        <f>(Table1[[#This Row],[poisson_likelihood]] - (1-Table1[[#This Row],[poisson_likelihood]])/(1/Table1[[#This Row],[365 implied]]-1))*0.4/4</f>
        <v>#DIV/0!</v>
      </c>
      <c r="N123" s="5" t="e">
        <f>Table1[[#This Row],[kelly/4 365]]*$R$2</f>
        <v>#DIV/0!</v>
      </c>
      <c r="O123" s="7"/>
      <c r="P123" s="7" t="e">
        <f>(Table1[[#This Row],[poisson_likelihood]] - (1-Table1[[#This Row],[poisson_likelihood]])/(1/Table1[[#This Row],[99 implied]]-1))*0.4/4</f>
        <v>#DIV/0!</v>
      </c>
      <c r="Q123" s="8" t="e">
        <f>Table1[[#This Row],[kelly/4 99]]*$R$2</f>
        <v>#DIV/0!</v>
      </c>
    </row>
    <row r="124" spans="1:17" x14ac:dyDescent="0.2">
      <c r="A124">
        <v>4532</v>
      </c>
      <c r="B124" t="s">
        <v>65</v>
      </c>
      <c r="C124" s="1">
        <v>45603</v>
      </c>
      <c r="D124" t="s">
        <v>13</v>
      </c>
      <c r="E124">
        <v>3.5</v>
      </c>
      <c r="F124" s="2">
        <v>0.43859649122806998</v>
      </c>
      <c r="G124" s="2">
        <v>0.40934509966025601</v>
      </c>
      <c r="H124" s="2">
        <v>0.440310229603676</v>
      </c>
      <c r="I124" s="2">
        <v>0.46896551724137903</v>
      </c>
      <c r="J124" s="2">
        <v>0.43726235741444802</v>
      </c>
      <c r="K124" s="2">
        <v>7.6314912038721796E-4</v>
      </c>
      <c r="L124" s="2"/>
      <c r="M124" s="2" t="e">
        <f>(Table1[[#This Row],[poisson_likelihood]] - (1-Table1[[#This Row],[poisson_likelihood]])/(1/Table1[[#This Row],[365 implied]]-1))*0.4/4</f>
        <v>#DIV/0!</v>
      </c>
      <c r="N124" s="5" t="e">
        <f>Table1[[#This Row],[kelly/4 365]]*$R$2</f>
        <v>#DIV/0!</v>
      </c>
      <c r="O124" s="7"/>
      <c r="P124" s="7" t="e">
        <f>(Table1[[#This Row],[poisson_likelihood]] - (1-Table1[[#This Row],[poisson_likelihood]])/(1/Table1[[#This Row],[99 implied]]-1))*0.4/4</f>
        <v>#DIV/0!</v>
      </c>
      <c r="Q124" s="8" t="e">
        <f>Table1[[#This Row],[kelly/4 99]]*$R$2</f>
        <v>#DIV/0!</v>
      </c>
    </row>
    <row r="125" spans="1:17" x14ac:dyDescent="0.2">
      <c r="A125">
        <v>4605</v>
      </c>
      <c r="B125" t="s">
        <v>102</v>
      </c>
      <c r="C125" s="1">
        <v>45603</v>
      </c>
      <c r="D125" t="s">
        <v>12</v>
      </c>
      <c r="E125">
        <v>2.5</v>
      </c>
      <c r="F125" s="2">
        <v>0.62111801242235998</v>
      </c>
      <c r="G125" s="2">
        <v>0.63372803021327195</v>
      </c>
      <c r="H125" s="2">
        <v>0.62201255294998103</v>
      </c>
      <c r="I125" s="2">
        <v>0.582278481012658</v>
      </c>
      <c r="J125" s="2">
        <v>0.59386973180076597</v>
      </c>
      <c r="K125" s="2">
        <v>5.9025010224183995E-4</v>
      </c>
      <c r="L125" s="2"/>
      <c r="M125" s="2" t="e">
        <f>(Table1[[#This Row],[poisson_likelihood]] - (1-Table1[[#This Row],[poisson_likelihood]])/(1/Table1[[#This Row],[365 implied]]-1))*0.4/4</f>
        <v>#DIV/0!</v>
      </c>
      <c r="N125" s="5" t="e">
        <f>Table1[[#This Row],[kelly/4 365]]*$R$2</f>
        <v>#DIV/0!</v>
      </c>
      <c r="O125" s="7"/>
      <c r="P125" s="7" t="e">
        <f>(Table1[[#This Row],[poisson_likelihood]] - (1-Table1[[#This Row],[poisson_likelihood]])/(1/Table1[[#This Row],[99 implied]]-1))*0.4/4</f>
        <v>#DIV/0!</v>
      </c>
      <c r="Q125" s="8" t="e">
        <f>Table1[[#This Row],[kelly/4 99]]*$R$2</f>
        <v>#DIV/0!</v>
      </c>
    </row>
    <row r="126" spans="1:17" x14ac:dyDescent="0.2">
      <c r="A126">
        <v>4563</v>
      </c>
      <c r="B126" t="s">
        <v>81</v>
      </c>
      <c r="C126" s="1">
        <v>45603</v>
      </c>
      <c r="D126" t="s">
        <v>12</v>
      </c>
      <c r="E126">
        <v>1.5</v>
      </c>
      <c r="F126" s="2">
        <v>0.53191489361702105</v>
      </c>
      <c r="G126" s="2">
        <v>0.57847558562093204</v>
      </c>
      <c r="H126" s="2">
        <v>0.53289097436240995</v>
      </c>
      <c r="I126" s="2">
        <v>0.534246575342465</v>
      </c>
      <c r="J126" s="2">
        <v>0.53153153153153099</v>
      </c>
      <c r="K126" s="2">
        <v>5.2131585265099902E-4</v>
      </c>
      <c r="L126" s="2"/>
      <c r="M126" s="2" t="e">
        <f>(Table1[[#This Row],[poisson_likelihood]] - (1-Table1[[#This Row],[poisson_likelihood]])/(1/Table1[[#This Row],[365 implied]]-1))*0.4/4</f>
        <v>#DIV/0!</v>
      </c>
      <c r="N126" s="5" t="e">
        <f>Table1[[#This Row],[kelly/4 365]]*$R$2</f>
        <v>#DIV/0!</v>
      </c>
      <c r="O126" s="7"/>
      <c r="P126" s="7" t="e">
        <f>(Table1[[#This Row],[poisson_likelihood]] - (1-Table1[[#This Row],[poisson_likelihood]])/(1/Table1[[#This Row],[99 implied]]-1))*0.4/4</f>
        <v>#DIV/0!</v>
      </c>
      <c r="Q126" s="8" t="e">
        <f>Table1[[#This Row],[kelly/4 99]]*$R$2</f>
        <v>#DIV/0!</v>
      </c>
    </row>
    <row r="127" spans="1:17" x14ac:dyDescent="0.2">
      <c r="A127">
        <v>4692</v>
      </c>
      <c r="B127" t="s">
        <v>145</v>
      </c>
      <c r="C127" s="1">
        <v>45603</v>
      </c>
      <c r="D127" t="s">
        <v>13</v>
      </c>
      <c r="E127">
        <v>1.5</v>
      </c>
      <c r="F127" s="2">
        <v>0.43103448275862</v>
      </c>
      <c r="G127" s="2">
        <v>0.38172794679287297</v>
      </c>
      <c r="H127" s="2">
        <v>0.43170514800196802</v>
      </c>
      <c r="I127" s="2">
        <v>0.46315789473684199</v>
      </c>
      <c r="J127" s="2">
        <v>0.45070422535211202</v>
      </c>
      <c r="K127" s="2">
        <v>2.9468624328925198E-4</v>
      </c>
      <c r="L127" s="2"/>
      <c r="M127" s="2" t="e">
        <f>(Table1[[#This Row],[poisson_likelihood]] - (1-Table1[[#This Row],[poisson_likelihood]])/(1/Table1[[#This Row],[365 implied]]-1))*0.4/4</f>
        <v>#DIV/0!</v>
      </c>
      <c r="N127" s="5" t="e">
        <f>Table1[[#This Row],[kelly/4 365]]*$R$2</f>
        <v>#DIV/0!</v>
      </c>
      <c r="O127" s="7"/>
      <c r="P127" s="7" t="e">
        <f>(Table1[[#This Row],[poisson_likelihood]] - (1-Table1[[#This Row],[poisson_likelihood]])/(1/Table1[[#This Row],[99 implied]]-1))*0.4/4</f>
        <v>#DIV/0!</v>
      </c>
      <c r="Q127" s="8" t="e">
        <f>Table1[[#This Row],[kelly/4 99]]*$R$2</f>
        <v>#DIV/0!</v>
      </c>
    </row>
    <row r="128" spans="1:17" x14ac:dyDescent="0.2">
      <c r="A128">
        <v>4642</v>
      </c>
      <c r="B128" t="s">
        <v>120</v>
      </c>
      <c r="C128" s="1">
        <v>45603</v>
      </c>
      <c r="D128" t="s">
        <v>13</v>
      </c>
      <c r="E128">
        <v>1.5</v>
      </c>
      <c r="F128" s="2">
        <v>0.41666666666666602</v>
      </c>
      <c r="G128" s="2">
        <v>0.37883278386239599</v>
      </c>
      <c r="H128" s="2">
        <v>0.41725794624287899</v>
      </c>
      <c r="I128" s="2">
        <v>0.375</v>
      </c>
      <c r="J128" s="2">
        <v>0.37022900763358702</v>
      </c>
      <c r="K128" s="2">
        <v>2.5340553266253702E-4</v>
      </c>
      <c r="L128" s="2"/>
      <c r="M128" s="2" t="e">
        <f>(Table1[[#This Row],[poisson_likelihood]] - (1-Table1[[#This Row],[poisson_likelihood]])/(1/Table1[[#This Row],[365 implied]]-1))*0.4/4</f>
        <v>#DIV/0!</v>
      </c>
      <c r="N128" s="5" t="e">
        <f>Table1[[#This Row],[kelly/4 365]]*$R$2</f>
        <v>#DIV/0!</v>
      </c>
      <c r="O128" s="7"/>
      <c r="P128" s="7" t="e">
        <f>(Table1[[#This Row],[poisson_likelihood]] - (1-Table1[[#This Row],[poisson_likelihood]])/(1/Table1[[#This Row],[99 implied]]-1))*0.4/4</f>
        <v>#DIV/0!</v>
      </c>
      <c r="Q128" s="8" t="e">
        <f>Table1[[#This Row],[kelly/4 99]]*$R$2</f>
        <v>#DIV/0!</v>
      </c>
    </row>
    <row r="129" spans="1:17" x14ac:dyDescent="0.2">
      <c r="A129">
        <v>4640</v>
      </c>
      <c r="B129" t="s">
        <v>119</v>
      </c>
      <c r="C129" s="1">
        <v>45603</v>
      </c>
      <c r="D129" t="s">
        <v>13</v>
      </c>
      <c r="E129">
        <v>2.5</v>
      </c>
      <c r="F129" s="2">
        <v>0.57471264367816</v>
      </c>
      <c r="G129" s="2">
        <v>0.52695140414460695</v>
      </c>
      <c r="H129" s="2">
        <v>0.57328589015048703</v>
      </c>
      <c r="I129" s="2">
        <v>0.54248366013071803</v>
      </c>
      <c r="J129" s="2">
        <v>0.54651162790697605</v>
      </c>
      <c r="K129" s="2">
        <v>-8.3869970883512703E-4</v>
      </c>
      <c r="L129" s="2"/>
      <c r="M129" s="2" t="e">
        <f>(Table1[[#This Row],[poisson_likelihood]] - (1-Table1[[#This Row],[poisson_likelihood]])/(1/Table1[[#This Row],[365 implied]]-1))*0.4/4</f>
        <v>#DIV/0!</v>
      </c>
      <c r="N129" s="5" t="e">
        <f>Table1[[#This Row],[kelly/4 365]]*$R$2</f>
        <v>#DIV/0!</v>
      </c>
      <c r="O129" s="7"/>
      <c r="P129" s="7" t="e">
        <f>(Table1[[#This Row],[poisson_likelihood]] - (1-Table1[[#This Row],[poisson_likelihood]])/(1/Table1[[#This Row],[99 implied]]-1))*0.4/4</f>
        <v>#DIV/0!</v>
      </c>
      <c r="Q129" s="8" t="e">
        <f>Table1[[#This Row],[kelly/4 99]]*$R$2</f>
        <v>#DIV/0!</v>
      </c>
    </row>
    <row r="130" spans="1:17" x14ac:dyDescent="0.2">
      <c r="A130">
        <v>4521</v>
      </c>
      <c r="B130" t="s">
        <v>60</v>
      </c>
      <c r="C130" s="1">
        <v>45603</v>
      </c>
      <c r="D130" t="s">
        <v>12</v>
      </c>
      <c r="E130">
        <v>2.5</v>
      </c>
      <c r="F130" s="2">
        <v>0.48780487804877998</v>
      </c>
      <c r="G130" s="2">
        <v>0.52911518826731097</v>
      </c>
      <c r="H130" s="2">
        <v>0.48549203096827598</v>
      </c>
      <c r="I130" s="2">
        <v>0.52054794520547898</v>
      </c>
      <c r="J130" s="2">
        <v>0.50218340611353696</v>
      </c>
      <c r="K130" s="2">
        <v>-1.12888964643674E-3</v>
      </c>
      <c r="L130" s="2"/>
      <c r="M130" s="2" t="e">
        <f>(Table1[[#This Row],[poisson_likelihood]] - (1-Table1[[#This Row],[poisson_likelihood]])/(1/Table1[[#This Row],[365 implied]]-1))*0.4/4</f>
        <v>#DIV/0!</v>
      </c>
      <c r="N130" s="5" t="e">
        <f>Table1[[#This Row],[kelly/4 365]]*$R$2</f>
        <v>#DIV/0!</v>
      </c>
      <c r="O130" s="7"/>
      <c r="P130" s="7" t="e">
        <f>(Table1[[#This Row],[poisson_likelihood]] - (1-Table1[[#This Row],[poisson_likelihood]])/(1/Table1[[#This Row],[99 implied]]-1))*0.4/4</f>
        <v>#DIV/0!</v>
      </c>
      <c r="Q130" s="8" t="e">
        <f>Table1[[#This Row],[kelly/4 99]]*$R$2</f>
        <v>#DIV/0!</v>
      </c>
    </row>
    <row r="131" spans="1:17" x14ac:dyDescent="0.2">
      <c r="A131">
        <v>4530</v>
      </c>
      <c r="B131" t="s">
        <v>64</v>
      </c>
      <c r="C131" s="1">
        <v>45603</v>
      </c>
      <c r="D131" t="s">
        <v>13</v>
      </c>
      <c r="E131">
        <v>3.5</v>
      </c>
      <c r="F131" s="2">
        <v>0.56179775280898803</v>
      </c>
      <c r="G131" s="2">
        <v>0.52248650844575095</v>
      </c>
      <c r="H131" s="2">
        <v>0.558994935994099</v>
      </c>
      <c r="I131" s="2">
        <v>0.52352941176470502</v>
      </c>
      <c r="J131" s="2">
        <v>0.52127659574467999</v>
      </c>
      <c r="K131" s="2">
        <v>-1.5990429264431899E-3</v>
      </c>
      <c r="L131" s="2"/>
      <c r="M131" s="2" t="e">
        <f>(Table1[[#This Row],[poisson_likelihood]] - (1-Table1[[#This Row],[poisson_likelihood]])/(1/Table1[[#This Row],[365 implied]]-1))*0.4/4</f>
        <v>#DIV/0!</v>
      </c>
      <c r="N131" s="5" t="e">
        <f>Table1[[#This Row],[kelly/4 365]]*$R$2</f>
        <v>#DIV/0!</v>
      </c>
      <c r="O131" s="7"/>
      <c r="P131" s="7" t="e">
        <f>(Table1[[#This Row],[poisson_likelihood]] - (1-Table1[[#This Row],[poisson_likelihood]])/(1/Table1[[#This Row],[99 implied]]-1))*0.4/4</f>
        <v>#DIV/0!</v>
      </c>
      <c r="Q131" s="8" t="e">
        <f>Table1[[#This Row],[kelly/4 99]]*$R$2</f>
        <v>#DIV/0!</v>
      </c>
    </row>
    <row r="132" spans="1:17" x14ac:dyDescent="0.2">
      <c r="A132">
        <v>4680</v>
      </c>
      <c r="B132" t="s">
        <v>139</v>
      </c>
      <c r="C132" s="1">
        <v>45603</v>
      </c>
      <c r="D132" t="s">
        <v>13</v>
      </c>
      <c r="E132">
        <v>1.5</v>
      </c>
      <c r="F132" s="2">
        <v>0.44444444444444398</v>
      </c>
      <c r="G132" s="2">
        <v>0.38637472521502397</v>
      </c>
      <c r="H132" s="2">
        <v>0.44010892437356602</v>
      </c>
      <c r="I132" s="2">
        <v>0.45977011494252801</v>
      </c>
      <c r="J132" s="2">
        <v>0.448630136986301</v>
      </c>
      <c r="K132" s="2">
        <v>-1.95098403189496E-3</v>
      </c>
      <c r="L132" s="2"/>
      <c r="M132" s="2" t="e">
        <f>(Table1[[#This Row],[poisson_likelihood]] - (1-Table1[[#This Row],[poisson_likelihood]])/(1/Table1[[#This Row],[365 implied]]-1))*0.4/4</f>
        <v>#DIV/0!</v>
      </c>
      <c r="N132" s="5" t="e">
        <f>Table1[[#This Row],[kelly/4 365]]*$R$2</f>
        <v>#DIV/0!</v>
      </c>
      <c r="O132" s="7"/>
      <c r="P132" s="7" t="e">
        <f>(Table1[[#This Row],[poisson_likelihood]] - (1-Table1[[#This Row],[poisson_likelihood]])/(1/Table1[[#This Row],[99 implied]]-1))*0.4/4</f>
        <v>#DIV/0!</v>
      </c>
      <c r="Q132" s="8" t="e">
        <f>Table1[[#This Row],[kelly/4 99]]*$R$2</f>
        <v>#DIV/0!</v>
      </c>
    </row>
    <row r="133" spans="1:17" x14ac:dyDescent="0.2">
      <c r="A133">
        <v>4478</v>
      </c>
      <c r="B133" t="s">
        <v>38</v>
      </c>
      <c r="C133" s="1">
        <v>45603</v>
      </c>
      <c r="D133" t="s">
        <v>13</v>
      </c>
      <c r="E133">
        <v>1.5</v>
      </c>
      <c r="F133" s="2">
        <v>0.54644808743169304</v>
      </c>
      <c r="G133" s="2">
        <v>0.48490041236952902</v>
      </c>
      <c r="H133" s="2">
        <v>0.54289804570238798</v>
      </c>
      <c r="I133" s="2">
        <v>0.60256410256410198</v>
      </c>
      <c r="J133" s="2">
        <v>0.60103626943005095</v>
      </c>
      <c r="K133" s="2">
        <v>-1.9568001098282301E-3</v>
      </c>
      <c r="L133" s="2"/>
      <c r="M133" s="2" t="e">
        <f>(Table1[[#This Row],[poisson_likelihood]] - (1-Table1[[#This Row],[poisson_likelihood]])/(1/Table1[[#This Row],[365 implied]]-1))*0.4/4</f>
        <v>#DIV/0!</v>
      </c>
      <c r="N133" s="5" t="e">
        <f>Table1[[#This Row],[kelly/4 365]]*$R$2</f>
        <v>#DIV/0!</v>
      </c>
      <c r="O133" s="7"/>
      <c r="P133" s="7" t="e">
        <f>(Table1[[#This Row],[poisson_likelihood]] - (1-Table1[[#This Row],[poisson_likelihood]])/(1/Table1[[#This Row],[99 implied]]-1))*0.4/4</f>
        <v>#DIV/0!</v>
      </c>
      <c r="Q133" s="8" t="e">
        <f>Table1[[#This Row],[kelly/4 99]]*$R$2</f>
        <v>#DIV/0!</v>
      </c>
    </row>
    <row r="134" spans="1:17" x14ac:dyDescent="0.2">
      <c r="A134">
        <v>4646</v>
      </c>
      <c r="B134" t="s">
        <v>122</v>
      </c>
      <c r="C134" s="1">
        <v>45603</v>
      </c>
      <c r="D134" t="s">
        <v>13</v>
      </c>
      <c r="E134">
        <v>1.5</v>
      </c>
      <c r="F134" s="2">
        <v>0.44247787610619399</v>
      </c>
      <c r="G134" s="2">
        <v>0.39126002216926897</v>
      </c>
      <c r="H134" s="2">
        <v>0.43784410168488302</v>
      </c>
      <c r="I134" s="2">
        <v>0.48958333333333298</v>
      </c>
      <c r="J134" s="2">
        <v>0.50724637681159401</v>
      </c>
      <c r="K134" s="2">
        <v>-2.0778432920958399E-3</v>
      </c>
      <c r="L134" s="2"/>
      <c r="M134" s="2" t="e">
        <f>(Table1[[#This Row],[poisson_likelihood]] - (1-Table1[[#This Row],[poisson_likelihood]])/(1/Table1[[#This Row],[365 implied]]-1))*0.4/4</f>
        <v>#DIV/0!</v>
      </c>
      <c r="N134" s="5" t="e">
        <f>Table1[[#This Row],[kelly/4 365]]*$R$2</f>
        <v>#DIV/0!</v>
      </c>
      <c r="O134" s="7"/>
      <c r="P134" s="7" t="e">
        <f>(Table1[[#This Row],[poisson_likelihood]] - (1-Table1[[#This Row],[poisson_likelihood]])/(1/Table1[[#This Row],[99 implied]]-1))*0.4/4</f>
        <v>#DIV/0!</v>
      </c>
      <c r="Q134" s="8" t="e">
        <f>Table1[[#This Row],[kelly/4 99]]*$R$2</f>
        <v>#DIV/0!</v>
      </c>
    </row>
    <row r="135" spans="1:17" x14ac:dyDescent="0.2">
      <c r="A135">
        <v>4731</v>
      </c>
      <c r="B135" t="s">
        <v>165</v>
      </c>
      <c r="C135" s="1">
        <v>45603</v>
      </c>
      <c r="D135" t="s">
        <v>12</v>
      </c>
      <c r="E135">
        <v>2.5</v>
      </c>
      <c r="F135" s="2">
        <v>0.476190476190476</v>
      </c>
      <c r="G135" s="2">
        <v>0.513387343638812</v>
      </c>
      <c r="H135" s="2">
        <v>0.47093372771992098</v>
      </c>
      <c r="I135" s="2">
        <v>0.52903225806451604</v>
      </c>
      <c r="J135" s="2">
        <v>0.51272727272727203</v>
      </c>
      <c r="K135" s="2">
        <v>-2.5089026791284799E-3</v>
      </c>
      <c r="L135" s="2"/>
      <c r="M135" s="2" t="e">
        <f>(Table1[[#This Row],[poisson_likelihood]] - (1-Table1[[#This Row],[poisson_likelihood]])/(1/Table1[[#This Row],[365 implied]]-1))*0.4/4</f>
        <v>#DIV/0!</v>
      </c>
      <c r="N135" s="5" t="e">
        <f>Table1[[#This Row],[kelly/4 365]]*$R$2</f>
        <v>#DIV/0!</v>
      </c>
      <c r="O135" s="7"/>
      <c r="P135" s="7" t="e">
        <f>(Table1[[#This Row],[poisson_likelihood]] - (1-Table1[[#This Row],[poisson_likelihood]])/(1/Table1[[#This Row],[99 implied]]-1))*0.4/4</f>
        <v>#DIV/0!</v>
      </c>
      <c r="Q135" s="8" t="e">
        <f>Table1[[#This Row],[kelly/4 99]]*$R$2</f>
        <v>#DIV/0!</v>
      </c>
    </row>
    <row r="136" spans="1:17" x14ac:dyDescent="0.2">
      <c r="A136">
        <v>4615</v>
      </c>
      <c r="B136" t="s">
        <v>107</v>
      </c>
      <c r="C136" s="1">
        <v>45603</v>
      </c>
      <c r="D136" t="s">
        <v>12</v>
      </c>
      <c r="E136">
        <v>2.5</v>
      </c>
      <c r="F136" s="2">
        <v>0.56818181818181801</v>
      </c>
      <c r="G136" s="2">
        <v>0.60287710858824695</v>
      </c>
      <c r="H136" s="2">
        <v>0.56321571114887903</v>
      </c>
      <c r="I136" s="2">
        <v>0.62416107382550301</v>
      </c>
      <c r="J136" s="2">
        <v>0.60153256704980795</v>
      </c>
      <c r="K136" s="2">
        <v>-2.8751145980168901E-3</v>
      </c>
      <c r="L136" s="2"/>
      <c r="M136" s="2" t="e">
        <f>(Table1[[#This Row],[poisson_likelihood]] - (1-Table1[[#This Row],[poisson_likelihood]])/(1/Table1[[#This Row],[365 implied]]-1))*0.4/4</f>
        <v>#DIV/0!</v>
      </c>
      <c r="N136" s="5" t="e">
        <f>Table1[[#This Row],[kelly/4 365]]*$R$2</f>
        <v>#DIV/0!</v>
      </c>
      <c r="O136" s="7"/>
      <c r="P136" s="7" t="e">
        <f>(Table1[[#This Row],[poisson_likelihood]] - (1-Table1[[#This Row],[poisson_likelihood]])/(1/Table1[[#This Row],[99 implied]]-1))*0.4/4</f>
        <v>#DIV/0!</v>
      </c>
      <c r="Q136" s="8" t="e">
        <f>Table1[[#This Row],[kelly/4 99]]*$R$2</f>
        <v>#DIV/0!</v>
      </c>
    </row>
    <row r="137" spans="1:17" x14ac:dyDescent="0.2">
      <c r="A137">
        <v>4635</v>
      </c>
      <c r="B137" t="s">
        <v>117</v>
      </c>
      <c r="C137" s="1">
        <v>45603</v>
      </c>
      <c r="D137" t="s">
        <v>12</v>
      </c>
      <c r="E137">
        <v>2.5</v>
      </c>
      <c r="F137" s="2">
        <v>0.58823529411764697</v>
      </c>
      <c r="G137" s="2">
        <v>0.61357520611933603</v>
      </c>
      <c r="H137" s="2">
        <v>0.58245155338874399</v>
      </c>
      <c r="I137" s="2">
        <v>0.62195121951219501</v>
      </c>
      <c r="J137" s="2">
        <v>0.63829787234042501</v>
      </c>
      <c r="K137" s="2">
        <v>-3.5115568711194499E-3</v>
      </c>
      <c r="L137" s="2"/>
      <c r="M137" s="2" t="e">
        <f>(Table1[[#This Row],[poisson_likelihood]] - (1-Table1[[#This Row],[poisson_likelihood]])/(1/Table1[[#This Row],[365 implied]]-1))*0.4/4</f>
        <v>#DIV/0!</v>
      </c>
      <c r="N137" s="5" t="e">
        <f>Table1[[#This Row],[kelly/4 365]]*$R$2</f>
        <v>#DIV/0!</v>
      </c>
      <c r="O137" s="7"/>
      <c r="P137" s="7" t="e">
        <f>(Table1[[#This Row],[poisson_likelihood]] - (1-Table1[[#This Row],[poisson_likelihood]])/(1/Table1[[#This Row],[99 implied]]-1))*0.4/4</f>
        <v>#DIV/0!</v>
      </c>
      <c r="Q137" s="8" t="e">
        <f>Table1[[#This Row],[kelly/4 99]]*$R$2</f>
        <v>#DIV/0!</v>
      </c>
    </row>
    <row r="138" spans="1:17" x14ac:dyDescent="0.2">
      <c r="A138">
        <v>4484</v>
      </c>
      <c r="B138" t="s">
        <v>41</v>
      </c>
      <c r="C138" s="1">
        <v>45603</v>
      </c>
      <c r="D138" t="s">
        <v>13</v>
      </c>
      <c r="E138">
        <v>1.5</v>
      </c>
      <c r="F138" s="2">
        <v>0.45045045045045001</v>
      </c>
      <c r="G138" s="2">
        <v>0.39625614747516003</v>
      </c>
      <c r="H138" s="2">
        <v>0.44222934815433601</v>
      </c>
      <c r="I138" s="2">
        <v>0.412121212121212</v>
      </c>
      <c r="J138" s="2">
        <v>0.41263940520446002</v>
      </c>
      <c r="K138" s="2">
        <v>-3.7399276838877499E-3</v>
      </c>
      <c r="L138" s="2"/>
      <c r="M138" s="2" t="e">
        <f>(Table1[[#This Row],[poisson_likelihood]] - (1-Table1[[#This Row],[poisson_likelihood]])/(1/Table1[[#This Row],[365 implied]]-1))*0.4/4</f>
        <v>#DIV/0!</v>
      </c>
      <c r="N138" s="5" t="e">
        <f>Table1[[#This Row],[kelly/4 365]]*$R$2</f>
        <v>#DIV/0!</v>
      </c>
      <c r="O138" s="7"/>
      <c r="P138" s="7" t="e">
        <f>(Table1[[#This Row],[poisson_likelihood]] - (1-Table1[[#This Row],[poisson_likelihood]])/(1/Table1[[#This Row],[99 implied]]-1))*0.4/4</f>
        <v>#DIV/0!</v>
      </c>
      <c r="Q138" s="8" t="e">
        <f>Table1[[#This Row],[kelly/4 99]]*$R$2</f>
        <v>#DIV/0!</v>
      </c>
    </row>
    <row r="139" spans="1:17" x14ac:dyDescent="0.2">
      <c r="A139">
        <v>4602</v>
      </c>
      <c r="B139" t="s">
        <v>100</v>
      </c>
      <c r="C139" s="1">
        <v>45603</v>
      </c>
      <c r="D139" t="s">
        <v>13</v>
      </c>
      <c r="E139">
        <v>1.5</v>
      </c>
      <c r="F139" s="2">
        <v>0.460829493087557</v>
      </c>
      <c r="G139" s="2">
        <v>0.40141396547758701</v>
      </c>
      <c r="H139" s="2">
        <v>0.45123644397776402</v>
      </c>
      <c r="I139" s="2">
        <v>0.46212121212121199</v>
      </c>
      <c r="J139" s="2">
        <v>0.458515283842794</v>
      </c>
      <c r="K139" s="2">
        <v>-4.4480590957802898E-3</v>
      </c>
      <c r="L139" s="2"/>
      <c r="M139" s="2" t="e">
        <f>(Table1[[#This Row],[poisson_likelihood]] - (1-Table1[[#This Row],[poisson_likelihood]])/(1/Table1[[#This Row],[365 implied]]-1))*0.4/4</f>
        <v>#DIV/0!</v>
      </c>
      <c r="N139" s="5" t="e">
        <f>Table1[[#This Row],[kelly/4 365]]*$R$2</f>
        <v>#DIV/0!</v>
      </c>
      <c r="O139" s="7"/>
      <c r="P139" s="7" t="e">
        <f>(Table1[[#This Row],[poisson_likelihood]] - (1-Table1[[#This Row],[poisson_likelihood]])/(1/Table1[[#This Row],[99 implied]]-1))*0.4/4</f>
        <v>#DIV/0!</v>
      </c>
      <c r="Q139" s="8" t="e">
        <f>Table1[[#This Row],[kelly/4 99]]*$R$2</f>
        <v>#DIV/0!</v>
      </c>
    </row>
    <row r="140" spans="1:17" x14ac:dyDescent="0.2">
      <c r="A140">
        <v>4464</v>
      </c>
      <c r="B140" t="s">
        <v>31</v>
      </c>
      <c r="C140" s="1">
        <v>45603</v>
      </c>
      <c r="D140" t="s">
        <v>13</v>
      </c>
      <c r="E140">
        <v>2.5</v>
      </c>
      <c r="F140" s="2">
        <v>0.49019607843137197</v>
      </c>
      <c r="G140" s="2">
        <v>0.43876813035850498</v>
      </c>
      <c r="H140" s="2">
        <v>0.48054636984139598</v>
      </c>
      <c r="I140" s="2">
        <v>0.52571428571428502</v>
      </c>
      <c r="J140" s="2">
        <v>0.51557093425605505</v>
      </c>
      <c r="K140" s="2">
        <v>-4.7320686354690496E-3</v>
      </c>
      <c r="L140" s="2"/>
      <c r="M140" s="2" t="e">
        <f>(Table1[[#This Row],[poisson_likelihood]] - (1-Table1[[#This Row],[poisson_likelihood]])/(1/Table1[[#This Row],[365 implied]]-1))*0.4/4</f>
        <v>#DIV/0!</v>
      </c>
      <c r="N140" s="5" t="e">
        <f>Table1[[#This Row],[kelly/4 365]]*$R$2</f>
        <v>#DIV/0!</v>
      </c>
      <c r="O140" s="7"/>
      <c r="P140" s="7" t="e">
        <f>(Table1[[#This Row],[poisson_likelihood]] - (1-Table1[[#This Row],[poisson_likelihood]])/(1/Table1[[#This Row],[99 implied]]-1))*0.4/4</f>
        <v>#DIV/0!</v>
      </c>
      <c r="Q140" s="8" t="e">
        <f>Table1[[#This Row],[kelly/4 99]]*$R$2</f>
        <v>#DIV/0!</v>
      </c>
    </row>
    <row r="141" spans="1:17" x14ac:dyDescent="0.2">
      <c r="A141">
        <v>4514</v>
      </c>
      <c r="B141" t="s">
        <v>56</v>
      </c>
      <c r="C141" s="1">
        <v>45603</v>
      </c>
      <c r="D141" t="s">
        <v>13</v>
      </c>
      <c r="E141">
        <v>1.5</v>
      </c>
      <c r="F141" s="2">
        <v>0.476190476190476</v>
      </c>
      <c r="G141" s="2">
        <v>0.42375618790868302</v>
      </c>
      <c r="H141" s="2">
        <v>0.46537036194606901</v>
      </c>
      <c r="I141" s="2">
        <v>0.375</v>
      </c>
      <c r="J141" s="2">
        <v>0.371428571428571</v>
      </c>
      <c r="K141" s="2">
        <v>-5.1641454348304999E-3</v>
      </c>
      <c r="L141" s="2"/>
      <c r="M141" s="2" t="e">
        <f>(Table1[[#This Row],[poisson_likelihood]] - (1-Table1[[#This Row],[poisson_likelihood]])/(1/Table1[[#This Row],[365 implied]]-1))*0.4/4</f>
        <v>#DIV/0!</v>
      </c>
      <c r="N141" s="5" t="e">
        <f>Table1[[#This Row],[kelly/4 365]]*$R$2</f>
        <v>#DIV/0!</v>
      </c>
      <c r="O141" s="7"/>
      <c r="P141" s="7" t="e">
        <f>(Table1[[#This Row],[poisson_likelihood]] - (1-Table1[[#This Row],[poisson_likelihood]])/(1/Table1[[#This Row],[99 implied]]-1))*0.4/4</f>
        <v>#DIV/0!</v>
      </c>
      <c r="Q141" s="8" t="e">
        <f>Table1[[#This Row],[kelly/4 99]]*$R$2</f>
        <v>#DIV/0!</v>
      </c>
    </row>
    <row r="142" spans="1:17" x14ac:dyDescent="0.2">
      <c r="A142">
        <v>4541</v>
      </c>
      <c r="B142" t="s">
        <v>70</v>
      </c>
      <c r="C142" s="1">
        <v>45603</v>
      </c>
      <c r="D142" t="s">
        <v>12</v>
      </c>
      <c r="E142">
        <v>1.5</v>
      </c>
      <c r="F142" s="2">
        <v>0.625</v>
      </c>
      <c r="G142" s="2">
        <v>0.64612514472351201</v>
      </c>
      <c r="H142" s="2">
        <v>0.61685816419512396</v>
      </c>
      <c r="I142" s="2">
        <v>0.64942528735632099</v>
      </c>
      <c r="J142" s="2">
        <v>0.61245674740484402</v>
      </c>
      <c r="K142" s="2">
        <v>-5.4278905365837604E-3</v>
      </c>
      <c r="L142" s="2"/>
      <c r="M142" s="2" t="e">
        <f>(Table1[[#This Row],[poisson_likelihood]] - (1-Table1[[#This Row],[poisson_likelihood]])/(1/Table1[[#This Row],[365 implied]]-1))*0.4/4</f>
        <v>#DIV/0!</v>
      </c>
      <c r="N142" s="5" t="e">
        <f>Table1[[#This Row],[kelly/4 365]]*$R$2</f>
        <v>#DIV/0!</v>
      </c>
      <c r="O142" s="7"/>
      <c r="P142" s="7" t="e">
        <f>(Table1[[#This Row],[poisson_likelihood]] - (1-Table1[[#This Row],[poisson_likelihood]])/(1/Table1[[#This Row],[99 implied]]-1))*0.4/4</f>
        <v>#DIV/0!</v>
      </c>
      <c r="Q142" s="8" t="e">
        <f>Table1[[#This Row],[kelly/4 99]]*$R$2</f>
        <v>#DIV/0!</v>
      </c>
    </row>
    <row r="143" spans="1:17" x14ac:dyDescent="0.2">
      <c r="A143">
        <v>4547</v>
      </c>
      <c r="B143" t="s">
        <v>73</v>
      </c>
      <c r="C143" s="1">
        <v>45603</v>
      </c>
      <c r="D143" t="s">
        <v>12</v>
      </c>
      <c r="E143">
        <v>1.5</v>
      </c>
      <c r="F143" s="2">
        <v>0.63694267515923497</v>
      </c>
      <c r="G143" s="2">
        <v>0.66350966861496496</v>
      </c>
      <c r="H143" s="2">
        <v>0.62885219565844996</v>
      </c>
      <c r="I143" s="2">
        <v>0.59756097560975596</v>
      </c>
      <c r="J143" s="2">
        <v>0.597122302158273</v>
      </c>
      <c r="K143" s="2">
        <v>-5.5710757965932696E-3</v>
      </c>
      <c r="L143" s="2"/>
      <c r="M143" s="2" t="e">
        <f>(Table1[[#This Row],[poisson_likelihood]] - (1-Table1[[#This Row],[poisson_likelihood]])/(1/Table1[[#This Row],[365 implied]]-1))*0.4/4</f>
        <v>#DIV/0!</v>
      </c>
      <c r="N143" s="5" t="e">
        <f>Table1[[#This Row],[kelly/4 365]]*$R$2</f>
        <v>#DIV/0!</v>
      </c>
      <c r="O143" s="7"/>
      <c r="P143" s="7" t="e">
        <f>(Table1[[#This Row],[poisson_likelihood]] - (1-Table1[[#This Row],[poisson_likelihood]])/(1/Table1[[#This Row],[99 implied]]-1))*0.4/4</f>
        <v>#DIV/0!</v>
      </c>
      <c r="Q143" s="8" t="e">
        <f>Table1[[#This Row],[kelly/4 99]]*$R$2</f>
        <v>#DIV/0!</v>
      </c>
    </row>
    <row r="144" spans="1:17" x14ac:dyDescent="0.2">
      <c r="A144">
        <v>4583</v>
      </c>
      <c r="B144" t="s">
        <v>91</v>
      </c>
      <c r="C144" s="1">
        <v>45603</v>
      </c>
      <c r="D144" t="s">
        <v>12</v>
      </c>
      <c r="E144">
        <v>2.5</v>
      </c>
      <c r="F144" s="2">
        <v>0.476190476190476</v>
      </c>
      <c r="G144" s="2">
        <v>0.50760276736621401</v>
      </c>
      <c r="H144" s="2">
        <v>0.46408501512003703</v>
      </c>
      <c r="I144" s="2">
        <v>0.49090909090909002</v>
      </c>
      <c r="J144" s="2">
        <v>0.452554744525547</v>
      </c>
      <c r="K144" s="2">
        <v>-5.7776064199819696E-3</v>
      </c>
      <c r="L144" s="2"/>
      <c r="M144" s="2" t="e">
        <f>(Table1[[#This Row],[poisson_likelihood]] - (1-Table1[[#This Row],[poisson_likelihood]])/(1/Table1[[#This Row],[365 implied]]-1))*0.4/4</f>
        <v>#DIV/0!</v>
      </c>
      <c r="N144" s="5" t="e">
        <f>Table1[[#This Row],[kelly/4 365]]*$R$2</f>
        <v>#DIV/0!</v>
      </c>
      <c r="O144" s="7"/>
      <c r="P144" s="7" t="e">
        <f>(Table1[[#This Row],[poisson_likelihood]] - (1-Table1[[#This Row],[poisson_likelihood]])/(1/Table1[[#This Row],[99 implied]]-1))*0.4/4</f>
        <v>#DIV/0!</v>
      </c>
      <c r="Q144" s="8" t="e">
        <f>Table1[[#This Row],[kelly/4 99]]*$R$2</f>
        <v>#DIV/0!</v>
      </c>
    </row>
    <row r="145" spans="1:17" x14ac:dyDescent="0.2">
      <c r="A145">
        <v>4569</v>
      </c>
      <c r="B145" t="s">
        <v>84</v>
      </c>
      <c r="C145" s="1">
        <v>45603</v>
      </c>
      <c r="D145" t="s">
        <v>12</v>
      </c>
      <c r="E145">
        <v>1.5</v>
      </c>
      <c r="F145" s="2">
        <v>0.62111801242235998</v>
      </c>
      <c r="G145" s="2">
        <v>0.64857620680434303</v>
      </c>
      <c r="H145" s="2">
        <v>0.61192815534864997</v>
      </c>
      <c r="I145" s="2">
        <v>0.61016949152542299</v>
      </c>
      <c r="J145" s="2">
        <v>0.620338983050847</v>
      </c>
      <c r="K145" s="2">
        <v>-6.0637991347020298E-3</v>
      </c>
      <c r="L145" s="2"/>
      <c r="M145" s="2" t="e">
        <f>(Table1[[#This Row],[poisson_likelihood]] - (1-Table1[[#This Row],[poisson_likelihood]])/(1/Table1[[#This Row],[365 implied]]-1))*0.4/4</f>
        <v>#DIV/0!</v>
      </c>
      <c r="N145" s="5" t="e">
        <f>Table1[[#This Row],[kelly/4 365]]*$R$2</f>
        <v>#DIV/0!</v>
      </c>
      <c r="O145" s="7"/>
      <c r="P145" s="7" t="e">
        <f>(Table1[[#This Row],[poisson_likelihood]] - (1-Table1[[#This Row],[poisson_likelihood]])/(1/Table1[[#This Row],[99 implied]]-1))*0.4/4</f>
        <v>#DIV/0!</v>
      </c>
      <c r="Q145" s="8" t="e">
        <f>Table1[[#This Row],[kelly/4 99]]*$R$2</f>
        <v>#DIV/0!</v>
      </c>
    </row>
    <row r="146" spans="1:17" x14ac:dyDescent="0.2">
      <c r="A146">
        <v>4700</v>
      </c>
      <c r="B146" t="s">
        <v>149</v>
      </c>
      <c r="C146" s="1">
        <v>45603</v>
      </c>
      <c r="D146" t="s">
        <v>13</v>
      </c>
      <c r="E146">
        <v>2.5</v>
      </c>
      <c r="F146" s="2">
        <v>0.64935064935064901</v>
      </c>
      <c r="G146" s="2">
        <v>0.600058808097366</v>
      </c>
      <c r="H146" s="2">
        <v>0.64018332695666902</v>
      </c>
      <c r="I146" s="2">
        <v>0.68387096774193501</v>
      </c>
      <c r="J146" s="2">
        <v>0.67777777777777704</v>
      </c>
      <c r="K146" s="2">
        <v>-6.5359613364482901E-3</v>
      </c>
      <c r="L146" s="2"/>
      <c r="M146" s="2" t="e">
        <f>(Table1[[#This Row],[poisson_likelihood]] - (1-Table1[[#This Row],[poisson_likelihood]])/(1/Table1[[#This Row],[365 implied]]-1))*0.4/4</f>
        <v>#DIV/0!</v>
      </c>
      <c r="N146" s="5" t="e">
        <f>Table1[[#This Row],[kelly/4 365]]*$R$2</f>
        <v>#DIV/0!</v>
      </c>
      <c r="O146" s="7"/>
      <c r="P146" s="7" t="e">
        <f>(Table1[[#This Row],[poisson_likelihood]] - (1-Table1[[#This Row],[poisson_likelihood]])/(1/Table1[[#This Row],[99 implied]]-1))*0.4/4</f>
        <v>#DIV/0!</v>
      </c>
      <c r="Q146" s="8" t="e">
        <f>Table1[[#This Row],[kelly/4 99]]*$R$2</f>
        <v>#DIV/0!</v>
      </c>
    </row>
    <row r="147" spans="1:17" x14ac:dyDescent="0.2">
      <c r="A147">
        <v>4456</v>
      </c>
      <c r="B147" t="s">
        <v>27</v>
      </c>
      <c r="C147" s="1">
        <v>45603</v>
      </c>
      <c r="D147" t="s">
        <v>13</v>
      </c>
      <c r="E147">
        <v>1.5</v>
      </c>
      <c r="F147" s="2">
        <v>0.42372881355932202</v>
      </c>
      <c r="G147" s="2">
        <v>0.36278706039492697</v>
      </c>
      <c r="H147" s="2">
        <v>0.40861768500503898</v>
      </c>
      <c r="I147" s="2">
        <v>0.40588235294117597</v>
      </c>
      <c r="J147" s="2">
        <v>0.40140845070422498</v>
      </c>
      <c r="K147" s="2">
        <v>-6.55556312281375E-3</v>
      </c>
      <c r="L147" s="2"/>
      <c r="M147" s="2" t="e">
        <f>(Table1[[#This Row],[poisson_likelihood]] - (1-Table1[[#This Row],[poisson_likelihood]])/(1/Table1[[#This Row],[365 implied]]-1))*0.4/4</f>
        <v>#DIV/0!</v>
      </c>
      <c r="N147" s="5" t="e">
        <f>Table1[[#This Row],[kelly/4 365]]*$R$2</f>
        <v>#DIV/0!</v>
      </c>
      <c r="O147" s="7"/>
      <c r="P147" s="7" t="e">
        <f>(Table1[[#This Row],[poisson_likelihood]] - (1-Table1[[#This Row],[poisson_likelihood]])/(1/Table1[[#This Row],[99 implied]]-1))*0.4/4</f>
        <v>#DIV/0!</v>
      </c>
      <c r="Q147" s="8" t="e">
        <f>Table1[[#This Row],[kelly/4 99]]*$R$2</f>
        <v>#DIV/0!</v>
      </c>
    </row>
    <row r="148" spans="1:17" x14ac:dyDescent="0.2">
      <c r="A148">
        <v>4725</v>
      </c>
      <c r="B148" t="s">
        <v>162</v>
      </c>
      <c r="C148" s="1">
        <v>45603</v>
      </c>
      <c r="D148" t="s">
        <v>12</v>
      </c>
      <c r="E148">
        <v>1.5</v>
      </c>
      <c r="F148" s="2">
        <v>0.61349693251533699</v>
      </c>
      <c r="G148" s="2">
        <v>0.632797628303163</v>
      </c>
      <c r="H148" s="2">
        <v>0.60330081760508403</v>
      </c>
      <c r="I148" s="2">
        <v>0.72903225806451599</v>
      </c>
      <c r="J148" s="2">
        <v>0.69662921348314599</v>
      </c>
      <c r="K148" s="2">
        <v>-6.5951060729018598E-3</v>
      </c>
      <c r="L148" s="2"/>
      <c r="M148" s="2" t="e">
        <f>(Table1[[#This Row],[poisson_likelihood]] - (1-Table1[[#This Row],[poisson_likelihood]])/(1/Table1[[#This Row],[365 implied]]-1))*0.4/4</f>
        <v>#DIV/0!</v>
      </c>
      <c r="N148" s="5" t="e">
        <f>Table1[[#This Row],[kelly/4 365]]*$R$2</f>
        <v>#DIV/0!</v>
      </c>
      <c r="O148" s="7"/>
      <c r="P148" s="7" t="e">
        <f>(Table1[[#This Row],[poisson_likelihood]] - (1-Table1[[#This Row],[poisson_likelihood]])/(1/Table1[[#This Row],[99 implied]]-1))*0.4/4</f>
        <v>#DIV/0!</v>
      </c>
      <c r="Q148" s="8" t="e">
        <f>Table1[[#This Row],[kelly/4 99]]*$R$2</f>
        <v>#DIV/0!</v>
      </c>
    </row>
    <row r="149" spans="1:17" x14ac:dyDescent="0.2">
      <c r="A149">
        <v>4463</v>
      </c>
      <c r="B149" t="s">
        <v>31</v>
      </c>
      <c r="C149" s="1">
        <v>45603</v>
      </c>
      <c r="D149" t="s">
        <v>12</v>
      </c>
      <c r="E149">
        <v>2.5</v>
      </c>
      <c r="F149" s="2">
        <v>0.53191489361702105</v>
      </c>
      <c r="G149" s="2">
        <v>0.56123186964149396</v>
      </c>
      <c r="H149" s="2">
        <v>0.51945363015860302</v>
      </c>
      <c r="I149" s="2">
        <v>0.47428571428571398</v>
      </c>
      <c r="J149" s="2">
        <v>0.48442906574394401</v>
      </c>
      <c r="K149" s="2">
        <v>-6.6554475289276596E-3</v>
      </c>
      <c r="L149" s="2"/>
      <c r="M149" s="2" t="e">
        <f>(Table1[[#This Row],[poisson_likelihood]] - (1-Table1[[#This Row],[poisson_likelihood]])/(1/Table1[[#This Row],[365 implied]]-1))*0.4/4</f>
        <v>#DIV/0!</v>
      </c>
      <c r="N149" s="5" t="e">
        <f>Table1[[#This Row],[kelly/4 365]]*$R$2</f>
        <v>#DIV/0!</v>
      </c>
      <c r="O149" s="7"/>
      <c r="P149" s="7" t="e">
        <f>(Table1[[#This Row],[poisson_likelihood]] - (1-Table1[[#This Row],[poisson_likelihood]])/(1/Table1[[#This Row],[99 implied]]-1))*0.4/4</f>
        <v>#DIV/0!</v>
      </c>
      <c r="Q149" s="8" t="e">
        <f>Table1[[#This Row],[kelly/4 99]]*$R$2</f>
        <v>#DIV/0!</v>
      </c>
    </row>
    <row r="150" spans="1:17" x14ac:dyDescent="0.2">
      <c r="A150">
        <v>4495</v>
      </c>
      <c r="B150" t="s">
        <v>47</v>
      </c>
      <c r="C150" s="1">
        <v>45603</v>
      </c>
      <c r="D150" t="s">
        <v>12</v>
      </c>
      <c r="E150">
        <v>3.5</v>
      </c>
      <c r="F150" s="2">
        <v>0.44247787610619399</v>
      </c>
      <c r="G150" s="2">
        <v>0.46360774935961402</v>
      </c>
      <c r="H150" s="2">
        <v>0.42665510519977901</v>
      </c>
      <c r="I150" s="2">
        <v>0.35074626865671599</v>
      </c>
      <c r="J150" s="2">
        <v>0.36888888888888799</v>
      </c>
      <c r="K150" s="2">
        <v>-7.0951313985116501E-3</v>
      </c>
      <c r="L150" s="2"/>
      <c r="M150" s="2" t="e">
        <f>(Table1[[#This Row],[poisson_likelihood]] - (1-Table1[[#This Row],[poisson_likelihood]])/(1/Table1[[#This Row],[365 implied]]-1))*0.4/4</f>
        <v>#DIV/0!</v>
      </c>
      <c r="N150" s="5" t="e">
        <f>Table1[[#This Row],[kelly/4 365]]*$R$2</f>
        <v>#DIV/0!</v>
      </c>
      <c r="O150" s="7"/>
      <c r="P150" s="7" t="e">
        <f>(Table1[[#This Row],[poisson_likelihood]] - (1-Table1[[#This Row],[poisson_likelihood]])/(1/Table1[[#This Row],[99 implied]]-1))*0.4/4</f>
        <v>#DIV/0!</v>
      </c>
      <c r="Q150" s="8" t="e">
        <f>Table1[[#This Row],[kelly/4 99]]*$R$2</f>
        <v>#DIV/0!</v>
      </c>
    </row>
    <row r="151" spans="1:17" x14ac:dyDescent="0.2">
      <c r="A151">
        <v>4429</v>
      </c>
      <c r="B151" t="s">
        <v>14</v>
      </c>
      <c r="C151" s="1">
        <v>45603</v>
      </c>
      <c r="D151" t="s">
        <v>12</v>
      </c>
      <c r="E151">
        <v>2.5</v>
      </c>
      <c r="F151" s="2">
        <v>0.52083333333333304</v>
      </c>
      <c r="G151" s="2">
        <v>0.55028534322225897</v>
      </c>
      <c r="H151" s="2">
        <v>0.50615092781904902</v>
      </c>
      <c r="I151" s="2">
        <v>0.46153846153846101</v>
      </c>
      <c r="J151" s="2">
        <v>0.47750865051903102</v>
      </c>
      <c r="K151" s="2">
        <v>-7.6603854857132097E-3</v>
      </c>
      <c r="L151" s="2"/>
      <c r="M151" s="2" t="e">
        <f>(Table1[[#This Row],[poisson_likelihood]] - (1-Table1[[#This Row],[poisson_likelihood]])/(1/Table1[[#This Row],[365 implied]]-1))*0.4/4</f>
        <v>#DIV/0!</v>
      </c>
      <c r="N151" s="5" t="e">
        <f>Table1[[#This Row],[kelly/4 365]]*$R$2</f>
        <v>#DIV/0!</v>
      </c>
      <c r="O151" s="7"/>
      <c r="P151" s="7" t="e">
        <f>(Table1[[#This Row],[poisson_likelihood]] - (1-Table1[[#This Row],[poisson_likelihood]])/(1/Table1[[#This Row],[99 implied]]-1))*0.4/4</f>
        <v>#DIV/0!</v>
      </c>
      <c r="Q151" s="8" t="e">
        <f>Table1[[#This Row],[kelly/4 99]]*$R$2</f>
        <v>#DIV/0!</v>
      </c>
    </row>
    <row r="152" spans="1:17" x14ac:dyDescent="0.2">
      <c r="A152">
        <v>4702</v>
      </c>
      <c r="B152" t="s">
        <v>150</v>
      </c>
      <c r="C152" s="1">
        <v>45603</v>
      </c>
      <c r="D152" t="s">
        <v>13</v>
      </c>
      <c r="E152">
        <v>2.5</v>
      </c>
      <c r="F152" s="2">
        <v>0.45045045045045001</v>
      </c>
      <c r="G152" s="2">
        <v>0.38811015546122701</v>
      </c>
      <c r="H152" s="2">
        <v>0.43178104275991902</v>
      </c>
      <c r="I152" s="2">
        <v>0.46242774566473899</v>
      </c>
      <c r="J152" s="2">
        <v>0.44250871080139298</v>
      </c>
      <c r="K152" s="2">
        <v>-8.4930502198728806E-3</v>
      </c>
      <c r="L152" s="2"/>
      <c r="M152" s="2" t="e">
        <f>(Table1[[#This Row],[poisson_likelihood]] - (1-Table1[[#This Row],[poisson_likelihood]])/(1/Table1[[#This Row],[365 implied]]-1))*0.4/4</f>
        <v>#DIV/0!</v>
      </c>
      <c r="N152" s="5" t="e">
        <f>Table1[[#This Row],[kelly/4 365]]*$R$2</f>
        <v>#DIV/0!</v>
      </c>
      <c r="O152" s="7"/>
      <c r="P152" s="7" t="e">
        <f>(Table1[[#This Row],[poisson_likelihood]] - (1-Table1[[#This Row],[poisson_likelihood]])/(1/Table1[[#This Row],[99 implied]]-1))*0.4/4</f>
        <v>#DIV/0!</v>
      </c>
      <c r="Q152" s="8" t="e">
        <f>Table1[[#This Row],[kelly/4 99]]*$R$2</f>
        <v>#DIV/0!</v>
      </c>
    </row>
    <row r="153" spans="1:17" x14ac:dyDescent="0.2">
      <c r="A153">
        <v>4629</v>
      </c>
      <c r="B153" t="s">
        <v>114</v>
      </c>
      <c r="C153" s="1">
        <v>45603</v>
      </c>
      <c r="D153" t="s">
        <v>12</v>
      </c>
      <c r="E153">
        <v>2.5</v>
      </c>
      <c r="F153" s="2">
        <v>0.45454545454545398</v>
      </c>
      <c r="G153" s="2">
        <v>0.47801238907793903</v>
      </c>
      <c r="H153" s="2">
        <v>0.435112462523078</v>
      </c>
      <c r="I153" s="2">
        <v>0.42682926829268197</v>
      </c>
      <c r="J153" s="2">
        <v>0.41304347826086901</v>
      </c>
      <c r="K153" s="2">
        <v>-8.9067880102557898E-3</v>
      </c>
      <c r="L153" s="2"/>
      <c r="M153" s="2" t="e">
        <f>(Table1[[#This Row],[poisson_likelihood]] - (1-Table1[[#This Row],[poisson_likelihood]])/(1/Table1[[#This Row],[365 implied]]-1))*0.4/4</f>
        <v>#DIV/0!</v>
      </c>
      <c r="N153" s="5" t="e">
        <f>Table1[[#This Row],[kelly/4 365]]*$R$2</f>
        <v>#DIV/0!</v>
      </c>
      <c r="O153" s="7"/>
      <c r="P153" s="7" t="e">
        <f>(Table1[[#This Row],[poisson_likelihood]] - (1-Table1[[#This Row],[poisson_likelihood]])/(1/Table1[[#This Row],[99 implied]]-1))*0.4/4</f>
        <v>#DIV/0!</v>
      </c>
      <c r="Q153" s="8" t="e">
        <f>Table1[[#This Row],[kelly/4 99]]*$R$2</f>
        <v>#DIV/0!</v>
      </c>
    </row>
    <row r="154" spans="1:17" x14ac:dyDescent="0.2">
      <c r="A154">
        <v>4672</v>
      </c>
      <c r="B154" t="s">
        <v>135</v>
      </c>
      <c r="C154" s="1">
        <v>45603</v>
      </c>
      <c r="D154" t="s">
        <v>13</v>
      </c>
      <c r="E154">
        <v>3.5</v>
      </c>
      <c r="F154" s="2">
        <v>0.60606060606060597</v>
      </c>
      <c r="G154" s="2">
        <v>0.548856889801555</v>
      </c>
      <c r="H154" s="2">
        <v>0.59115460835671296</v>
      </c>
      <c r="I154" s="2">
        <v>0.55428571428571405</v>
      </c>
      <c r="J154" s="2">
        <v>0.57044673539518898</v>
      </c>
      <c r="K154" s="2">
        <v>-9.4595754659321796E-3</v>
      </c>
      <c r="L154" s="2"/>
      <c r="M154" s="2" t="e">
        <f>(Table1[[#This Row],[poisson_likelihood]] - (1-Table1[[#This Row],[poisson_likelihood]])/(1/Table1[[#This Row],[365 implied]]-1))*0.4/4</f>
        <v>#DIV/0!</v>
      </c>
      <c r="N154" s="5" t="e">
        <f>Table1[[#This Row],[kelly/4 365]]*$R$2</f>
        <v>#DIV/0!</v>
      </c>
      <c r="O154" s="7"/>
      <c r="P154" s="7" t="e">
        <f>(Table1[[#This Row],[poisson_likelihood]] - (1-Table1[[#This Row],[poisson_likelihood]])/(1/Table1[[#This Row],[99 implied]]-1))*0.4/4</f>
        <v>#DIV/0!</v>
      </c>
      <c r="Q154" s="8" t="e">
        <f>Table1[[#This Row],[kelly/4 99]]*$R$2</f>
        <v>#DIV/0!</v>
      </c>
    </row>
    <row r="155" spans="1:17" x14ac:dyDescent="0.2">
      <c r="A155">
        <v>4445</v>
      </c>
      <c r="B155" t="s">
        <v>22</v>
      </c>
      <c r="C155" s="1">
        <v>45603</v>
      </c>
      <c r="D155" t="s">
        <v>12</v>
      </c>
      <c r="E155">
        <v>2.5</v>
      </c>
      <c r="F155" s="2">
        <v>0.45454545454545398</v>
      </c>
      <c r="G155" s="2">
        <v>0.477163947442515</v>
      </c>
      <c r="H155" s="2">
        <v>0.43316863371573799</v>
      </c>
      <c r="I155" s="2">
        <v>0.45664739884393002</v>
      </c>
      <c r="J155" s="2">
        <v>0.47735191637630597</v>
      </c>
      <c r="K155" s="2">
        <v>-9.7977095469530401E-3</v>
      </c>
      <c r="L155" s="2"/>
      <c r="M155" s="2" t="e">
        <f>(Table1[[#This Row],[poisson_likelihood]] - (1-Table1[[#This Row],[poisson_likelihood]])/(1/Table1[[#This Row],[365 implied]]-1))*0.4/4</f>
        <v>#DIV/0!</v>
      </c>
      <c r="N155" s="5" t="e">
        <f>Table1[[#This Row],[kelly/4 365]]*$R$2</f>
        <v>#DIV/0!</v>
      </c>
      <c r="O155" s="7"/>
      <c r="P155" s="7" t="e">
        <f>(Table1[[#This Row],[poisson_likelihood]] - (1-Table1[[#This Row],[poisson_likelihood]])/(1/Table1[[#This Row],[99 implied]]-1))*0.4/4</f>
        <v>#DIV/0!</v>
      </c>
      <c r="Q155" s="8" t="e">
        <f>Table1[[#This Row],[kelly/4 99]]*$R$2</f>
        <v>#DIV/0!</v>
      </c>
    </row>
    <row r="156" spans="1:17" x14ac:dyDescent="0.2">
      <c r="A156">
        <v>4585</v>
      </c>
      <c r="B156" t="s">
        <v>92</v>
      </c>
      <c r="C156" s="1">
        <v>45603</v>
      </c>
      <c r="D156" t="s">
        <v>12</v>
      </c>
      <c r="E156">
        <v>3.5</v>
      </c>
      <c r="F156" s="2">
        <v>0.61728395061728303</v>
      </c>
      <c r="G156" s="2">
        <v>0.62647856999588403</v>
      </c>
      <c r="H156" s="2">
        <v>0.60222990985074099</v>
      </c>
      <c r="I156" s="2">
        <v>0.65142857142857102</v>
      </c>
      <c r="J156" s="2">
        <v>0.64827586206896504</v>
      </c>
      <c r="K156" s="2">
        <v>-9.8336879200802401E-3</v>
      </c>
      <c r="L156" s="2"/>
      <c r="M156" s="2" t="e">
        <f>(Table1[[#This Row],[poisson_likelihood]] - (1-Table1[[#This Row],[poisson_likelihood]])/(1/Table1[[#This Row],[365 implied]]-1))*0.4/4</f>
        <v>#DIV/0!</v>
      </c>
      <c r="N156" s="5" t="e">
        <f>Table1[[#This Row],[kelly/4 365]]*$R$2</f>
        <v>#DIV/0!</v>
      </c>
      <c r="O156" s="7"/>
      <c r="P156" s="7" t="e">
        <f>(Table1[[#This Row],[poisson_likelihood]] - (1-Table1[[#This Row],[poisson_likelihood]])/(1/Table1[[#This Row],[99 implied]]-1))*0.4/4</f>
        <v>#DIV/0!</v>
      </c>
      <c r="Q156" s="8" t="e">
        <f>Table1[[#This Row],[kelly/4 99]]*$R$2</f>
        <v>#DIV/0!</v>
      </c>
    </row>
    <row r="157" spans="1:17" x14ac:dyDescent="0.2">
      <c r="A157">
        <v>4593</v>
      </c>
      <c r="B157" t="s">
        <v>96</v>
      </c>
      <c r="C157" s="1">
        <v>45603</v>
      </c>
      <c r="D157" t="s">
        <v>12</v>
      </c>
      <c r="E157">
        <v>2.5</v>
      </c>
      <c r="F157" s="2">
        <v>0.57471264367816</v>
      </c>
      <c r="G157" s="2">
        <v>0.59114086716911196</v>
      </c>
      <c r="H157" s="2">
        <v>0.55785499696003205</v>
      </c>
      <c r="I157" s="2">
        <v>0.55367231638418002</v>
      </c>
      <c r="J157" s="2">
        <v>0.6</v>
      </c>
      <c r="K157" s="2">
        <v>-9.9095625978184703E-3</v>
      </c>
      <c r="L157" s="2"/>
      <c r="M157" s="2" t="e">
        <f>(Table1[[#This Row],[poisson_likelihood]] - (1-Table1[[#This Row],[poisson_likelihood]])/(1/Table1[[#This Row],[365 implied]]-1))*0.4/4</f>
        <v>#DIV/0!</v>
      </c>
      <c r="N157" s="5" t="e">
        <f>Table1[[#This Row],[kelly/4 365]]*$R$2</f>
        <v>#DIV/0!</v>
      </c>
      <c r="O157" s="7"/>
      <c r="P157" s="7" t="e">
        <f>(Table1[[#This Row],[poisson_likelihood]] - (1-Table1[[#This Row],[poisson_likelihood]])/(1/Table1[[#This Row],[99 implied]]-1))*0.4/4</f>
        <v>#DIV/0!</v>
      </c>
      <c r="Q157" s="8" t="e">
        <f>Table1[[#This Row],[kelly/4 99]]*$R$2</f>
        <v>#DIV/0!</v>
      </c>
    </row>
    <row r="158" spans="1:17" x14ac:dyDescent="0.2">
      <c r="A158">
        <v>4564</v>
      </c>
      <c r="B158" t="s">
        <v>81</v>
      </c>
      <c r="C158" s="1">
        <v>45603</v>
      </c>
      <c r="D158" t="s">
        <v>13</v>
      </c>
      <c r="E158">
        <v>1.5</v>
      </c>
      <c r="F158" s="2">
        <v>0.48780487804877998</v>
      </c>
      <c r="G158" s="2">
        <v>0.42152441437906701</v>
      </c>
      <c r="H158" s="2">
        <v>0.46710902563758899</v>
      </c>
      <c r="I158" s="2">
        <v>0.465753424657534</v>
      </c>
      <c r="J158" s="2">
        <v>0.46846846846846801</v>
      </c>
      <c r="K158" s="2">
        <v>-1.01015470102241E-2</v>
      </c>
      <c r="L158" s="2"/>
      <c r="M158" s="2" t="e">
        <f>(Table1[[#This Row],[poisson_likelihood]] - (1-Table1[[#This Row],[poisson_likelihood]])/(1/Table1[[#This Row],[365 implied]]-1))*0.4/4</f>
        <v>#DIV/0!</v>
      </c>
      <c r="N158" s="5" t="e">
        <f>Table1[[#This Row],[kelly/4 365]]*$R$2</f>
        <v>#DIV/0!</v>
      </c>
      <c r="O158" s="7"/>
      <c r="P158" s="7" t="e">
        <f>(Table1[[#This Row],[poisson_likelihood]] - (1-Table1[[#This Row],[poisson_likelihood]])/(1/Table1[[#This Row],[99 implied]]-1))*0.4/4</f>
        <v>#DIV/0!</v>
      </c>
      <c r="Q158" s="8" t="e">
        <f>Table1[[#This Row],[kelly/4 99]]*$R$2</f>
        <v>#DIV/0!</v>
      </c>
    </row>
    <row r="159" spans="1:17" x14ac:dyDescent="0.2">
      <c r="A159">
        <v>4452</v>
      </c>
      <c r="B159" t="s">
        <v>25</v>
      </c>
      <c r="C159" s="1">
        <v>45603</v>
      </c>
      <c r="D159" t="s">
        <v>13</v>
      </c>
      <c r="E159">
        <v>1.5</v>
      </c>
      <c r="F159" s="2">
        <v>0.54054054054054002</v>
      </c>
      <c r="G159" s="2">
        <v>0.467824559280764</v>
      </c>
      <c r="H159" s="2">
        <v>0.52129295077686599</v>
      </c>
      <c r="I159" s="2">
        <v>0.5</v>
      </c>
      <c r="J159" s="2">
        <v>0.50364963503649596</v>
      </c>
      <c r="K159" s="2">
        <v>-1.0472953253763601E-2</v>
      </c>
      <c r="L159" s="2"/>
      <c r="M159" s="2" t="e">
        <f>(Table1[[#This Row],[poisson_likelihood]] - (1-Table1[[#This Row],[poisson_likelihood]])/(1/Table1[[#This Row],[365 implied]]-1))*0.4/4</f>
        <v>#DIV/0!</v>
      </c>
      <c r="N159" s="5" t="e">
        <f>Table1[[#This Row],[kelly/4 365]]*$R$2</f>
        <v>#DIV/0!</v>
      </c>
      <c r="O159" s="7"/>
      <c r="P159" s="7" t="e">
        <f>(Table1[[#This Row],[poisson_likelihood]] - (1-Table1[[#This Row],[poisson_likelihood]])/(1/Table1[[#This Row],[99 implied]]-1))*0.4/4</f>
        <v>#DIV/0!</v>
      </c>
      <c r="Q159" s="8" t="e">
        <f>Table1[[#This Row],[kelly/4 99]]*$R$2</f>
        <v>#DIV/0!</v>
      </c>
    </row>
    <row r="160" spans="1:17" x14ac:dyDescent="0.2">
      <c r="A160">
        <v>4709</v>
      </c>
      <c r="B160" t="s">
        <v>154</v>
      </c>
      <c r="C160" s="1">
        <v>45603</v>
      </c>
      <c r="D160" t="s">
        <v>12</v>
      </c>
      <c r="E160">
        <v>2.5</v>
      </c>
      <c r="F160" s="2">
        <v>0.413223140495867</v>
      </c>
      <c r="G160" s="2">
        <v>0.431903808858906</v>
      </c>
      <c r="H160" s="2">
        <v>0.38861612664938899</v>
      </c>
      <c r="I160" s="2">
        <v>0.359375</v>
      </c>
      <c r="J160" s="2">
        <v>0.37563451776649698</v>
      </c>
      <c r="K160" s="2">
        <v>-1.04839742092388E-2</v>
      </c>
      <c r="L160" s="2"/>
      <c r="M160" s="2" t="e">
        <f>(Table1[[#This Row],[poisson_likelihood]] - (1-Table1[[#This Row],[poisson_likelihood]])/(1/Table1[[#This Row],[365 implied]]-1))*0.4/4</f>
        <v>#DIV/0!</v>
      </c>
      <c r="N160" s="5" t="e">
        <f>Table1[[#This Row],[kelly/4 365]]*$R$2</f>
        <v>#DIV/0!</v>
      </c>
      <c r="O160" s="7"/>
      <c r="P160" s="7" t="e">
        <f>(Table1[[#This Row],[poisson_likelihood]] - (1-Table1[[#This Row],[poisson_likelihood]])/(1/Table1[[#This Row],[99 implied]]-1))*0.4/4</f>
        <v>#DIV/0!</v>
      </c>
      <c r="Q160" s="8" t="e">
        <f>Table1[[#This Row],[kelly/4 99]]*$R$2</f>
        <v>#DIV/0!</v>
      </c>
    </row>
    <row r="161" spans="1:17" x14ac:dyDescent="0.2">
      <c r="A161">
        <v>4594</v>
      </c>
      <c r="B161" t="s">
        <v>96</v>
      </c>
      <c r="C161" s="1">
        <v>45603</v>
      </c>
      <c r="D161" t="s">
        <v>13</v>
      </c>
      <c r="E161">
        <v>2.5</v>
      </c>
      <c r="F161" s="2">
        <v>0.46511627906976699</v>
      </c>
      <c r="G161" s="2">
        <v>0.40885913283088698</v>
      </c>
      <c r="H161" s="2">
        <v>0.44214500303996701</v>
      </c>
      <c r="I161" s="2">
        <v>0.44632768361581898</v>
      </c>
      <c r="J161" s="2">
        <v>0.4</v>
      </c>
      <c r="K161" s="2">
        <v>-1.0736574666102301E-2</v>
      </c>
      <c r="L161" s="2"/>
      <c r="M161" s="2" t="e">
        <f>(Table1[[#This Row],[poisson_likelihood]] - (1-Table1[[#This Row],[poisson_likelihood]])/(1/Table1[[#This Row],[365 implied]]-1))*0.4/4</f>
        <v>#DIV/0!</v>
      </c>
      <c r="N161" s="5" t="e">
        <f>Table1[[#This Row],[kelly/4 365]]*$R$2</f>
        <v>#DIV/0!</v>
      </c>
      <c r="O161" s="7"/>
      <c r="P161" s="7" t="e">
        <f>(Table1[[#This Row],[poisson_likelihood]] - (1-Table1[[#This Row],[poisson_likelihood]])/(1/Table1[[#This Row],[99 implied]]-1))*0.4/4</f>
        <v>#DIV/0!</v>
      </c>
      <c r="Q161" s="8" t="e">
        <f>Table1[[#This Row],[kelly/4 99]]*$R$2</f>
        <v>#DIV/0!</v>
      </c>
    </row>
    <row r="162" spans="1:17" x14ac:dyDescent="0.2">
      <c r="A162">
        <v>4446</v>
      </c>
      <c r="B162" t="s">
        <v>22</v>
      </c>
      <c r="C162" s="1">
        <v>45603</v>
      </c>
      <c r="D162" t="s">
        <v>13</v>
      </c>
      <c r="E162">
        <v>2.5</v>
      </c>
      <c r="F162" s="2">
        <v>0.58479532163742598</v>
      </c>
      <c r="G162" s="2">
        <v>0.522836052557484</v>
      </c>
      <c r="H162" s="2">
        <v>0.56683136628426101</v>
      </c>
      <c r="I162" s="2">
        <v>0.54335260115606898</v>
      </c>
      <c r="J162" s="2">
        <v>0.52264808362369297</v>
      </c>
      <c r="K162" s="2">
        <v>-1.0816325230251099E-2</v>
      </c>
      <c r="L162" s="2"/>
      <c r="M162" s="2" t="e">
        <f>(Table1[[#This Row],[poisson_likelihood]] - (1-Table1[[#This Row],[poisson_likelihood]])/(1/Table1[[#This Row],[365 implied]]-1))*0.4/4</f>
        <v>#DIV/0!</v>
      </c>
      <c r="N162" s="5" t="e">
        <f>Table1[[#This Row],[kelly/4 365]]*$R$2</f>
        <v>#DIV/0!</v>
      </c>
      <c r="O162" s="7"/>
      <c r="P162" s="7" t="e">
        <f>(Table1[[#This Row],[poisson_likelihood]] - (1-Table1[[#This Row],[poisson_likelihood]])/(1/Table1[[#This Row],[99 implied]]-1))*0.4/4</f>
        <v>#DIV/0!</v>
      </c>
      <c r="Q162" s="8" t="e">
        <f>Table1[[#This Row],[kelly/4 99]]*$R$2</f>
        <v>#DIV/0!</v>
      </c>
    </row>
    <row r="163" spans="1:17" x14ac:dyDescent="0.2">
      <c r="A163">
        <v>4584</v>
      </c>
      <c r="B163" t="s">
        <v>91</v>
      </c>
      <c r="C163" s="1">
        <v>45603</v>
      </c>
      <c r="D163" t="s">
        <v>13</v>
      </c>
      <c r="E163">
        <v>2.5</v>
      </c>
      <c r="F163" s="2">
        <v>0.55555555555555503</v>
      </c>
      <c r="G163" s="2">
        <v>0.49239723263378499</v>
      </c>
      <c r="H163" s="2">
        <v>0.53591498487996203</v>
      </c>
      <c r="I163" s="2">
        <v>0.50909090909090904</v>
      </c>
      <c r="J163" s="2">
        <v>0.547445255474452</v>
      </c>
      <c r="K163" s="2">
        <v>-1.10478210050212E-2</v>
      </c>
      <c r="L163" s="2"/>
      <c r="M163" s="2" t="e">
        <f>(Table1[[#This Row],[poisson_likelihood]] - (1-Table1[[#This Row],[poisson_likelihood]])/(1/Table1[[#This Row],[365 implied]]-1))*0.4/4</f>
        <v>#DIV/0!</v>
      </c>
      <c r="N163" s="5" t="e">
        <f>Table1[[#This Row],[kelly/4 365]]*$R$2</f>
        <v>#DIV/0!</v>
      </c>
      <c r="O163" s="7"/>
      <c r="P163" s="7" t="e">
        <f>(Table1[[#This Row],[poisson_likelihood]] - (1-Table1[[#This Row],[poisson_likelihood]])/(1/Table1[[#This Row],[99 implied]]-1))*0.4/4</f>
        <v>#DIV/0!</v>
      </c>
      <c r="Q163" s="8" t="e">
        <f>Table1[[#This Row],[kelly/4 99]]*$R$2</f>
        <v>#DIV/0!</v>
      </c>
    </row>
    <row r="164" spans="1:17" x14ac:dyDescent="0.2">
      <c r="A164">
        <v>4529</v>
      </c>
      <c r="B164" t="s">
        <v>64</v>
      </c>
      <c r="C164" s="1">
        <v>45603</v>
      </c>
      <c r="D164" t="s">
        <v>12</v>
      </c>
      <c r="E164">
        <v>3.5</v>
      </c>
      <c r="F164" s="2">
        <v>0.46511627906976699</v>
      </c>
      <c r="G164" s="2">
        <v>0.47751349155424799</v>
      </c>
      <c r="H164" s="2">
        <v>0.4410050640059</v>
      </c>
      <c r="I164" s="2">
        <v>0.47647058823529398</v>
      </c>
      <c r="J164" s="2">
        <v>0.47872340425531901</v>
      </c>
      <c r="K164" s="2">
        <v>-1.12693722581117E-2</v>
      </c>
      <c r="L164" s="2"/>
      <c r="M164" s="2" t="e">
        <f>(Table1[[#This Row],[poisson_likelihood]] - (1-Table1[[#This Row],[poisson_likelihood]])/(1/Table1[[#This Row],[365 implied]]-1))*0.4/4</f>
        <v>#DIV/0!</v>
      </c>
      <c r="N164" s="5" t="e">
        <f>Table1[[#This Row],[kelly/4 365]]*$R$2</f>
        <v>#DIV/0!</v>
      </c>
      <c r="O164" s="7"/>
      <c r="P164" s="7" t="e">
        <f>(Table1[[#This Row],[poisson_likelihood]] - (1-Table1[[#This Row],[poisson_likelihood]])/(1/Table1[[#This Row],[99 implied]]-1))*0.4/4</f>
        <v>#DIV/0!</v>
      </c>
      <c r="Q164" s="8" t="e">
        <f>Table1[[#This Row],[kelly/4 99]]*$R$2</f>
        <v>#DIV/0!</v>
      </c>
    </row>
    <row r="165" spans="1:17" x14ac:dyDescent="0.2">
      <c r="A165">
        <v>4442</v>
      </c>
      <c r="B165" t="s">
        <v>20</v>
      </c>
      <c r="C165" s="1">
        <v>45603</v>
      </c>
      <c r="D165" t="s">
        <v>13</v>
      </c>
      <c r="E165">
        <v>3.5</v>
      </c>
      <c r="F165" s="2">
        <v>0.61728395061728303</v>
      </c>
      <c r="G165" s="2">
        <v>0.56148871223157704</v>
      </c>
      <c r="H165" s="2">
        <v>0.60002425745989096</v>
      </c>
      <c r="I165" s="2">
        <v>0.58757062146892602</v>
      </c>
      <c r="J165" s="2">
        <v>0.6</v>
      </c>
      <c r="K165" s="2">
        <v>-1.12744769818448E-2</v>
      </c>
      <c r="L165" s="2"/>
      <c r="M165" s="2" t="e">
        <f>(Table1[[#This Row],[poisson_likelihood]] - (1-Table1[[#This Row],[poisson_likelihood]])/(1/Table1[[#This Row],[365 implied]]-1))*0.4/4</f>
        <v>#DIV/0!</v>
      </c>
      <c r="N165" s="5" t="e">
        <f>Table1[[#This Row],[kelly/4 365]]*$R$2</f>
        <v>#DIV/0!</v>
      </c>
      <c r="O165" s="7"/>
      <c r="P165" s="7" t="e">
        <f>(Table1[[#This Row],[poisson_likelihood]] - (1-Table1[[#This Row],[poisson_likelihood]])/(1/Table1[[#This Row],[99 implied]]-1))*0.4/4</f>
        <v>#DIV/0!</v>
      </c>
      <c r="Q165" s="8" t="e">
        <f>Table1[[#This Row],[kelly/4 99]]*$R$2</f>
        <v>#DIV/0!</v>
      </c>
    </row>
    <row r="166" spans="1:17" x14ac:dyDescent="0.2">
      <c r="A166">
        <v>4577</v>
      </c>
      <c r="B166" t="s">
        <v>88</v>
      </c>
      <c r="C166" s="1">
        <v>45603</v>
      </c>
      <c r="D166" t="s">
        <v>12</v>
      </c>
      <c r="E166">
        <v>2.5</v>
      </c>
      <c r="F166" s="2">
        <v>0.476190476190476</v>
      </c>
      <c r="G166" s="2">
        <v>0.49607717039791999</v>
      </c>
      <c r="H166" s="2">
        <v>0.45181248035728999</v>
      </c>
      <c r="I166" s="2">
        <v>0.47159090909090901</v>
      </c>
      <c r="J166" s="2">
        <v>0.42465753424657499</v>
      </c>
      <c r="K166" s="2">
        <v>-1.1634952556747701E-2</v>
      </c>
      <c r="L166" s="2"/>
      <c r="M166" s="2" t="e">
        <f>(Table1[[#This Row],[poisson_likelihood]] - (1-Table1[[#This Row],[poisson_likelihood]])/(1/Table1[[#This Row],[365 implied]]-1))*0.4/4</f>
        <v>#DIV/0!</v>
      </c>
      <c r="N166" s="5" t="e">
        <f>Table1[[#This Row],[kelly/4 365]]*$R$2</f>
        <v>#DIV/0!</v>
      </c>
      <c r="O166" s="7"/>
      <c r="P166" s="7" t="e">
        <f>(Table1[[#This Row],[poisson_likelihood]] - (1-Table1[[#This Row],[poisson_likelihood]])/(1/Table1[[#This Row],[99 implied]]-1))*0.4/4</f>
        <v>#DIV/0!</v>
      </c>
      <c r="Q166" s="8" t="e">
        <f>Table1[[#This Row],[kelly/4 99]]*$R$2</f>
        <v>#DIV/0!</v>
      </c>
    </row>
    <row r="167" spans="1:17" x14ac:dyDescent="0.2">
      <c r="A167">
        <v>4698</v>
      </c>
      <c r="B167" t="s">
        <v>148</v>
      </c>
      <c r="C167" s="1">
        <v>45603</v>
      </c>
      <c r="D167" t="s">
        <v>13</v>
      </c>
      <c r="E167">
        <v>3.5</v>
      </c>
      <c r="F167" s="2">
        <v>0.61349693251533699</v>
      </c>
      <c r="G167" s="2">
        <v>0.556373763307631</v>
      </c>
      <c r="H167" s="2">
        <v>0.59498566223512805</v>
      </c>
      <c r="I167" s="2">
        <v>0.61494252873563204</v>
      </c>
      <c r="J167" s="2">
        <v>0.62328767123287598</v>
      </c>
      <c r="K167" s="2">
        <v>-1.19735597447382E-2</v>
      </c>
      <c r="L167" s="2"/>
      <c r="M167" s="2" t="e">
        <f>(Table1[[#This Row],[poisson_likelihood]] - (1-Table1[[#This Row],[poisson_likelihood]])/(1/Table1[[#This Row],[365 implied]]-1))*0.4/4</f>
        <v>#DIV/0!</v>
      </c>
      <c r="N167" s="5" t="e">
        <f>Table1[[#This Row],[kelly/4 365]]*$R$2</f>
        <v>#DIV/0!</v>
      </c>
      <c r="O167" s="7"/>
      <c r="P167" s="7" t="e">
        <f>(Table1[[#This Row],[poisson_likelihood]] - (1-Table1[[#This Row],[poisson_likelihood]])/(1/Table1[[#This Row],[99 implied]]-1))*0.4/4</f>
        <v>#DIV/0!</v>
      </c>
      <c r="Q167" s="8" t="e">
        <f>Table1[[#This Row],[kelly/4 99]]*$R$2</f>
        <v>#DIV/0!</v>
      </c>
    </row>
    <row r="168" spans="1:17" x14ac:dyDescent="0.2">
      <c r="A168">
        <v>4572</v>
      </c>
      <c r="B168" t="s">
        <v>85</v>
      </c>
      <c r="C168" s="1">
        <v>45603</v>
      </c>
      <c r="D168" t="s">
        <v>13</v>
      </c>
      <c r="E168">
        <v>1.5</v>
      </c>
      <c r="F168" s="2">
        <v>0.46511627906976699</v>
      </c>
      <c r="G168" s="2">
        <v>0.39128814809907903</v>
      </c>
      <c r="H168" s="2">
        <v>0.43909211729342501</v>
      </c>
      <c r="I168" s="2">
        <v>0.52513966480446905</v>
      </c>
      <c r="J168" s="2">
        <v>0.52159468438538203</v>
      </c>
      <c r="K168" s="2">
        <v>-1.2163466917203301E-2</v>
      </c>
      <c r="L168" s="2"/>
      <c r="M168" s="2" t="e">
        <f>(Table1[[#This Row],[poisson_likelihood]] - (1-Table1[[#This Row],[poisson_likelihood]])/(1/Table1[[#This Row],[365 implied]]-1))*0.4/4</f>
        <v>#DIV/0!</v>
      </c>
      <c r="N168" s="5" t="e">
        <f>Table1[[#This Row],[kelly/4 365]]*$R$2</f>
        <v>#DIV/0!</v>
      </c>
      <c r="O168" s="7"/>
      <c r="P168" s="7" t="e">
        <f>(Table1[[#This Row],[poisson_likelihood]] - (1-Table1[[#This Row],[poisson_likelihood]])/(1/Table1[[#This Row],[99 implied]]-1))*0.4/4</f>
        <v>#DIV/0!</v>
      </c>
      <c r="Q168" s="8" t="e">
        <f>Table1[[#This Row],[kelly/4 99]]*$R$2</f>
        <v>#DIV/0!</v>
      </c>
    </row>
    <row r="169" spans="1:17" x14ac:dyDescent="0.2">
      <c r="A169">
        <v>4570</v>
      </c>
      <c r="B169" t="s">
        <v>84</v>
      </c>
      <c r="C169" s="1">
        <v>45603</v>
      </c>
      <c r="D169" t="s">
        <v>13</v>
      </c>
      <c r="E169">
        <v>1.5</v>
      </c>
      <c r="F169" s="2">
        <v>0.41666666666666602</v>
      </c>
      <c r="G169" s="2">
        <v>0.35142379319565598</v>
      </c>
      <c r="H169" s="2">
        <v>0.38807184465134897</v>
      </c>
      <c r="I169" s="2">
        <v>0.38983050847457601</v>
      </c>
      <c r="J169" s="2">
        <v>0.379661016949152</v>
      </c>
      <c r="K169" s="2">
        <v>-1.2254923720850099E-2</v>
      </c>
      <c r="L169" s="2"/>
      <c r="M169" s="2" t="e">
        <f>(Table1[[#This Row],[poisson_likelihood]] - (1-Table1[[#This Row],[poisson_likelihood]])/(1/Table1[[#This Row],[365 implied]]-1))*0.4/4</f>
        <v>#DIV/0!</v>
      </c>
      <c r="N169" s="5" t="e">
        <f>Table1[[#This Row],[kelly/4 365]]*$R$2</f>
        <v>#DIV/0!</v>
      </c>
      <c r="O169" s="7"/>
      <c r="P169" s="7" t="e">
        <f>(Table1[[#This Row],[poisson_likelihood]] - (1-Table1[[#This Row],[poisson_likelihood]])/(1/Table1[[#This Row],[99 implied]]-1))*0.4/4</f>
        <v>#DIV/0!</v>
      </c>
      <c r="Q169" s="8" t="e">
        <f>Table1[[#This Row],[kelly/4 99]]*$R$2</f>
        <v>#DIV/0!</v>
      </c>
    </row>
    <row r="170" spans="1:17" x14ac:dyDescent="0.2">
      <c r="A170">
        <v>4639</v>
      </c>
      <c r="B170" t="s">
        <v>119</v>
      </c>
      <c r="C170" s="1">
        <v>45603</v>
      </c>
      <c r="D170" t="s">
        <v>12</v>
      </c>
      <c r="E170">
        <v>2.5</v>
      </c>
      <c r="F170" s="2">
        <v>0.45454545454545398</v>
      </c>
      <c r="G170" s="2">
        <v>0.473048595855392</v>
      </c>
      <c r="H170" s="2">
        <v>0.42671410984951202</v>
      </c>
      <c r="I170" s="2">
        <v>0.45751633986928097</v>
      </c>
      <c r="J170" s="2">
        <v>0.45348837209302301</v>
      </c>
      <c r="K170" s="2">
        <v>-1.2756032985640001E-2</v>
      </c>
      <c r="L170" s="2"/>
      <c r="M170" s="2" t="e">
        <f>(Table1[[#This Row],[poisson_likelihood]] - (1-Table1[[#This Row],[poisson_likelihood]])/(1/Table1[[#This Row],[365 implied]]-1))*0.4/4</f>
        <v>#DIV/0!</v>
      </c>
      <c r="N170" s="5" t="e">
        <f>Table1[[#This Row],[kelly/4 365]]*$R$2</f>
        <v>#DIV/0!</v>
      </c>
      <c r="O170" s="7"/>
      <c r="P170" s="7" t="e">
        <f>(Table1[[#This Row],[poisson_likelihood]] - (1-Table1[[#This Row],[poisson_likelihood]])/(1/Table1[[#This Row],[99 implied]]-1))*0.4/4</f>
        <v>#DIV/0!</v>
      </c>
      <c r="Q170" s="8" t="e">
        <f>Table1[[#This Row],[kelly/4 99]]*$R$2</f>
        <v>#DIV/0!</v>
      </c>
    </row>
    <row r="171" spans="1:17" x14ac:dyDescent="0.2">
      <c r="A171">
        <v>4668</v>
      </c>
      <c r="B171" t="s">
        <v>133</v>
      </c>
      <c r="C171" s="1">
        <v>45603</v>
      </c>
      <c r="D171" t="s">
        <v>13</v>
      </c>
      <c r="E171">
        <v>2.5</v>
      </c>
      <c r="F171" s="2">
        <v>0.476190476190476</v>
      </c>
      <c r="G171" s="2">
        <v>0.41270535046219797</v>
      </c>
      <c r="H171" s="2">
        <v>0.449405322933074</v>
      </c>
      <c r="I171" s="2">
        <v>0.46</v>
      </c>
      <c r="J171" s="2">
        <v>0.43726235741444802</v>
      </c>
      <c r="K171" s="2">
        <v>-1.27838231455779E-2</v>
      </c>
      <c r="L171" s="2"/>
      <c r="M171" s="2" t="e">
        <f>(Table1[[#This Row],[poisson_likelihood]] - (1-Table1[[#This Row],[poisson_likelihood]])/(1/Table1[[#This Row],[365 implied]]-1))*0.4/4</f>
        <v>#DIV/0!</v>
      </c>
      <c r="N171" s="5" t="e">
        <f>Table1[[#This Row],[kelly/4 365]]*$R$2</f>
        <v>#DIV/0!</v>
      </c>
      <c r="O171" s="7"/>
      <c r="P171" s="7" t="e">
        <f>(Table1[[#This Row],[poisson_likelihood]] - (1-Table1[[#This Row],[poisson_likelihood]])/(1/Table1[[#This Row],[99 implied]]-1))*0.4/4</f>
        <v>#DIV/0!</v>
      </c>
      <c r="Q171" s="8" t="e">
        <f>Table1[[#This Row],[kelly/4 99]]*$R$2</f>
        <v>#DIV/0!</v>
      </c>
    </row>
    <row r="172" spans="1:17" x14ac:dyDescent="0.2">
      <c r="A172">
        <v>4542</v>
      </c>
      <c r="B172" t="s">
        <v>70</v>
      </c>
      <c r="C172" s="1">
        <v>45603</v>
      </c>
      <c r="D172" t="s">
        <v>13</v>
      </c>
      <c r="E172">
        <v>1.5</v>
      </c>
      <c r="F172" s="2">
        <v>0.413223140495867</v>
      </c>
      <c r="G172" s="2">
        <v>0.35387485527648699</v>
      </c>
      <c r="H172" s="2">
        <v>0.38314183580487499</v>
      </c>
      <c r="I172" s="2">
        <v>0.35057471264367801</v>
      </c>
      <c r="J172" s="2">
        <v>0.38754325259515499</v>
      </c>
      <c r="K172" s="2">
        <v>-1.28163305197536E-2</v>
      </c>
      <c r="L172" s="2"/>
      <c r="M172" s="2" t="e">
        <f>(Table1[[#This Row],[poisson_likelihood]] - (1-Table1[[#This Row],[poisson_likelihood]])/(1/Table1[[#This Row],[365 implied]]-1))*0.4/4</f>
        <v>#DIV/0!</v>
      </c>
      <c r="N172" s="5" t="e">
        <f>Table1[[#This Row],[kelly/4 365]]*$R$2</f>
        <v>#DIV/0!</v>
      </c>
      <c r="O172" s="7"/>
      <c r="P172" s="7" t="e">
        <f>(Table1[[#This Row],[poisson_likelihood]] - (1-Table1[[#This Row],[poisson_likelihood]])/(1/Table1[[#This Row],[99 implied]]-1))*0.4/4</f>
        <v>#DIV/0!</v>
      </c>
      <c r="Q172" s="8" t="e">
        <f>Table1[[#This Row],[kelly/4 99]]*$R$2</f>
        <v>#DIV/0!</v>
      </c>
    </row>
    <row r="173" spans="1:17" x14ac:dyDescent="0.2">
      <c r="A173">
        <v>4453</v>
      </c>
      <c r="B173" t="s">
        <v>26</v>
      </c>
      <c r="C173" s="1">
        <v>45603</v>
      </c>
      <c r="D173" t="s">
        <v>12</v>
      </c>
      <c r="E173">
        <v>1.5</v>
      </c>
      <c r="F173" s="2">
        <v>0.49019607843137197</v>
      </c>
      <c r="G173" s="2">
        <v>0.51977122612846505</v>
      </c>
      <c r="H173" s="2">
        <v>0.46366435815049101</v>
      </c>
      <c r="I173" s="2">
        <v>0.55263157894736803</v>
      </c>
      <c r="J173" s="2">
        <v>0.56571428571428495</v>
      </c>
      <c r="K173" s="2">
        <v>-1.30107474454318E-2</v>
      </c>
      <c r="L173" s="2"/>
      <c r="M173" s="2" t="e">
        <f>(Table1[[#This Row],[poisson_likelihood]] - (1-Table1[[#This Row],[poisson_likelihood]])/(1/Table1[[#This Row],[365 implied]]-1))*0.4/4</f>
        <v>#DIV/0!</v>
      </c>
      <c r="N173" s="5" t="e">
        <f>Table1[[#This Row],[kelly/4 365]]*$R$2</f>
        <v>#DIV/0!</v>
      </c>
      <c r="O173" s="7"/>
      <c r="P173" s="7" t="e">
        <f>(Table1[[#This Row],[poisson_likelihood]] - (1-Table1[[#This Row],[poisson_likelihood]])/(1/Table1[[#This Row],[99 implied]]-1))*0.4/4</f>
        <v>#DIV/0!</v>
      </c>
      <c r="Q173" s="8" t="e">
        <f>Table1[[#This Row],[kelly/4 99]]*$R$2</f>
        <v>#DIV/0!</v>
      </c>
    </row>
    <row r="174" spans="1:17" x14ac:dyDescent="0.2">
      <c r="A174">
        <v>4616</v>
      </c>
      <c r="B174" t="s">
        <v>107</v>
      </c>
      <c r="C174" s="1">
        <v>45603</v>
      </c>
      <c r="D174" t="s">
        <v>13</v>
      </c>
      <c r="E174">
        <v>2.5</v>
      </c>
      <c r="F174" s="2">
        <v>0.46511627906976699</v>
      </c>
      <c r="G174" s="2">
        <v>0.397122891411753</v>
      </c>
      <c r="H174" s="2">
        <v>0.43678428885111997</v>
      </c>
      <c r="I174" s="2">
        <v>0.37583892617449599</v>
      </c>
      <c r="J174" s="2">
        <v>0.39846743295019099</v>
      </c>
      <c r="K174" s="2">
        <v>-1.3242125863063401E-2</v>
      </c>
      <c r="L174" s="2"/>
      <c r="M174" s="2" t="e">
        <f>(Table1[[#This Row],[poisson_likelihood]] - (1-Table1[[#This Row],[poisson_likelihood]])/(1/Table1[[#This Row],[365 implied]]-1))*0.4/4</f>
        <v>#DIV/0!</v>
      </c>
      <c r="N174" s="5" t="e">
        <f>Table1[[#This Row],[kelly/4 365]]*$R$2</f>
        <v>#DIV/0!</v>
      </c>
      <c r="O174" s="7"/>
      <c r="P174" s="7" t="e">
        <f>(Table1[[#This Row],[poisson_likelihood]] - (1-Table1[[#This Row],[poisson_likelihood]])/(1/Table1[[#This Row],[99 implied]]-1))*0.4/4</f>
        <v>#DIV/0!</v>
      </c>
      <c r="Q174" s="8" t="e">
        <f>Table1[[#This Row],[kelly/4 99]]*$R$2</f>
        <v>#DIV/0!</v>
      </c>
    </row>
    <row r="175" spans="1:17" x14ac:dyDescent="0.2">
      <c r="A175">
        <v>4448</v>
      </c>
      <c r="B175" t="s">
        <v>23</v>
      </c>
      <c r="C175" s="1">
        <v>45603</v>
      </c>
      <c r="D175" t="s">
        <v>13</v>
      </c>
      <c r="E175">
        <v>1.5</v>
      </c>
      <c r="F175" s="2">
        <v>0.48076923076923</v>
      </c>
      <c r="G175" s="2">
        <v>0.40273955420634899</v>
      </c>
      <c r="H175" s="2">
        <v>0.45308727730669501</v>
      </c>
      <c r="I175" s="2">
        <v>0.5</v>
      </c>
      <c r="J175" s="2">
        <v>0.49664429530201298</v>
      </c>
      <c r="K175" s="2">
        <v>-1.3328347963442899E-2</v>
      </c>
      <c r="L175" s="2"/>
      <c r="M175" s="2" t="e">
        <f>(Table1[[#This Row],[poisson_likelihood]] - (1-Table1[[#This Row],[poisson_likelihood]])/(1/Table1[[#This Row],[365 implied]]-1))*0.4/4</f>
        <v>#DIV/0!</v>
      </c>
      <c r="N175" s="5" t="e">
        <f>Table1[[#This Row],[kelly/4 365]]*$R$2</f>
        <v>#DIV/0!</v>
      </c>
      <c r="O175" s="7"/>
      <c r="P175" s="7" t="e">
        <f>(Table1[[#This Row],[poisson_likelihood]] - (1-Table1[[#This Row],[poisson_likelihood]])/(1/Table1[[#This Row],[99 implied]]-1))*0.4/4</f>
        <v>#DIV/0!</v>
      </c>
      <c r="Q175" s="8" t="e">
        <f>Table1[[#This Row],[kelly/4 99]]*$R$2</f>
        <v>#DIV/0!</v>
      </c>
    </row>
    <row r="176" spans="1:17" x14ac:dyDescent="0.2">
      <c r="A176">
        <v>4566</v>
      </c>
      <c r="B176" t="s">
        <v>82</v>
      </c>
      <c r="C176" s="1">
        <v>45603</v>
      </c>
      <c r="D176" t="s">
        <v>13</v>
      </c>
      <c r="E176">
        <v>1.5</v>
      </c>
      <c r="F176" s="2">
        <v>0.41666666666666602</v>
      </c>
      <c r="G176" s="2">
        <v>0.349884396952859</v>
      </c>
      <c r="H176" s="2">
        <v>0.38544040303406402</v>
      </c>
      <c r="I176" s="2">
        <v>0.30069930069930001</v>
      </c>
      <c r="J176" s="2">
        <v>0.33716475095785398</v>
      </c>
      <c r="K176" s="2">
        <v>-1.3382684413972201E-2</v>
      </c>
      <c r="L176" s="2"/>
      <c r="M176" s="2" t="e">
        <f>(Table1[[#This Row],[poisson_likelihood]] - (1-Table1[[#This Row],[poisson_likelihood]])/(1/Table1[[#This Row],[365 implied]]-1))*0.4/4</f>
        <v>#DIV/0!</v>
      </c>
      <c r="N176" s="5" t="e">
        <f>Table1[[#This Row],[kelly/4 365]]*$R$2</f>
        <v>#DIV/0!</v>
      </c>
      <c r="O176" s="7"/>
      <c r="P176" s="7" t="e">
        <f>(Table1[[#This Row],[poisson_likelihood]] - (1-Table1[[#This Row],[poisson_likelihood]])/(1/Table1[[#This Row],[99 implied]]-1))*0.4/4</f>
        <v>#DIV/0!</v>
      </c>
      <c r="Q176" s="8" t="e">
        <f>Table1[[#This Row],[kelly/4 99]]*$R$2</f>
        <v>#DIV/0!</v>
      </c>
    </row>
    <row r="177" spans="1:17" x14ac:dyDescent="0.2">
      <c r="A177">
        <v>4604</v>
      </c>
      <c r="B177" t="s">
        <v>101</v>
      </c>
      <c r="C177" s="1">
        <v>45603</v>
      </c>
      <c r="D177" t="s">
        <v>13</v>
      </c>
      <c r="E177">
        <v>1.5</v>
      </c>
      <c r="F177" s="2">
        <v>0.55248618784530301</v>
      </c>
      <c r="G177" s="2">
        <v>0.47092921782553399</v>
      </c>
      <c r="H177" s="2">
        <v>0.52657651310850295</v>
      </c>
      <c r="I177" s="2">
        <v>0.50666666666666604</v>
      </c>
      <c r="J177" s="2">
        <v>0.51698113207547103</v>
      </c>
      <c r="K177" s="2">
        <v>-1.44742318745705E-2</v>
      </c>
      <c r="L177" s="2"/>
      <c r="M177" s="2" t="e">
        <f>(Table1[[#This Row],[poisson_likelihood]] - (1-Table1[[#This Row],[poisson_likelihood]])/(1/Table1[[#This Row],[365 implied]]-1))*0.4/4</f>
        <v>#DIV/0!</v>
      </c>
      <c r="N177" s="5" t="e">
        <f>Table1[[#This Row],[kelly/4 365]]*$R$2</f>
        <v>#DIV/0!</v>
      </c>
      <c r="O177" s="7"/>
      <c r="P177" s="7" t="e">
        <f>(Table1[[#This Row],[poisson_likelihood]] - (1-Table1[[#This Row],[poisson_likelihood]])/(1/Table1[[#This Row],[99 implied]]-1))*0.4/4</f>
        <v>#DIV/0!</v>
      </c>
      <c r="Q177" s="8" t="e">
        <f>Table1[[#This Row],[kelly/4 99]]*$R$2</f>
        <v>#DIV/0!</v>
      </c>
    </row>
    <row r="178" spans="1:17" x14ac:dyDescent="0.2">
      <c r="A178">
        <v>4441</v>
      </c>
      <c r="B178" t="s">
        <v>20</v>
      </c>
      <c r="C178" s="1">
        <v>45603</v>
      </c>
      <c r="D178" t="s">
        <v>12</v>
      </c>
      <c r="E178">
        <v>3.5</v>
      </c>
      <c r="F178" s="2">
        <v>0.434782608695652</v>
      </c>
      <c r="G178" s="2">
        <v>0.43851128776842202</v>
      </c>
      <c r="H178" s="2">
        <v>0.39997574254010798</v>
      </c>
      <c r="I178" s="2">
        <v>0.41242937853107298</v>
      </c>
      <c r="J178" s="2">
        <v>0.4</v>
      </c>
      <c r="K178" s="2">
        <v>-1.5395344645721299E-2</v>
      </c>
      <c r="L178" s="2"/>
      <c r="M178" s="2" t="e">
        <f>(Table1[[#This Row],[poisson_likelihood]] - (1-Table1[[#This Row],[poisson_likelihood]])/(1/Table1[[#This Row],[365 implied]]-1))*0.4/4</f>
        <v>#DIV/0!</v>
      </c>
      <c r="N178" s="5" t="e">
        <f>Table1[[#This Row],[kelly/4 365]]*$R$2</f>
        <v>#DIV/0!</v>
      </c>
      <c r="O178" s="7"/>
      <c r="P178" s="7" t="e">
        <f>(Table1[[#This Row],[poisson_likelihood]] - (1-Table1[[#This Row],[poisson_likelihood]])/(1/Table1[[#This Row],[99 implied]]-1))*0.4/4</f>
        <v>#DIV/0!</v>
      </c>
      <c r="Q178" s="8" t="e">
        <f>Table1[[#This Row],[kelly/4 99]]*$R$2</f>
        <v>#DIV/0!</v>
      </c>
    </row>
    <row r="179" spans="1:17" x14ac:dyDescent="0.2">
      <c r="A179">
        <v>4722</v>
      </c>
      <c r="B179" t="s">
        <v>160</v>
      </c>
      <c r="C179" s="1">
        <v>45603</v>
      </c>
      <c r="D179" t="s">
        <v>13</v>
      </c>
      <c r="E179">
        <v>1.5</v>
      </c>
      <c r="F179" s="2">
        <v>0.40485829959514102</v>
      </c>
      <c r="G179" s="2">
        <v>0.35163198024390102</v>
      </c>
      <c r="H179" s="2">
        <v>0.368112422106949</v>
      </c>
      <c r="I179" s="2">
        <v>0.38650306748466201</v>
      </c>
      <c r="J179" s="2">
        <v>0.34275618374558298</v>
      </c>
      <c r="K179" s="2">
        <v>-1.54357682645977E-2</v>
      </c>
      <c r="L179" s="2"/>
      <c r="M179" s="2" t="e">
        <f>(Table1[[#This Row],[poisson_likelihood]] - (1-Table1[[#This Row],[poisson_likelihood]])/(1/Table1[[#This Row],[365 implied]]-1))*0.4/4</f>
        <v>#DIV/0!</v>
      </c>
      <c r="N179" s="5" t="e">
        <f>Table1[[#This Row],[kelly/4 365]]*$R$2</f>
        <v>#DIV/0!</v>
      </c>
      <c r="O179" s="7"/>
      <c r="P179" s="7" t="e">
        <f>(Table1[[#This Row],[poisson_likelihood]] - (1-Table1[[#This Row],[poisson_likelihood]])/(1/Table1[[#This Row],[99 implied]]-1))*0.4/4</f>
        <v>#DIV/0!</v>
      </c>
      <c r="Q179" s="8" t="e">
        <f>Table1[[#This Row],[kelly/4 99]]*$R$2</f>
        <v>#DIV/0!</v>
      </c>
    </row>
    <row r="180" spans="1:17" x14ac:dyDescent="0.2">
      <c r="A180">
        <v>4599</v>
      </c>
      <c r="B180" t="s">
        <v>99</v>
      </c>
      <c r="C180" s="1">
        <v>45603</v>
      </c>
      <c r="D180" t="s">
        <v>12</v>
      </c>
      <c r="E180">
        <v>2.5</v>
      </c>
      <c r="F180" s="2">
        <v>0.45045045045045001</v>
      </c>
      <c r="G180" s="2">
        <v>0.46342283580235</v>
      </c>
      <c r="H180" s="2">
        <v>0.416476483048626</v>
      </c>
      <c r="I180" s="2">
        <v>0.43511450381679301</v>
      </c>
      <c r="J180" s="2">
        <v>0.43055555555555503</v>
      </c>
      <c r="K180" s="2">
        <v>-1.54553704164033E-2</v>
      </c>
      <c r="L180" s="2"/>
      <c r="M180" s="2" t="e">
        <f>(Table1[[#This Row],[poisson_likelihood]] - (1-Table1[[#This Row],[poisson_likelihood]])/(1/Table1[[#This Row],[365 implied]]-1))*0.4/4</f>
        <v>#DIV/0!</v>
      </c>
      <c r="N180" s="5" t="e">
        <f>Table1[[#This Row],[kelly/4 365]]*$R$2</f>
        <v>#DIV/0!</v>
      </c>
      <c r="O180" s="7"/>
      <c r="P180" s="7" t="e">
        <f>(Table1[[#This Row],[poisson_likelihood]] - (1-Table1[[#This Row],[poisson_likelihood]])/(1/Table1[[#This Row],[99 implied]]-1))*0.4/4</f>
        <v>#DIV/0!</v>
      </c>
      <c r="Q180" s="8" t="e">
        <f>Table1[[#This Row],[kelly/4 99]]*$R$2</f>
        <v>#DIV/0!</v>
      </c>
    </row>
    <row r="181" spans="1:17" x14ac:dyDescent="0.2">
      <c r="A181">
        <v>4721</v>
      </c>
      <c r="B181" t="s">
        <v>160</v>
      </c>
      <c r="C181" s="1">
        <v>45603</v>
      </c>
      <c r="D181" t="s">
        <v>12</v>
      </c>
      <c r="E181">
        <v>1.5</v>
      </c>
      <c r="F181" s="2">
        <v>0.65359477124182996</v>
      </c>
      <c r="G181" s="2">
        <v>0.64836801975609804</v>
      </c>
      <c r="H181" s="2">
        <v>0.63188757789304995</v>
      </c>
      <c r="I181" s="2">
        <v>0.61349693251533699</v>
      </c>
      <c r="J181" s="2">
        <v>0.65724381625441697</v>
      </c>
      <c r="K181" s="2">
        <v>-1.5666040482845499E-2</v>
      </c>
      <c r="L181" s="2"/>
      <c r="M181" s="2" t="e">
        <f>(Table1[[#This Row],[poisson_likelihood]] - (1-Table1[[#This Row],[poisson_likelihood]])/(1/Table1[[#This Row],[365 implied]]-1))*0.4/4</f>
        <v>#DIV/0!</v>
      </c>
      <c r="N181" s="5" t="e">
        <f>Table1[[#This Row],[kelly/4 365]]*$R$2</f>
        <v>#DIV/0!</v>
      </c>
      <c r="O181" s="7"/>
      <c r="P181" s="7" t="e">
        <f>(Table1[[#This Row],[poisson_likelihood]] - (1-Table1[[#This Row],[poisson_likelihood]])/(1/Table1[[#This Row],[99 implied]]-1))*0.4/4</f>
        <v>#DIV/0!</v>
      </c>
      <c r="Q181" s="8" t="e">
        <f>Table1[[#This Row],[kelly/4 99]]*$R$2</f>
        <v>#DIV/0!</v>
      </c>
    </row>
    <row r="182" spans="1:17" x14ac:dyDescent="0.2">
      <c r="A182">
        <v>4703</v>
      </c>
      <c r="B182" t="s">
        <v>151</v>
      </c>
      <c r="C182" s="1">
        <v>45603</v>
      </c>
      <c r="D182" t="s">
        <v>12</v>
      </c>
      <c r="E182">
        <v>2.5</v>
      </c>
      <c r="F182" s="2">
        <v>0.40650406504065001</v>
      </c>
      <c r="G182" s="2">
        <v>0.41316036162919201</v>
      </c>
      <c r="H182" s="2">
        <v>0.36876858085062503</v>
      </c>
      <c r="I182" s="2">
        <v>0.412903225806451</v>
      </c>
      <c r="J182" s="2">
        <v>0.37051792828685198</v>
      </c>
      <c r="K182" s="2">
        <v>-1.58954265594967E-2</v>
      </c>
      <c r="L182" s="2"/>
      <c r="M182" s="2" t="e">
        <f>(Table1[[#This Row],[poisson_likelihood]] - (1-Table1[[#This Row],[poisson_likelihood]])/(1/Table1[[#This Row],[365 implied]]-1))*0.4/4</f>
        <v>#DIV/0!</v>
      </c>
      <c r="N182" s="5" t="e">
        <f>Table1[[#This Row],[kelly/4 365]]*$R$2</f>
        <v>#DIV/0!</v>
      </c>
      <c r="O182" s="7"/>
      <c r="P182" s="7" t="e">
        <f>(Table1[[#This Row],[poisson_likelihood]] - (1-Table1[[#This Row],[poisson_likelihood]])/(1/Table1[[#This Row],[99 implied]]-1))*0.4/4</f>
        <v>#DIV/0!</v>
      </c>
      <c r="Q182" s="8" t="e">
        <f>Table1[[#This Row],[kelly/4 99]]*$R$2</f>
        <v>#DIV/0!</v>
      </c>
    </row>
    <row r="183" spans="1:17" x14ac:dyDescent="0.2">
      <c r="A183">
        <v>4671</v>
      </c>
      <c r="B183" t="s">
        <v>135</v>
      </c>
      <c r="C183" s="1">
        <v>45603</v>
      </c>
      <c r="D183" t="s">
        <v>12</v>
      </c>
      <c r="E183">
        <v>3.5</v>
      </c>
      <c r="F183" s="2">
        <v>0.44444444444444398</v>
      </c>
      <c r="G183" s="2">
        <v>0.451143110198444</v>
      </c>
      <c r="H183" s="2">
        <v>0.40884539164328698</v>
      </c>
      <c r="I183" s="2">
        <v>0.44571428571428501</v>
      </c>
      <c r="J183" s="2">
        <v>0.42955326460481003</v>
      </c>
      <c r="K183" s="2">
        <v>-1.6019573760520801E-2</v>
      </c>
      <c r="L183" s="2"/>
      <c r="M183" s="2" t="e">
        <f>(Table1[[#This Row],[poisson_likelihood]] - (1-Table1[[#This Row],[poisson_likelihood]])/(1/Table1[[#This Row],[365 implied]]-1))*0.4/4</f>
        <v>#DIV/0!</v>
      </c>
      <c r="N183" s="5" t="e">
        <f>Table1[[#This Row],[kelly/4 365]]*$R$2</f>
        <v>#DIV/0!</v>
      </c>
      <c r="O183" s="7"/>
      <c r="P183" s="7" t="e">
        <f>(Table1[[#This Row],[poisson_likelihood]] - (1-Table1[[#This Row],[poisson_likelihood]])/(1/Table1[[#This Row],[99 implied]]-1))*0.4/4</f>
        <v>#DIV/0!</v>
      </c>
      <c r="Q183" s="8" t="e">
        <f>Table1[[#This Row],[kelly/4 99]]*$R$2</f>
        <v>#DIV/0!</v>
      </c>
    </row>
    <row r="184" spans="1:17" x14ac:dyDescent="0.2">
      <c r="A184">
        <v>4695</v>
      </c>
      <c r="B184" t="s">
        <v>147</v>
      </c>
      <c r="C184" s="1">
        <v>45603</v>
      </c>
      <c r="D184" t="s">
        <v>12</v>
      </c>
      <c r="E184">
        <v>2.5</v>
      </c>
      <c r="F184" s="2">
        <v>0.39215686274509798</v>
      </c>
      <c r="G184" s="2">
        <v>0.39563361783339501</v>
      </c>
      <c r="H184" s="2">
        <v>0.35316686201777903</v>
      </c>
      <c r="I184" s="2">
        <v>0.33918128654970697</v>
      </c>
      <c r="J184" s="2">
        <v>0.34722222222222199</v>
      </c>
      <c r="K184" s="2">
        <v>-1.6036209976558299E-2</v>
      </c>
      <c r="L184" s="2"/>
      <c r="M184" s="2" t="e">
        <f>(Table1[[#This Row],[poisson_likelihood]] - (1-Table1[[#This Row],[poisson_likelihood]])/(1/Table1[[#This Row],[365 implied]]-1))*0.4/4</f>
        <v>#DIV/0!</v>
      </c>
      <c r="N184" s="5" t="e">
        <f>Table1[[#This Row],[kelly/4 365]]*$R$2</f>
        <v>#DIV/0!</v>
      </c>
      <c r="O184" s="7"/>
      <c r="P184" s="7" t="e">
        <f>(Table1[[#This Row],[poisson_likelihood]] - (1-Table1[[#This Row],[poisson_likelihood]])/(1/Table1[[#This Row],[99 implied]]-1))*0.4/4</f>
        <v>#DIV/0!</v>
      </c>
      <c r="Q184" s="8" t="e">
        <f>Table1[[#This Row],[kelly/4 99]]*$R$2</f>
        <v>#DIV/0!</v>
      </c>
    </row>
    <row r="185" spans="1:17" x14ac:dyDescent="0.2">
      <c r="A185">
        <v>4704</v>
      </c>
      <c r="B185" t="s">
        <v>151</v>
      </c>
      <c r="C185" s="1">
        <v>45603</v>
      </c>
      <c r="D185" t="s">
        <v>13</v>
      </c>
      <c r="E185">
        <v>2.5</v>
      </c>
      <c r="F185" s="2">
        <v>0.65359477124182996</v>
      </c>
      <c r="G185" s="2">
        <v>0.58683963837080699</v>
      </c>
      <c r="H185" s="2">
        <v>0.63123141914937397</v>
      </c>
      <c r="I185" s="2">
        <v>0.587096774193548</v>
      </c>
      <c r="J185" s="2">
        <v>0.62948207171314696</v>
      </c>
      <c r="K185" s="2">
        <v>-1.6139589010121198E-2</v>
      </c>
      <c r="L185" s="2"/>
      <c r="M185" s="2" t="e">
        <f>(Table1[[#This Row],[poisson_likelihood]] - (1-Table1[[#This Row],[poisson_likelihood]])/(1/Table1[[#This Row],[365 implied]]-1))*0.4/4</f>
        <v>#DIV/0!</v>
      </c>
      <c r="N185" s="5" t="e">
        <f>Table1[[#This Row],[kelly/4 365]]*$R$2</f>
        <v>#DIV/0!</v>
      </c>
      <c r="O185" s="7"/>
      <c r="P185" s="7" t="e">
        <f>(Table1[[#This Row],[poisson_likelihood]] - (1-Table1[[#This Row],[poisson_likelihood]])/(1/Table1[[#This Row],[99 implied]]-1))*0.4/4</f>
        <v>#DIV/0!</v>
      </c>
      <c r="Q185" s="8" t="e">
        <f>Table1[[#This Row],[kelly/4 99]]*$R$2</f>
        <v>#DIV/0!</v>
      </c>
    </row>
    <row r="186" spans="1:17" x14ac:dyDescent="0.2">
      <c r="A186">
        <v>4619</v>
      </c>
      <c r="B186" t="s">
        <v>109</v>
      </c>
      <c r="C186" s="1">
        <v>45603</v>
      </c>
      <c r="D186" t="s">
        <v>12</v>
      </c>
      <c r="E186">
        <v>2.5</v>
      </c>
      <c r="F186" s="2">
        <v>0.64516129032257996</v>
      </c>
      <c r="G186" s="2">
        <v>0.63476978715099297</v>
      </c>
      <c r="H186" s="2">
        <v>0.62201255294998103</v>
      </c>
      <c r="I186" s="2">
        <v>0.61904761904761896</v>
      </c>
      <c r="J186" s="2">
        <v>0.620567375886524</v>
      </c>
      <c r="K186" s="2">
        <v>-1.6309337694331301E-2</v>
      </c>
      <c r="L186" s="2"/>
      <c r="M186" s="2" t="e">
        <f>(Table1[[#This Row],[poisson_likelihood]] - (1-Table1[[#This Row],[poisson_likelihood]])/(1/Table1[[#This Row],[365 implied]]-1))*0.4/4</f>
        <v>#DIV/0!</v>
      </c>
      <c r="N186" s="5" t="e">
        <f>Table1[[#This Row],[kelly/4 365]]*$R$2</f>
        <v>#DIV/0!</v>
      </c>
      <c r="O186" s="7"/>
      <c r="P186" s="7" t="e">
        <f>(Table1[[#This Row],[poisson_likelihood]] - (1-Table1[[#This Row],[poisson_likelihood]])/(1/Table1[[#This Row],[99 implied]]-1))*0.4/4</f>
        <v>#DIV/0!</v>
      </c>
      <c r="Q186" s="8" t="e">
        <f>Table1[[#This Row],[kelly/4 99]]*$R$2</f>
        <v>#DIV/0!</v>
      </c>
    </row>
    <row r="187" spans="1:17" x14ac:dyDescent="0.2">
      <c r="A187">
        <v>4447</v>
      </c>
      <c r="B187" t="s">
        <v>23</v>
      </c>
      <c r="C187" s="1">
        <v>45603</v>
      </c>
      <c r="D187" t="s">
        <v>12</v>
      </c>
      <c r="E187">
        <v>1.5</v>
      </c>
      <c r="F187" s="2">
        <v>0.57471264367816</v>
      </c>
      <c r="G187" s="2">
        <v>0.59726044579365001</v>
      </c>
      <c r="H187" s="2">
        <v>0.54691272269330404</v>
      </c>
      <c r="I187" s="2">
        <v>0.5</v>
      </c>
      <c r="J187" s="2">
        <v>0.50335570469798596</v>
      </c>
      <c r="K187" s="2">
        <v>-1.6341845443800601E-2</v>
      </c>
      <c r="L187" s="2"/>
      <c r="M187" s="2" t="e">
        <f>(Table1[[#This Row],[poisson_likelihood]] - (1-Table1[[#This Row],[poisson_likelihood]])/(1/Table1[[#This Row],[365 implied]]-1))*0.4/4</f>
        <v>#DIV/0!</v>
      </c>
      <c r="N187" s="5" t="e">
        <f>Table1[[#This Row],[kelly/4 365]]*$R$2</f>
        <v>#DIV/0!</v>
      </c>
      <c r="O187" s="7"/>
      <c r="P187" s="7" t="e">
        <f>(Table1[[#This Row],[poisson_likelihood]] - (1-Table1[[#This Row],[poisson_likelihood]])/(1/Table1[[#This Row],[99 implied]]-1))*0.4/4</f>
        <v>#DIV/0!</v>
      </c>
      <c r="Q187" s="8" t="e">
        <f>Table1[[#This Row],[kelly/4 99]]*$R$2</f>
        <v>#DIV/0!</v>
      </c>
    </row>
    <row r="188" spans="1:17" x14ac:dyDescent="0.2">
      <c r="A188">
        <v>4620</v>
      </c>
      <c r="B188" t="s">
        <v>109</v>
      </c>
      <c r="C188" s="1">
        <v>45603</v>
      </c>
      <c r="D188" t="s">
        <v>13</v>
      </c>
      <c r="E188">
        <v>2.5</v>
      </c>
      <c r="F188" s="2">
        <v>0.41666666666666602</v>
      </c>
      <c r="G188" s="2">
        <v>0.36523021284900598</v>
      </c>
      <c r="H188" s="2">
        <v>0.37798744705001802</v>
      </c>
      <c r="I188" s="2">
        <v>0.38095238095237999</v>
      </c>
      <c r="J188" s="2">
        <v>0.379432624113475</v>
      </c>
      <c r="K188" s="2">
        <v>-1.65768084071348E-2</v>
      </c>
      <c r="L188" s="2"/>
      <c r="M188" s="2" t="e">
        <f>(Table1[[#This Row],[poisson_likelihood]] - (1-Table1[[#This Row],[poisson_likelihood]])/(1/Table1[[#This Row],[365 implied]]-1))*0.4/4</f>
        <v>#DIV/0!</v>
      </c>
      <c r="N188" s="5" t="e">
        <f>Table1[[#This Row],[kelly/4 365]]*$R$2</f>
        <v>#DIV/0!</v>
      </c>
      <c r="O188" s="7"/>
      <c r="P188" s="7" t="e">
        <f>(Table1[[#This Row],[poisson_likelihood]] - (1-Table1[[#This Row],[poisson_likelihood]])/(1/Table1[[#This Row],[99 implied]]-1))*0.4/4</f>
        <v>#DIV/0!</v>
      </c>
      <c r="Q188" s="8" t="e">
        <f>Table1[[#This Row],[kelly/4 99]]*$R$2</f>
        <v>#DIV/0!</v>
      </c>
    </row>
    <row r="189" spans="1:17" x14ac:dyDescent="0.2">
      <c r="A189">
        <v>4586</v>
      </c>
      <c r="B189" t="s">
        <v>92</v>
      </c>
      <c r="C189" s="1">
        <v>45603</v>
      </c>
      <c r="D189" t="s">
        <v>13</v>
      </c>
      <c r="E189">
        <v>3.5</v>
      </c>
      <c r="F189" s="2">
        <v>0.43668122270742299</v>
      </c>
      <c r="G189" s="2">
        <v>0.37352143000411497</v>
      </c>
      <c r="H189" s="2">
        <v>0.39777009014925802</v>
      </c>
      <c r="I189" s="2">
        <v>0.34857142857142798</v>
      </c>
      <c r="J189" s="2">
        <v>0.35172413793103402</v>
      </c>
      <c r="K189" s="2">
        <v>-1.7268700301976199E-2</v>
      </c>
      <c r="L189" s="2"/>
      <c r="M189" s="2" t="e">
        <f>(Table1[[#This Row],[poisson_likelihood]] - (1-Table1[[#This Row],[poisson_likelihood]])/(1/Table1[[#This Row],[365 implied]]-1))*0.4/4</f>
        <v>#DIV/0!</v>
      </c>
      <c r="N189" s="5" t="e">
        <f>Table1[[#This Row],[kelly/4 365]]*$R$2</f>
        <v>#DIV/0!</v>
      </c>
      <c r="O189" s="7"/>
      <c r="P189" s="7" t="e">
        <f>(Table1[[#This Row],[poisson_likelihood]] - (1-Table1[[#This Row],[poisson_likelihood]])/(1/Table1[[#This Row],[99 implied]]-1))*0.4/4</f>
        <v>#DIV/0!</v>
      </c>
      <c r="Q189" s="8" t="e">
        <f>Table1[[#This Row],[kelly/4 99]]*$R$2</f>
        <v>#DIV/0!</v>
      </c>
    </row>
    <row r="190" spans="1:17" x14ac:dyDescent="0.2">
      <c r="A190">
        <v>4522</v>
      </c>
      <c r="B190" t="s">
        <v>60</v>
      </c>
      <c r="C190" s="1">
        <v>45603</v>
      </c>
      <c r="D190" t="s">
        <v>13</v>
      </c>
      <c r="E190">
        <v>2.5</v>
      </c>
      <c r="F190" s="2">
        <v>0.54644808743169304</v>
      </c>
      <c r="G190" s="2">
        <v>0.47088481173268798</v>
      </c>
      <c r="H190" s="2">
        <v>0.51450796903172402</v>
      </c>
      <c r="I190" s="2">
        <v>0.47945205479452002</v>
      </c>
      <c r="J190" s="2">
        <v>0.49781659388646199</v>
      </c>
      <c r="K190" s="2">
        <v>-1.7605547190344802E-2</v>
      </c>
      <c r="L190" s="2"/>
      <c r="M190" s="2" t="e">
        <f>(Table1[[#This Row],[poisson_likelihood]] - (1-Table1[[#This Row],[poisson_likelihood]])/(1/Table1[[#This Row],[365 implied]]-1))*0.4/4</f>
        <v>#DIV/0!</v>
      </c>
      <c r="N190" s="5" t="e">
        <f>Table1[[#This Row],[kelly/4 365]]*$R$2</f>
        <v>#DIV/0!</v>
      </c>
      <c r="O190" s="7"/>
      <c r="P190" s="7" t="e">
        <f>(Table1[[#This Row],[poisson_likelihood]] - (1-Table1[[#This Row],[poisson_likelihood]])/(1/Table1[[#This Row],[99 implied]]-1))*0.4/4</f>
        <v>#DIV/0!</v>
      </c>
      <c r="Q190" s="8" t="e">
        <f>Table1[[#This Row],[kelly/4 99]]*$R$2</f>
        <v>#DIV/0!</v>
      </c>
    </row>
    <row r="191" spans="1:17" x14ac:dyDescent="0.2">
      <c r="A191">
        <v>4697</v>
      </c>
      <c r="B191" t="s">
        <v>148</v>
      </c>
      <c r="C191" s="1">
        <v>45603</v>
      </c>
      <c r="D191" t="s">
        <v>12</v>
      </c>
      <c r="E191">
        <v>3.5</v>
      </c>
      <c r="F191" s="2">
        <v>0.44444444444444398</v>
      </c>
      <c r="G191" s="2">
        <v>0.443626236692368</v>
      </c>
      <c r="H191" s="2">
        <v>0.405014337764871</v>
      </c>
      <c r="I191" s="2">
        <v>0.38505747126436701</v>
      </c>
      <c r="J191" s="2">
        <v>0.37671232876712302</v>
      </c>
      <c r="K191" s="2">
        <v>-1.77435480058078E-2</v>
      </c>
      <c r="L191" s="2"/>
      <c r="M191" s="2" t="e">
        <f>(Table1[[#This Row],[poisson_likelihood]] - (1-Table1[[#This Row],[poisson_likelihood]])/(1/Table1[[#This Row],[365 implied]]-1))*0.4/4</f>
        <v>#DIV/0!</v>
      </c>
      <c r="N191" s="5" t="e">
        <f>Table1[[#This Row],[kelly/4 365]]*$R$2</f>
        <v>#DIV/0!</v>
      </c>
      <c r="O191" s="7"/>
      <c r="P191" s="7" t="e">
        <f>(Table1[[#This Row],[poisson_likelihood]] - (1-Table1[[#This Row],[poisson_likelihood]])/(1/Table1[[#This Row],[99 implied]]-1))*0.4/4</f>
        <v>#DIV/0!</v>
      </c>
      <c r="Q191" s="8" t="e">
        <f>Table1[[#This Row],[kelly/4 99]]*$R$2</f>
        <v>#DIV/0!</v>
      </c>
    </row>
    <row r="192" spans="1:17" x14ac:dyDescent="0.2">
      <c r="A192">
        <v>4562</v>
      </c>
      <c r="B192" t="s">
        <v>80</v>
      </c>
      <c r="C192" s="1">
        <v>45603</v>
      </c>
      <c r="D192" t="s">
        <v>13</v>
      </c>
      <c r="E192">
        <v>3.5</v>
      </c>
      <c r="F192" s="2">
        <v>0.58823529411764697</v>
      </c>
      <c r="G192" s="2">
        <v>0.52029089555311203</v>
      </c>
      <c r="H192" s="2">
        <v>0.55842840121772697</v>
      </c>
      <c r="I192" s="2">
        <v>0.46099290780141799</v>
      </c>
      <c r="J192" s="2">
        <v>0.47876447876447797</v>
      </c>
      <c r="K192" s="2">
        <v>-1.8097042117808299E-2</v>
      </c>
      <c r="L192" s="2"/>
      <c r="M192" s="2" t="e">
        <f>(Table1[[#This Row],[poisson_likelihood]] - (1-Table1[[#This Row],[poisson_likelihood]])/(1/Table1[[#This Row],[365 implied]]-1))*0.4/4</f>
        <v>#DIV/0!</v>
      </c>
      <c r="N192" s="5" t="e">
        <f>Table1[[#This Row],[kelly/4 365]]*$R$2</f>
        <v>#DIV/0!</v>
      </c>
      <c r="O192" s="7"/>
      <c r="P192" s="7" t="e">
        <f>(Table1[[#This Row],[poisson_likelihood]] - (1-Table1[[#This Row],[poisson_likelihood]])/(1/Table1[[#This Row],[99 implied]]-1))*0.4/4</f>
        <v>#DIV/0!</v>
      </c>
      <c r="Q192" s="8" t="e">
        <f>Table1[[#This Row],[kelly/4 99]]*$R$2</f>
        <v>#DIV/0!</v>
      </c>
    </row>
    <row r="193" spans="1:17" x14ac:dyDescent="0.2">
      <c r="A193">
        <v>4696</v>
      </c>
      <c r="B193" t="s">
        <v>147</v>
      </c>
      <c r="C193" s="1">
        <v>45603</v>
      </c>
      <c r="D193" t="s">
        <v>13</v>
      </c>
      <c r="E193">
        <v>2.5</v>
      </c>
      <c r="F193" s="2">
        <v>0.67114093959731502</v>
      </c>
      <c r="G193" s="2">
        <v>0.60436638216660399</v>
      </c>
      <c r="H193" s="2">
        <v>0.64683313798221997</v>
      </c>
      <c r="I193" s="2">
        <v>0.66081871345029197</v>
      </c>
      <c r="J193" s="2">
        <v>0.65277777777777701</v>
      </c>
      <c r="K193" s="2">
        <v>-1.8478890003312098E-2</v>
      </c>
      <c r="L193" s="2"/>
      <c r="M193" s="2" t="e">
        <f>(Table1[[#This Row],[poisson_likelihood]] - (1-Table1[[#This Row],[poisson_likelihood]])/(1/Table1[[#This Row],[365 implied]]-1))*0.4/4</f>
        <v>#DIV/0!</v>
      </c>
      <c r="N193" s="5" t="e">
        <f>Table1[[#This Row],[kelly/4 365]]*$R$2</f>
        <v>#DIV/0!</v>
      </c>
      <c r="O193" s="7"/>
      <c r="P193" s="7" t="e">
        <f>(Table1[[#This Row],[poisson_likelihood]] - (1-Table1[[#This Row],[poisson_likelihood]])/(1/Table1[[#This Row],[99 implied]]-1))*0.4/4</f>
        <v>#DIV/0!</v>
      </c>
      <c r="Q193" s="8" t="e">
        <f>Table1[[#This Row],[kelly/4 99]]*$R$2</f>
        <v>#DIV/0!</v>
      </c>
    </row>
    <row r="194" spans="1:17" x14ac:dyDescent="0.2">
      <c r="A194">
        <v>4699</v>
      </c>
      <c r="B194" t="s">
        <v>149</v>
      </c>
      <c r="C194" s="1">
        <v>45603</v>
      </c>
      <c r="D194" t="s">
        <v>12</v>
      </c>
      <c r="E194">
        <v>2.5</v>
      </c>
      <c r="F194" s="2">
        <v>0.40650406504065001</v>
      </c>
      <c r="G194" s="2">
        <v>0.399941191902633</v>
      </c>
      <c r="H194" s="2">
        <v>0.35981667304332998</v>
      </c>
      <c r="I194" s="2">
        <v>0.31612903225806399</v>
      </c>
      <c r="J194" s="2">
        <v>0.32222222222222202</v>
      </c>
      <c r="K194" s="2">
        <v>-1.9666264437227299E-2</v>
      </c>
      <c r="L194" s="2"/>
      <c r="M194" s="2" t="e">
        <f>(Table1[[#This Row],[poisson_likelihood]] - (1-Table1[[#This Row],[poisson_likelihood]])/(1/Table1[[#This Row],[365 implied]]-1))*0.4/4</f>
        <v>#DIV/0!</v>
      </c>
      <c r="N194" s="5" t="e">
        <f>Table1[[#This Row],[kelly/4 365]]*$R$2</f>
        <v>#DIV/0!</v>
      </c>
      <c r="O194" s="7"/>
      <c r="P194" s="7" t="e">
        <f>(Table1[[#This Row],[poisson_likelihood]] - (1-Table1[[#This Row],[poisson_likelihood]])/(1/Table1[[#This Row],[99 implied]]-1))*0.4/4</f>
        <v>#DIV/0!</v>
      </c>
      <c r="Q194" s="8" t="e">
        <f>Table1[[#This Row],[kelly/4 99]]*$R$2</f>
        <v>#DIV/0!</v>
      </c>
    </row>
    <row r="195" spans="1:17" x14ac:dyDescent="0.2">
      <c r="A195">
        <v>4520</v>
      </c>
      <c r="B195" t="s">
        <v>59</v>
      </c>
      <c r="C195" s="1">
        <v>45603</v>
      </c>
      <c r="D195" t="s">
        <v>13</v>
      </c>
      <c r="E195">
        <v>1.5</v>
      </c>
      <c r="F195" s="2">
        <v>0.42194092827004198</v>
      </c>
      <c r="G195" s="2">
        <v>0.33485946122606802</v>
      </c>
      <c r="H195" s="2">
        <v>0.37514272405864202</v>
      </c>
      <c r="I195" s="2">
        <v>0.44910179640718501</v>
      </c>
      <c r="J195" s="2">
        <v>0.45714285714285702</v>
      </c>
      <c r="K195" s="2">
        <v>-2.0239369339601701E-2</v>
      </c>
      <c r="L195" s="2"/>
      <c r="M195" s="2" t="e">
        <f>(Table1[[#This Row],[poisson_likelihood]] - (1-Table1[[#This Row],[poisson_likelihood]])/(1/Table1[[#This Row],[365 implied]]-1))*0.4/4</f>
        <v>#DIV/0!</v>
      </c>
      <c r="N195" s="5" t="e">
        <f>Table1[[#This Row],[kelly/4 365]]*$R$2</f>
        <v>#DIV/0!</v>
      </c>
      <c r="O195" s="7"/>
      <c r="P195" s="7" t="e">
        <f>(Table1[[#This Row],[poisson_likelihood]] - (1-Table1[[#This Row],[poisson_likelihood]])/(1/Table1[[#This Row],[99 implied]]-1))*0.4/4</f>
        <v>#DIV/0!</v>
      </c>
      <c r="Q195" s="8" t="e">
        <f>Table1[[#This Row],[kelly/4 99]]*$R$2</f>
        <v>#DIV/0!</v>
      </c>
    </row>
    <row r="196" spans="1:17" x14ac:dyDescent="0.2">
      <c r="A196">
        <v>4430</v>
      </c>
      <c r="B196" t="s">
        <v>14</v>
      </c>
      <c r="C196" s="1">
        <v>45603</v>
      </c>
      <c r="D196" t="s">
        <v>13</v>
      </c>
      <c r="E196">
        <v>2.5</v>
      </c>
      <c r="F196" s="2">
        <v>0.53191489361702105</v>
      </c>
      <c r="G196" s="2">
        <v>0.44971465677773997</v>
      </c>
      <c r="H196" s="2">
        <v>0.49384907218094998</v>
      </c>
      <c r="I196" s="2">
        <v>0.53846153846153799</v>
      </c>
      <c r="J196" s="2">
        <v>0.52249134948096798</v>
      </c>
      <c r="K196" s="2">
        <v>-2.03306091760833E-2</v>
      </c>
      <c r="L196" s="2"/>
      <c r="M196" s="2" t="e">
        <f>(Table1[[#This Row],[poisson_likelihood]] - (1-Table1[[#This Row],[poisson_likelihood]])/(1/Table1[[#This Row],[365 implied]]-1))*0.4/4</f>
        <v>#DIV/0!</v>
      </c>
      <c r="N196" s="5" t="e">
        <f>Table1[[#This Row],[kelly/4 365]]*$R$2</f>
        <v>#DIV/0!</v>
      </c>
      <c r="O196" s="7"/>
      <c r="P196" s="7" t="e">
        <f>(Table1[[#This Row],[poisson_likelihood]] - (1-Table1[[#This Row],[poisson_likelihood]])/(1/Table1[[#This Row],[99 implied]]-1))*0.4/4</f>
        <v>#DIV/0!</v>
      </c>
      <c r="Q196" s="8" t="e">
        <f>Table1[[#This Row],[kelly/4 99]]*$R$2</f>
        <v>#DIV/0!</v>
      </c>
    </row>
    <row r="197" spans="1:17" x14ac:dyDescent="0.2">
      <c r="A197">
        <v>4645</v>
      </c>
      <c r="B197" t="s">
        <v>122</v>
      </c>
      <c r="C197" s="1">
        <v>45603</v>
      </c>
      <c r="D197" t="s">
        <v>12</v>
      </c>
      <c r="E197">
        <v>1.5</v>
      </c>
      <c r="F197" s="2">
        <v>0.59523809523809501</v>
      </c>
      <c r="G197" s="2">
        <v>0.60873997783073097</v>
      </c>
      <c r="H197" s="2">
        <v>0.56215589831511603</v>
      </c>
      <c r="I197" s="2">
        <v>0.51041666666666596</v>
      </c>
      <c r="J197" s="2">
        <v>0.49275362318840499</v>
      </c>
      <c r="K197" s="2">
        <v>-2.0433121628898699E-2</v>
      </c>
      <c r="L197" s="2"/>
      <c r="M197" s="2" t="e">
        <f>(Table1[[#This Row],[poisson_likelihood]] - (1-Table1[[#This Row],[poisson_likelihood]])/(1/Table1[[#This Row],[365 implied]]-1))*0.4/4</f>
        <v>#DIV/0!</v>
      </c>
      <c r="N197" s="5" t="e">
        <f>Table1[[#This Row],[kelly/4 365]]*$R$2</f>
        <v>#DIV/0!</v>
      </c>
      <c r="O197" s="7"/>
      <c r="P197" s="7" t="e">
        <f>(Table1[[#This Row],[poisson_likelihood]] - (1-Table1[[#This Row],[poisson_likelihood]])/(1/Table1[[#This Row],[99 implied]]-1))*0.4/4</f>
        <v>#DIV/0!</v>
      </c>
      <c r="Q197" s="8" t="e">
        <f>Table1[[#This Row],[kelly/4 99]]*$R$2</f>
        <v>#DIV/0!</v>
      </c>
    </row>
    <row r="198" spans="1:17" x14ac:dyDescent="0.2">
      <c r="A198">
        <v>4634</v>
      </c>
      <c r="B198" t="s">
        <v>116</v>
      </c>
      <c r="C198" s="1">
        <v>45603</v>
      </c>
      <c r="D198" t="s">
        <v>13</v>
      </c>
      <c r="E198">
        <v>2.5</v>
      </c>
      <c r="F198" s="2">
        <v>0.42553191489361702</v>
      </c>
      <c r="G198" s="2">
        <v>0.35401224830372602</v>
      </c>
      <c r="H198" s="2">
        <v>0.37755078029575201</v>
      </c>
      <c r="I198" s="2">
        <v>0.41714285714285698</v>
      </c>
      <c r="J198" s="2">
        <v>0.46366782006920398</v>
      </c>
      <c r="K198" s="2">
        <v>-2.0880678945366798E-2</v>
      </c>
      <c r="L198" s="2"/>
      <c r="M198" s="2" t="e">
        <f>(Table1[[#This Row],[poisson_likelihood]] - (1-Table1[[#This Row],[poisson_likelihood]])/(1/Table1[[#This Row],[365 implied]]-1))*0.4/4</f>
        <v>#DIV/0!</v>
      </c>
      <c r="N198" s="5" t="e">
        <f>Table1[[#This Row],[kelly/4 365]]*$R$2</f>
        <v>#DIV/0!</v>
      </c>
      <c r="O198" s="7"/>
      <c r="P198" s="7" t="e">
        <f>(Table1[[#This Row],[poisson_likelihood]] - (1-Table1[[#This Row],[poisson_likelihood]])/(1/Table1[[#This Row],[99 implied]]-1))*0.4/4</f>
        <v>#DIV/0!</v>
      </c>
      <c r="Q198" s="8" t="e">
        <f>Table1[[#This Row],[kelly/4 99]]*$R$2</f>
        <v>#DIV/0!</v>
      </c>
    </row>
    <row r="199" spans="1:17" x14ac:dyDescent="0.2">
      <c r="A199">
        <v>4461</v>
      </c>
      <c r="B199" t="s">
        <v>30</v>
      </c>
      <c r="C199" s="1">
        <v>45603</v>
      </c>
      <c r="D199" t="s">
        <v>12</v>
      </c>
      <c r="E199">
        <v>3.5</v>
      </c>
      <c r="F199" s="2">
        <v>0.5</v>
      </c>
      <c r="G199" s="2">
        <v>0.49498668972058302</v>
      </c>
      <c r="H199" s="2">
        <v>0.45788729950794999</v>
      </c>
      <c r="I199" s="2">
        <v>0.38285714285714201</v>
      </c>
      <c r="J199" s="2">
        <v>0.42560553633217901</v>
      </c>
      <c r="K199" s="2">
        <v>-2.1056350246024799E-2</v>
      </c>
      <c r="L199" s="2"/>
      <c r="M199" s="2" t="e">
        <f>(Table1[[#This Row],[poisson_likelihood]] - (1-Table1[[#This Row],[poisson_likelihood]])/(1/Table1[[#This Row],[365 implied]]-1))*0.4/4</f>
        <v>#DIV/0!</v>
      </c>
      <c r="N199" s="5" t="e">
        <f>Table1[[#This Row],[kelly/4 365]]*$R$2</f>
        <v>#DIV/0!</v>
      </c>
      <c r="O199" s="7"/>
      <c r="P199" s="7" t="e">
        <f>(Table1[[#This Row],[poisson_likelihood]] - (1-Table1[[#This Row],[poisson_likelihood]])/(1/Table1[[#This Row],[99 implied]]-1))*0.4/4</f>
        <v>#DIV/0!</v>
      </c>
      <c r="Q199" s="8" t="e">
        <f>Table1[[#This Row],[kelly/4 99]]*$R$2</f>
        <v>#DIV/0!</v>
      </c>
    </row>
    <row r="200" spans="1:17" x14ac:dyDescent="0.2">
      <c r="A200">
        <v>4571</v>
      </c>
      <c r="B200" t="s">
        <v>85</v>
      </c>
      <c r="C200" s="1">
        <v>45603</v>
      </c>
      <c r="D200" t="s">
        <v>12</v>
      </c>
      <c r="E200">
        <v>1.5</v>
      </c>
      <c r="F200" s="2">
        <v>0.59523809523809501</v>
      </c>
      <c r="G200" s="2">
        <v>0.60871185190092003</v>
      </c>
      <c r="H200" s="2">
        <v>0.56090788270657399</v>
      </c>
      <c r="I200" s="2">
        <v>0.47486033519553</v>
      </c>
      <c r="J200" s="2">
        <v>0.47840531561461702</v>
      </c>
      <c r="K200" s="2">
        <v>-2.12039547988804E-2</v>
      </c>
      <c r="L200" s="2"/>
      <c r="M200" s="2" t="e">
        <f>(Table1[[#This Row],[poisson_likelihood]] - (1-Table1[[#This Row],[poisson_likelihood]])/(1/Table1[[#This Row],[365 implied]]-1))*0.4/4</f>
        <v>#DIV/0!</v>
      </c>
      <c r="N200" s="5" t="e">
        <f>Table1[[#This Row],[kelly/4 365]]*$R$2</f>
        <v>#DIV/0!</v>
      </c>
      <c r="O200" s="7"/>
      <c r="P200" s="7" t="e">
        <f>(Table1[[#This Row],[poisson_likelihood]] - (1-Table1[[#This Row],[poisson_likelihood]])/(1/Table1[[#This Row],[99 implied]]-1))*0.4/4</f>
        <v>#DIV/0!</v>
      </c>
      <c r="Q200" s="8" t="e">
        <f>Table1[[#This Row],[kelly/4 99]]*$R$2</f>
        <v>#DIV/0!</v>
      </c>
    </row>
    <row r="201" spans="1:17" x14ac:dyDescent="0.2">
      <c r="A201">
        <v>4603</v>
      </c>
      <c r="B201" t="s">
        <v>101</v>
      </c>
      <c r="C201" s="1">
        <v>45603</v>
      </c>
      <c r="D201" t="s">
        <v>12</v>
      </c>
      <c r="E201">
        <v>1.5</v>
      </c>
      <c r="F201" s="2">
        <v>0.51546391752577303</v>
      </c>
      <c r="G201" s="2">
        <v>0.52907078217446502</v>
      </c>
      <c r="H201" s="2">
        <v>0.47342348689149599</v>
      </c>
      <c r="I201" s="2">
        <v>0.49333333333333301</v>
      </c>
      <c r="J201" s="2">
        <v>0.48301886792452797</v>
      </c>
      <c r="K201" s="2">
        <v>-2.1691073252791699E-2</v>
      </c>
      <c r="L201" s="2"/>
      <c r="M201" s="2" t="e">
        <f>(Table1[[#This Row],[poisson_likelihood]] - (1-Table1[[#This Row],[poisson_likelihood]])/(1/Table1[[#This Row],[365 implied]]-1))*0.4/4</f>
        <v>#DIV/0!</v>
      </c>
      <c r="N201" s="5" t="e">
        <f>Table1[[#This Row],[kelly/4 365]]*$R$2</f>
        <v>#DIV/0!</v>
      </c>
      <c r="O201" s="7"/>
      <c r="P201" s="7" t="e">
        <f>(Table1[[#This Row],[poisson_likelihood]] - (1-Table1[[#This Row],[poisson_likelihood]])/(1/Table1[[#This Row],[99 implied]]-1))*0.4/4</f>
        <v>#DIV/0!</v>
      </c>
      <c r="Q201" s="8" t="e">
        <f>Table1[[#This Row],[kelly/4 99]]*$R$2</f>
        <v>#DIV/0!</v>
      </c>
    </row>
    <row r="202" spans="1:17" x14ac:dyDescent="0.2">
      <c r="A202">
        <v>4601</v>
      </c>
      <c r="B202" t="s">
        <v>100</v>
      </c>
      <c r="C202" s="1">
        <v>45603</v>
      </c>
      <c r="D202" t="s">
        <v>12</v>
      </c>
      <c r="E202">
        <v>1.5</v>
      </c>
      <c r="F202" s="2">
        <v>0.58479532163742598</v>
      </c>
      <c r="G202" s="2">
        <v>0.59858603452241199</v>
      </c>
      <c r="H202" s="2">
        <v>0.54876355602223503</v>
      </c>
      <c r="I202" s="2">
        <v>0.53787878787878696</v>
      </c>
      <c r="J202" s="2">
        <v>0.54148471615720495</v>
      </c>
      <c r="K202" s="2">
        <v>-2.16951828175974E-2</v>
      </c>
      <c r="L202" s="2"/>
      <c r="M202" s="2" t="e">
        <f>(Table1[[#This Row],[poisson_likelihood]] - (1-Table1[[#This Row],[poisson_likelihood]])/(1/Table1[[#This Row],[365 implied]]-1))*0.4/4</f>
        <v>#DIV/0!</v>
      </c>
      <c r="N202" s="5" t="e">
        <f>Table1[[#This Row],[kelly/4 365]]*$R$2</f>
        <v>#DIV/0!</v>
      </c>
      <c r="O202" s="7"/>
      <c r="P202" s="7" t="e">
        <f>(Table1[[#This Row],[poisson_likelihood]] - (1-Table1[[#This Row],[poisson_likelihood]])/(1/Table1[[#This Row],[99 implied]]-1))*0.4/4</f>
        <v>#DIV/0!</v>
      </c>
      <c r="Q202" s="8" t="e">
        <f>Table1[[#This Row],[kelly/4 99]]*$R$2</f>
        <v>#DIV/0!</v>
      </c>
    </row>
    <row r="203" spans="1:17" x14ac:dyDescent="0.2">
      <c r="A203">
        <v>4492</v>
      </c>
      <c r="B203" t="s">
        <v>45</v>
      </c>
      <c r="C203" s="1">
        <v>45603</v>
      </c>
      <c r="D203" t="s">
        <v>13</v>
      </c>
      <c r="E203">
        <v>2.5</v>
      </c>
      <c r="F203" s="2">
        <v>0.54644808743169304</v>
      </c>
      <c r="G203" s="2">
        <v>0.46324448358620002</v>
      </c>
      <c r="H203" s="2">
        <v>0.50655140233978702</v>
      </c>
      <c r="I203" s="2">
        <v>0.59195402298850497</v>
      </c>
      <c r="J203" s="2">
        <v>0.585365853658536</v>
      </c>
      <c r="K203" s="2">
        <v>-2.1991245095839801E-2</v>
      </c>
      <c r="L203" s="2"/>
      <c r="M203" s="2" t="e">
        <f>(Table1[[#This Row],[poisson_likelihood]] - (1-Table1[[#This Row],[poisson_likelihood]])/(1/Table1[[#This Row],[365 implied]]-1))*0.4/4</f>
        <v>#DIV/0!</v>
      </c>
      <c r="N203" s="5" t="e">
        <f>Table1[[#This Row],[kelly/4 365]]*$R$2</f>
        <v>#DIV/0!</v>
      </c>
      <c r="O203" s="7"/>
      <c r="P203" s="7" t="e">
        <f>(Table1[[#This Row],[poisson_likelihood]] - (1-Table1[[#This Row],[poisson_likelihood]])/(1/Table1[[#This Row],[99 implied]]-1))*0.4/4</f>
        <v>#DIV/0!</v>
      </c>
      <c r="Q203" s="8" t="e">
        <f>Table1[[#This Row],[kelly/4 99]]*$R$2</f>
        <v>#DIV/0!</v>
      </c>
    </row>
    <row r="204" spans="1:17" x14ac:dyDescent="0.2">
      <c r="A204">
        <v>4455</v>
      </c>
      <c r="B204" t="s">
        <v>27</v>
      </c>
      <c r="C204" s="1">
        <v>45603</v>
      </c>
      <c r="D204" t="s">
        <v>12</v>
      </c>
      <c r="E204">
        <v>1.5</v>
      </c>
      <c r="F204" s="2">
        <v>0.625</v>
      </c>
      <c r="G204" s="2">
        <v>0.63721293960507197</v>
      </c>
      <c r="H204" s="2">
        <v>0.59138231499495997</v>
      </c>
      <c r="I204" s="2">
        <v>0.59411764705882297</v>
      </c>
      <c r="J204" s="2">
        <v>0.59859154929577396</v>
      </c>
      <c r="K204" s="2">
        <v>-2.2411790003359602E-2</v>
      </c>
      <c r="L204" s="2"/>
      <c r="M204" s="2" t="e">
        <f>(Table1[[#This Row],[poisson_likelihood]] - (1-Table1[[#This Row],[poisson_likelihood]])/(1/Table1[[#This Row],[365 implied]]-1))*0.4/4</f>
        <v>#DIV/0!</v>
      </c>
      <c r="N204" s="5" t="e">
        <f>Table1[[#This Row],[kelly/4 365]]*$R$2</f>
        <v>#DIV/0!</v>
      </c>
      <c r="O204" s="7"/>
      <c r="P204" s="7" t="e">
        <f>(Table1[[#This Row],[poisson_likelihood]] - (1-Table1[[#This Row],[poisson_likelihood]])/(1/Table1[[#This Row],[99 implied]]-1))*0.4/4</f>
        <v>#DIV/0!</v>
      </c>
      <c r="Q204" s="8" t="e">
        <f>Table1[[#This Row],[kelly/4 99]]*$R$2</f>
        <v>#DIV/0!</v>
      </c>
    </row>
    <row r="205" spans="1:17" x14ac:dyDescent="0.2">
      <c r="A205">
        <v>4454</v>
      </c>
      <c r="B205" t="s">
        <v>26</v>
      </c>
      <c r="C205" s="1">
        <v>45603</v>
      </c>
      <c r="D205" t="s">
        <v>13</v>
      </c>
      <c r="E205">
        <v>1.5</v>
      </c>
      <c r="F205" s="2">
        <v>0.57471264367816</v>
      </c>
      <c r="G205" s="2">
        <v>0.48022877387153401</v>
      </c>
      <c r="H205" s="2">
        <v>0.53633564184950799</v>
      </c>
      <c r="I205" s="2">
        <v>0.44736842105263103</v>
      </c>
      <c r="J205" s="2">
        <v>0.434285714285714</v>
      </c>
      <c r="K205" s="2">
        <v>-2.2559453777654E-2</v>
      </c>
      <c r="L205" s="2"/>
      <c r="M205" s="2" t="e">
        <f>(Table1[[#This Row],[poisson_likelihood]] - (1-Table1[[#This Row],[poisson_likelihood]])/(1/Table1[[#This Row],[365 implied]]-1))*0.4/4</f>
        <v>#DIV/0!</v>
      </c>
      <c r="N205" s="5" t="e">
        <f>Table1[[#This Row],[kelly/4 365]]*$R$2</f>
        <v>#DIV/0!</v>
      </c>
      <c r="O205" s="7"/>
      <c r="P205" s="7" t="e">
        <f>(Table1[[#This Row],[poisson_likelihood]] - (1-Table1[[#This Row],[poisson_likelihood]])/(1/Table1[[#This Row],[99 implied]]-1))*0.4/4</f>
        <v>#DIV/0!</v>
      </c>
      <c r="Q205" s="8" t="e">
        <f>Table1[[#This Row],[kelly/4 99]]*$R$2</f>
        <v>#DIV/0!</v>
      </c>
    </row>
    <row r="206" spans="1:17" x14ac:dyDescent="0.2">
      <c r="A206">
        <v>4510</v>
      </c>
      <c r="B206" t="s">
        <v>54</v>
      </c>
      <c r="C206" s="1">
        <v>45603</v>
      </c>
      <c r="D206" t="s">
        <v>13</v>
      </c>
      <c r="E206">
        <v>1.5</v>
      </c>
      <c r="F206" s="2">
        <v>0.46511627906976699</v>
      </c>
      <c r="G206" s="2">
        <v>0.37548540919951301</v>
      </c>
      <c r="H206" s="2">
        <v>0.41683589735417897</v>
      </c>
      <c r="I206" s="2">
        <v>0.5</v>
      </c>
      <c r="J206" s="2">
        <v>0.50889679715302405</v>
      </c>
      <c r="K206" s="2">
        <v>-2.25658305844594E-2</v>
      </c>
      <c r="L206" s="2"/>
      <c r="M206" s="2" t="e">
        <f>(Table1[[#This Row],[poisson_likelihood]] - (1-Table1[[#This Row],[poisson_likelihood]])/(1/Table1[[#This Row],[365 implied]]-1))*0.4/4</f>
        <v>#DIV/0!</v>
      </c>
      <c r="N206" s="5" t="e">
        <f>Table1[[#This Row],[kelly/4 365]]*$R$2</f>
        <v>#DIV/0!</v>
      </c>
      <c r="O206" s="7"/>
      <c r="P206" s="7" t="e">
        <f>(Table1[[#This Row],[poisson_likelihood]] - (1-Table1[[#This Row],[poisson_likelihood]])/(1/Table1[[#This Row],[99 implied]]-1))*0.4/4</f>
        <v>#DIV/0!</v>
      </c>
      <c r="Q206" s="8" t="e">
        <f>Table1[[#This Row],[kelly/4 99]]*$R$2</f>
        <v>#DIV/0!</v>
      </c>
    </row>
    <row r="207" spans="1:17" x14ac:dyDescent="0.2">
      <c r="A207">
        <v>4667</v>
      </c>
      <c r="B207" t="s">
        <v>133</v>
      </c>
      <c r="C207" s="1">
        <v>45603</v>
      </c>
      <c r="D207" t="s">
        <v>12</v>
      </c>
      <c r="E207">
        <v>2.5</v>
      </c>
      <c r="F207" s="2">
        <v>0.58823529411764697</v>
      </c>
      <c r="G207" s="2">
        <v>0.58729464953780097</v>
      </c>
      <c r="H207" s="2">
        <v>0.550594677066925</v>
      </c>
      <c r="I207" s="2">
        <v>0.54</v>
      </c>
      <c r="J207" s="2">
        <v>0.56273764258555103</v>
      </c>
      <c r="K207" s="2">
        <v>-2.2853231780795302E-2</v>
      </c>
      <c r="L207" s="2"/>
      <c r="M207" s="2" t="e">
        <f>(Table1[[#This Row],[poisson_likelihood]] - (1-Table1[[#This Row],[poisson_likelihood]])/(1/Table1[[#This Row],[365 implied]]-1))*0.4/4</f>
        <v>#DIV/0!</v>
      </c>
      <c r="N207" s="5" t="e">
        <f>Table1[[#This Row],[kelly/4 365]]*$R$2</f>
        <v>#DIV/0!</v>
      </c>
      <c r="O207" s="7"/>
      <c r="P207" s="7" t="e">
        <f>(Table1[[#This Row],[poisson_likelihood]] - (1-Table1[[#This Row],[poisson_likelihood]])/(1/Table1[[#This Row],[99 implied]]-1))*0.4/4</f>
        <v>#DIV/0!</v>
      </c>
      <c r="Q207" s="8" t="e">
        <f>Table1[[#This Row],[kelly/4 99]]*$R$2</f>
        <v>#DIV/0!</v>
      </c>
    </row>
    <row r="208" spans="1:17" x14ac:dyDescent="0.2">
      <c r="A208">
        <v>4483</v>
      </c>
      <c r="B208" t="s">
        <v>41</v>
      </c>
      <c r="C208" s="1">
        <v>45603</v>
      </c>
      <c r="D208" t="s">
        <v>12</v>
      </c>
      <c r="E208">
        <v>1.5</v>
      </c>
      <c r="F208" s="2">
        <v>0.59523809523809501</v>
      </c>
      <c r="G208" s="2">
        <v>0.60374385252483898</v>
      </c>
      <c r="H208" s="2">
        <v>0.55777065184566299</v>
      </c>
      <c r="I208" s="2">
        <v>0.587878787878787</v>
      </c>
      <c r="J208" s="2">
        <v>0.58736059479553904</v>
      </c>
      <c r="K208" s="2">
        <v>-2.3141656212972699E-2</v>
      </c>
      <c r="L208" s="2"/>
      <c r="M208" s="2" t="e">
        <f>(Table1[[#This Row],[poisson_likelihood]] - (1-Table1[[#This Row],[poisson_likelihood]])/(1/Table1[[#This Row],[365 implied]]-1))*0.4/4</f>
        <v>#DIV/0!</v>
      </c>
      <c r="N208" s="5" t="e">
        <f>Table1[[#This Row],[kelly/4 365]]*$R$2</f>
        <v>#DIV/0!</v>
      </c>
      <c r="O208" s="7"/>
      <c r="P208" s="7" t="e">
        <f>(Table1[[#This Row],[poisson_likelihood]] - (1-Table1[[#This Row],[poisson_likelihood]])/(1/Table1[[#This Row],[99 implied]]-1))*0.4/4</f>
        <v>#DIV/0!</v>
      </c>
      <c r="Q208" s="8" t="e">
        <f>Table1[[#This Row],[kelly/4 99]]*$R$2</f>
        <v>#DIV/0!</v>
      </c>
    </row>
    <row r="209" spans="1:17" x14ac:dyDescent="0.2">
      <c r="A209">
        <v>4512</v>
      </c>
      <c r="B209" t="s">
        <v>55</v>
      </c>
      <c r="C209" s="1">
        <v>45603</v>
      </c>
      <c r="D209" t="s">
        <v>13</v>
      </c>
      <c r="E209">
        <v>1.5</v>
      </c>
      <c r="F209" s="2">
        <v>0.39370078740157399</v>
      </c>
      <c r="G209" s="2">
        <v>0.31918764786824899</v>
      </c>
      <c r="H209" s="2">
        <v>0.337451989755231</v>
      </c>
      <c r="I209" s="2">
        <v>0.51020408163265296</v>
      </c>
      <c r="J209" s="2">
        <v>0.47058823529411697</v>
      </c>
      <c r="K209" s="2">
        <v>-2.3193497730797399E-2</v>
      </c>
      <c r="L209" s="2"/>
      <c r="M209" s="2" t="e">
        <f>(Table1[[#This Row],[poisson_likelihood]] - (1-Table1[[#This Row],[poisson_likelihood]])/(1/Table1[[#This Row],[365 implied]]-1))*0.4/4</f>
        <v>#DIV/0!</v>
      </c>
      <c r="N209" s="5" t="e">
        <f>Table1[[#This Row],[kelly/4 365]]*$R$2</f>
        <v>#DIV/0!</v>
      </c>
      <c r="O209" s="7"/>
      <c r="P209" s="7" t="e">
        <f>(Table1[[#This Row],[poisson_likelihood]] - (1-Table1[[#This Row],[poisson_likelihood]])/(1/Table1[[#This Row],[99 implied]]-1))*0.4/4</f>
        <v>#DIV/0!</v>
      </c>
      <c r="Q209" s="8" t="e">
        <f>Table1[[#This Row],[kelly/4 99]]*$R$2</f>
        <v>#DIV/0!</v>
      </c>
    </row>
    <row r="210" spans="1:17" x14ac:dyDescent="0.2">
      <c r="A210">
        <v>4451</v>
      </c>
      <c r="B210" t="s">
        <v>25</v>
      </c>
      <c r="C210" s="1">
        <v>45603</v>
      </c>
      <c r="D210" t="s">
        <v>12</v>
      </c>
      <c r="E210">
        <v>1.5</v>
      </c>
      <c r="F210" s="2">
        <v>0.52356020942408299</v>
      </c>
      <c r="G210" s="2">
        <v>0.53217544071923495</v>
      </c>
      <c r="H210" s="2">
        <v>0.47870704922313301</v>
      </c>
      <c r="I210" s="2">
        <v>0.5</v>
      </c>
      <c r="J210" s="2">
        <v>0.49635036496350299</v>
      </c>
      <c r="K210" s="2">
        <v>-2.3535586808740599E-2</v>
      </c>
      <c r="L210" s="2"/>
      <c r="M210" s="2" t="e">
        <f>(Table1[[#This Row],[poisson_likelihood]] - (1-Table1[[#This Row],[poisson_likelihood]])/(1/Table1[[#This Row],[365 implied]]-1))*0.4/4</f>
        <v>#DIV/0!</v>
      </c>
      <c r="N210" s="5" t="e">
        <f>Table1[[#This Row],[kelly/4 365]]*$R$2</f>
        <v>#DIV/0!</v>
      </c>
      <c r="O210" s="7"/>
      <c r="P210" s="7" t="e">
        <f>(Table1[[#This Row],[poisson_likelihood]] - (1-Table1[[#This Row],[poisson_likelihood]])/(1/Table1[[#This Row],[99 implied]]-1))*0.4/4</f>
        <v>#DIV/0!</v>
      </c>
      <c r="Q210" s="8" t="e">
        <f>Table1[[#This Row],[kelly/4 99]]*$R$2</f>
        <v>#DIV/0!</v>
      </c>
    </row>
    <row r="211" spans="1:17" x14ac:dyDescent="0.2">
      <c r="A211">
        <v>4513</v>
      </c>
      <c r="B211" t="s">
        <v>56</v>
      </c>
      <c r="C211" s="1">
        <v>45603</v>
      </c>
      <c r="D211" t="s">
        <v>12</v>
      </c>
      <c r="E211">
        <v>1.5</v>
      </c>
      <c r="F211" s="2">
        <v>0.57471264367816</v>
      </c>
      <c r="G211" s="2">
        <v>0.57624381209131603</v>
      </c>
      <c r="H211" s="2">
        <v>0.53462963805393005</v>
      </c>
      <c r="I211" s="2">
        <v>0.625</v>
      </c>
      <c r="J211" s="2">
        <v>0.628571428571428</v>
      </c>
      <c r="K211" s="2">
        <v>-2.35623073601894E-2</v>
      </c>
      <c r="L211" s="2"/>
      <c r="M211" s="2" t="e">
        <f>(Table1[[#This Row],[poisson_likelihood]] - (1-Table1[[#This Row],[poisson_likelihood]])/(1/Table1[[#This Row],[365 implied]]-1))*0.4/4</f>
        <v>#DIV/0!</v>
      </c>
      <c r="N211" s="5" t="e">
        <f>Table1[[#This Row],[kelly/4 365]]*$R$2</f>
        <v>#DIV/0!</v>
      </c>
      <c r="O211" s="7"/>
      <c r="P211" s="7" t="e">
        <f>(Table1[[#This Row],[poisson_likelihood]] - (1-Table1[[#This Row],[poisson_likelihood]])/(1/Table1[[#This Row],[99 implied]]-1))*0.4/4</f>
        <v>#DIV/0!</v>
      </c>
      <c r="Q211" s="8" t="e">
        <f>Table1[[#This Row],[kelly/4 99]]*$R$2</f>
        <v>#DIV/0!</v>
      </c>
    </row>
    <row r="212" spans="1:17" x14ac:dyDescent="0.2">
      <c r="A212">
        <v>4548</v>
      </c>
      <c r="B212" t="s">
        <v>73</v>
      </c>
      <c r="C212" s="1">
        <v>45603</v>
      </c>
      <c r="D212" t="s">
        <v>13</v>
      </c>
      <c r="E212">
        <v>1.5</v>
      </c>
      <c r="F212" s="2">
        <v>0.42553191489361702</v>
      </c>
      <c r="G212" s="2">
        <v>0.33649033138503398</v>
      </c>
      <c r="H212" s="2">
        <v>0.37114780434154898</v>
      </c>
      <c r="I212" s="2">
        <v>0.40243902439024298</v>
      </c>
      <c r="J212" s="2">
        <v>0.402877697841726</v>
      </c>
      <c r="K212" s="2">
        <v>-2.3667159221733E-2</v>
      </c>
      <c r="L212" s="2"/>
      <c r="M212" s="2" t="e">
        <f>(Table1[[#This Row],[poisson_likelihood]] - (1-Table1[[#This Row],[poisson_likelihood]])/(1/Table1[[#This Row],[365 implied]]-1))*0.4/4</f>
        <v>#DIV/0!</v>
      </c>
      <c r="N212" s="5" t="e">
        <f>Table1[[#This Row],[kelly/4 365]]*$R$2</f>
        <v>#DIV/0!</v>
      </c>
      <c r="O212" s="7"/>
      <c r="P212" s="7" t="e">
        <f>(Table1[[#This Row],[poisson_likelihood]] - (1-Table1[[#This Row],[poisson_likelihood]])/(1/Table1[[#This Row],[99 implied]]-1))*0.4/4</f>
        <v>#DIV/0!</v>
      </c>
      <c r="Q212" s="8" t="e">
        <f>Table1[[#This Row],[kelly/4 99]]*$R$2</f>
        <v>#DIV/0!</v>
      </c>
    </row>
    <row r="213" spans="1:17" x14ac:dyDescent="0.2">
      <c r="A213">
        <v>4552</v>
      </c>
      <c r="B213" t="s">
        <v>75</v>
      </c>
      <c r="C213" s="1">
        <v>45603</v>
      </c>
      <c r="D213" t="s">
        <v>13</v>
      </c>
      <c r="E213">
        <v>2.5</v>
      </c>
      <c r="F213" s="2">
        <v>0.45454545454545398</v>
      </c>
      <c r="G213" s="2">
        <v>0.367086243199988</v>
      </c>
      <c r="H213" s="2">
        <v>0.40244853058802099</v>
      </c>
      <c r="I213" s="2">
        <v>0.51396648044692705</v>
      </c>
      <c r="J213" s="2">
        <v>0.491694352159468</v>
      </c>
      <c r="K213" s="2">
        <v>-2.3877756813823599E-2</v>
      </c>
      <c r="L213" s="2"/>
      <c r="M213" s="2" t="e">
        <f>(Table1[[#This Row],[poisson_likelihood]] - (1-Table1[[#This Row],[poisson_likelihood]])/(1/Table1[[#This Row],[365 implied]]-1))*0.4/4</f>
        <v>#DIV/0!</v>
      </c>
      <c r="N213" s="5" t="e">
        <f>Table1[[#This Row],[kelly/4 365]]*$R$2</f>
        <v>#DIV/0!</v>
      </c>
      <c r="O213" s="7"/>
      <c r="P213" s="7" t="e">
        <f>(Table1[[#This Row],[poisson_likelihood]] - (1-Table1[[#This Row],[poisson_likelihood]])/(1/Table1[[#This Row],[99 implied]]-1))*0.4/4</f>
        <v>#DIV/0!</v>
      </c>
      <c r="Q213" s="8" t="e">
        <f>Table1[[#This Row],[kelly/4 99]]*$R$2</f>
        <v>#DIV/0!</v>
      </c>
    </row>
    <row r="214" spans="1:17" x14ac:dyDescent="0.2">
      <c r="A214">
        <v>4701</v>
      </c>
      <c r="B214" t="s">
        <v>150</v>
      </c>
      <c r="C214" s="1">
        <v>45603</v>
      </c>
      <c r="D214" t="s">
        <v>12</v>
      </c>
      <c r="E214">
        <v>2.5</v>
      </c>
      <c r="F214" s="2">
        <v>0.60606060606060597</v>
      </c>
      <c r="G214" s="2">
        <v>0.61188984453877204</v>
      </c>
      <c r="H214" s="2">
        <v>0.56821895724008098</v>
      </c>
      <c r="I214" s="2">
        <v>0.53757225433526001</v>
      </c>
      <c r="J214" s="2">
        <v>0.55749128919860602</v>
      </c>
      <c r="K214" s="2">
        <v>-2.4014892520717802E-2</v>
      </c>
      <c r="L214" s="2"/>
      <c r="M214" s="2" t="e">
        <f>(Table1[[#This Row],[poisson_likelihood]] - (1-Table1[[#This Row],[poisson_likelihood]])/(1/Table1[[#This Row],[365 implied]]-1))*0.4/4</f>
        <v>#DIV/0!</v>
      </c>
      <c r="N214" s="5" t="e">
        <f>Table1[[#This Row],[kelly/4 365]]*$R$2</f>
        <v>#DIV/0!</v>
      </c>
      <c r="O214" s="7"/>
      <c r="P214" s="7" t="e">
        <f>(Table1[[#This Row],[poisson_likelihood]] - (1-Table1[[#This Row],[poisson_likelihood]])/(1/Table1[[#This Row],[99 implied]]-1))*0.4/4</f>
        <v>#DIV/0!</v>
      </c>
      <c r="Q214" s="8" t="e">
        <f>Table1[[#This Row],[kelly/4 99]]*$R$2</f>
        <v>#DIV/0!</v>
      </c>
    </row>
    <row r="215" spans="1:17" x14ac:dyDescent="0.2">
      <c r="A215">
        <v>4739</v>
      </c>
      <c r="B215" t="s">
        <v>169</v>
      </c>
      <c r="C215" s="1">
        <v>45603</v>
      </c>
      <c r="D215" t="s">
        <v>12</v>
      </c>
      <c r="E215">
        <v>2.5</v>
      </c>
      <c r="F215" s="2">
        <v>0.45454545454545398</v>
      </c>
      <c r="G215" s="2">
        <v>0.45471622486649799</v>
      </c>
      <c r="H215" s="2">
        <v>0.40155161717861998</v>
      </c>
      <c r="I215" s="2">
        <v>0.479768786127167</v>
      </c>
      <c r="J215" s="2">
        <v>0.43205574912891898</v>
      </c>
      <c r="K215" s="2">
        <v>-2.4288842126465801E-2</v>
      </c>
      <c r="L215" s="2"/>
      <c r="M215" s="2" t="e">
        <f>(Table1[[#This Row],[poisson_likelihood]] - (1-Table1[[#This Row],[poisson_likelihood]])/(1/Table1[[#This Row],[365 implied]]-1))*0.4/4</f>
        <v>#DIV/0!</v>
      </c>
      <c r="N215" s="5" t="e">
        <f>Table1[[#This Row],[kelly/4 365]]*$R$2</f>
        <v>#DIV/0!</v>
      </c>
      <c r="O215" s="7"/>
      <c r="P215" s="7" t="e">
        <f>(Table1[[#This Row],[poisson_likelihood]] - (1-Table1[[#This Row],[poisson_likelihood]])/(1/Table1[[#This Row],[99 implied]]-1))*0.4/4</f>
        <v>#DIV/0!</v>
      </c>
      <c r="Q215" s="8" t="e">
        <f>Table1[[#This Row],[kelly/4 99]]*$R$2</f>
        <v>#DIV/0!</v>
      </c>
    </row>
    <row r="216" spans="1:17" x14ac:dyDescent="0.2">
      <c r="A216">
        <v>4726</v>
      </c>
      <c r="B216" t="s">
        <v>162</v>
      </c>
      <c r="C216" s="1">
        <v>45603</v>
      </c>
      <c r="D216" t="s">
        <v>13</v>
      </c>
      <c r="E216">
        <v>1.5</v>
      </c>
      <c r="F216" s="2">
        <v>0.45045045045045001</v>
      </c>
      <c r="G216" s="2">
        <v>0.36720237169683601</v>
      </c>
      <c r="H216" s="2">
        <v>0.39669918239491497</v>
      </c>
      <c r="I216" s="2">
        <v>0.27096774193548301</v>
      </c>
      <c r="J216" s="2">
        <v>0.30337078651685301</v>
      </c>
      <c r="K216" s="2">
        <v>-2.44524211236243E-2</v>
      </c>
      <c r="L216" s="2"/>
      <c r="M216" s="2" t="e">
        <f>(Table1[[#This Row],[poisson_likelihood]] - (1-Table1[[#This Row],[poisson_likelihood]])/(1/Table1[[#This Row],[365 implied]]-1))*0.4/4</f>
        <v>#DIV/0!</v>
      </c>
      <c r="N216" s="5" t="e">
        <f>Table1[[#This Row],[kelly/4 365]]*$R$2</f>
        <v>#DIV/0!</v>
      </c>
      <c r="O216" s="7"/>
      <c r="P216" s="7" t="e">
        <f>(Table1[[#This Row],[poisson_likelihood]] - (1-Table1[[#This Row],[poisson_likelihood]])/(1/Table1[[#This Row],[99 implied]]-1))*0.4/4</f>
        <v>#DIV/0!</v>
      </c>
      <c r="Q216" s="8" t="e">
        <f>Table1[[#This Row],[kelly/4 99]]*$R$2</f>
        <v>#DIV/0!</v>
      </c>
    </row>
    <row r="217" spans="1:17" x14ac:dyDescent="0.2">
      <c r="A217">
        <v>4627</v>
      </c>
      <c r="B217" t="s">
        <v>113</v>
      </c>
      <c r="C217" s="1">
        <v>45603</v>
      </c>
      <c r="D217" t="s">
        <v>12</v>
      </c>
      <c r="E217">
        <v>2.5</v>
      </c>
      <c r="F217" s="2">
        <v>0.5</v>
      </c>
      <c r="G217" s="2">
        <v>0.494274569073889</v>
      </c>
      <c r="H217" s="2">
        <v>0.45034939969097598</v>
      </c>
      <c r="I217" s="2">
        <v>0.49689440993788803</v>
      </c>
      <c r="J217" s="2">
        <v>0.46590909090909</v>
      </c>
      <c r="K217" s="2">
        <v>-2.48253001545117E-2</v>
      </c>
      <c r="L217" s="2"/>
      <c r="M217" s="2" t="e">
        <f>(Table1[[#This Row],[poisson_likelihood]] - (1-Table1[[#This Row],[poisson_likelihood]])/(1/Table1[[#This Row],[365 implied]]-1))*0.4/4</f>
        <v>#DIV/0!</v>
      </c>
      <c r="N217" s="5" t="e">
        <f>Table1[[#This Row],[kelly/4 365]]*$R$2</f>
        <v>#DIV/0!</v>
      </c>
      <c r="O217" s="7"/>
      <c r="P217" s="7" t="e">
        <f>(Table1[[#This Row],[poisson_likelihood]] - (1-Table1[[#This Row],[poisson_likelihood]])/(1/Table1[[#This Row],[99 implied]]-1))*0.4/4</f>
        <v>#DIV/0!</v>
      </c>
      <c r="Q217" s="8" t="e">
        <f>Table1[[#This Row],[kelly/4 99]]*$R$2</f>
        <v>#DIV/0!</v>
      </c>
    </row>
    <row r="218" spans="1:17" x14ac:dyDescent="0.2">
      <c r="A218">
        <v>4540</v>
      </c>
      <c r="B218" t="s">
        <v>69</v>
      </c>
      <c r="C218" s="1">
        <v>45603</v>
      </c>
      <c r="D218" t="s">
        <v>13</v>
      </c>
      <c r="E218">
        <v>1.5</v>
      </c>
      <c r="F218" s="2">
        <v>0.45454545454545398</v>
      </c>
      <c r="G218" s="2">
        <v>0.367418141684905</v>
      </c>
      <c r="H218" s="2">
        <v>0.39979360173985301</v>
      </c>
      <c r="I218" s="2">
        <v>0.43918918918918898</v>
      </c>
      <c r="J218" s="2">
        <v>0.42857142857142799</v>
      </c>
      <c r="K218" s="2">
        <v>-2.5094599202567101E-2</v>
      </c>
      <c r="L218" s="2"/>
      <c r="M218" s="2" t="e">
        <f>(Table1[[#This Row],[poisson_likelihood]] - (1-Table1[[#This Row],[poisson_likelihood]])/(1/Table1[[#This Row],[365 implied]]-1))*0.4/4</f>
        <v>#DIV/0!</v>
      </c>
      <c r="N218" s="5" t="e">
        <f>Table1[[#This Row],[kelly/4 365]]*$R$2</f>
        <v>#DIV/0!</v>
      </c>
      <c r="O218" s="7"/>
      <c r="P218" s="7" t="e">
        <f>(Table1[[#This Row],[poisson_likelihood]] - (1-Table1[[#This Row],[poisson_likelihood]])/(1/Table1[[#This Row],[99 implied]]-1))*0.4/4</f>
        <v>#DIV/0!</v>
      </c>
      <c r="Q218" s="8" t="e">
        <f>Table1[[#This Row],[kelly/4 99]]*$R$2</f>
        <v>#DIV/0!</v>
      </c>
    </row>
    <row r="219" spans="1:17" x14ac:dyDescent="0.2">
      <c r="A219">
        <v>4641</v>
      </c>
      <c r="B219" t="s">
        <v>120</v>
      </c>
      <c r="C219" s="1">
        <v>45603</v>
      </c>
      <c r="D219" t="s">
        <v>12</v>
      </c>
      <c r="E219">
        <v>1.5</v>
      </c>
      <c r="F219" s="2">
        <v>0.62111801242235998</v>
      </c>
      <c r="G219" s="2">
        <v>0.62116721613760395</v>
      </c>
      <c r="H219" s="2">
        <v>0.58274205375711996</v>
      </c>
      <c r="I219" s="2">
        <v>0.625</v>
      </c>
      <c r="J219" s="2">
        <v>0.62977099236641199</v>
      </c>
      <c r="K219" s="2">
        <v>-2.5321841578293199E-2</v>
      </c>
      <c r="L219" s="2"/>
      <c r="M219" s="2" t="e">
        <f>(Table1[[#This Row],[poisson_likelihood]] - (1-Table1[[#This Row],[poisson_likelihood]])/(1/Table1[[#This Row],[365 implied]]-1))*0.4/4</f>
        <v>#DIV/0!</v>
      </c>
      <c r="N219" s="5" t="e">
        <f>Table1[[#This Row],[kelly/4 365]]*$R$2</f>
        <v>#DIV/0!</v>
      </c>
      <c r="O219" s="7"/>
      <c r="P219" s="7" t="e">
        <f>(Table1[[#This Row],[poisson_likelihood]] - (1-Table1[[#This Row],[poisson_likelihood]])/(1/Table1[[#This Row],[99 implied]]-1))*0.4/4</f>
        <v>#DIV/0!</v>
      </c>
      <c r="Q219" s="8" t="e">
        <f>Table1[[#This Row],[kelly/4 99]]*$R$2</f>
        <v>#DIV/0!</v>
      </c>
    </row>
    <row r="220" spans="1:17" x14ac:dyDescent="0.2">
      <c r="A220">
        <v>4597</v>
      </c>
      <c r="B220" t="s">
        <v>98</v>
      </c>
      <c r="C220" s="1">
        <v>45603</v>
      </c>
      <c r="D220" t="s">
        <v>12</v>
      </c>
      <c r="E220">
        <v>2.5</v>
      </c>
      <c r="F220" s="2">
        <v>0.41666666666666602</v>
      </c>
      <c r="G220" s="2">
        <v>0.399684776801986</v>
      </c>
      <c r="H220" s="2">
        <v>0.35754551598683798</v>
      </c>
      <c r="I220" s="2">
        <v>0.35714285714285698</v>
      </c>
      <c r="J220" s="2">
        <v>0.36363636363636298</v>
      </c>
      <c r="K220" s="2">
        <v>-2.53376360056407E-2</v>
      </c>
      <c r="L220" s="2"/>
      <c r="M220" s="2" t="e">
        <f>(Table1[[#This Row],[poisson_likelihood]] - (1-Table1[[#This Row],[poisson_likelihood]])/(1/Table1[[#This Row],[365 implied]]-1))*0.4/4</f>
        <v>#DIV/0!</v>
      </c>
      <c r="N220" s="5" t="e">
        <f>Table1[[#This Row],[kelly/4 365]]*$R$2</f>
        <v>#DIV/0!</v>
      </c>
      <c r="O220" s="7"/>
      <c r="P220" s="7" t="e">
        <f>(Table1[[#This Row],[poisson_likelihood]] - (1-Table1[[#This Row],[poisson_likelihood]])/(1/Table1[[#This Row],[99 implied]]-1))*0.4/4</f>
        <v>#DIV/0!</v>
      </c>
      <c r="Q220" s="8" t="e">
        <f>Table1[[#This Row],[kelly/4 99]]*$R$2</f>
        <v>#DIV/0!</v>
      </c>
    </row>
    <row r="221" spans="1:17" x14ac:dyDescent="0.2">
      <c r="A221">
        <v>4636</v>
      </c>
      <c r="B221" t="s">
        <v>117</v>
      </c>
      <c r="C221" s="1">
        <v>45603</v>
      </c>
      <c r="D221" t="s">
        <v>13</v>
      </c>
      <c r="E221">
        <v>2.5</v>
      </c>
      <c r="F221" s="2">
        <v>0.47169811320754701</v>
      </c>
      <c r="G221" s="2">
        <v>0.38642479388066298</v>
      </c>
      <c r="H221" s="2">
        <v>0.41754844661125501</v>
      </c>
      <c r="I221" s="2">
        <v>0.37804878048780399</v>
      </c>
      <c r="J221" s="2">
        <v>0.36170212765957399</v>
      </c>
      <c r="K221" s="2">
        <v>-2.56243958000308E-2</v>
      </c>
      <c r="L221" s="2"/>
      <c r="M221" s="2" t="e">
        <f>(Table1[[#This Row],[poisson_likelihood]] - (1-Table1[[#This Row],[poisson_likelihood]])/(1/Table1[[#This Row],[365 implied]]-1))*0.4/4</f>
        <v>#DIV/0!</v>
      </c>
      <c r="N221" s="5" t="e">
        <f>Table1[[#This Row],[kelly/4 365]]*$R$2</f>
        <v>#DIV/0!</v>
      </c>
      <c r="O221" s="7"/>
      <c r="P221" s="7" t="e">
        <f>(Table1[[#This Row],[poisson_likelihood]] - (1-Table1[[#This Row],[poisson_likelihood]])/(1/Table1[[#This Row],[99 implied]]-1))*0.4/4</f>
        <v>#DIV/0!</v>
      </c>
      <c r="Q221" s="8" t="e">
        <f>Table1[[#This Row],[kelly/4 99]]*$R$2</f>
        <v>#DIV/0!</v>
      </c>
    </row>
    <row r="222" spans="1:17" x14ac:dyDescent="0.2">
      <c r="A222">
        <v>4459</v>
      </c>
      <c r="B222" t="s">
        <v>29</v>
      </c>
      <c r="C222" s="1">
        <v>45603</v>
      </c>
      <c r="D222" t="s">
        <v>12</v>
      </c>
      <c r="E222">
        <v>2.5</v>
      </c>
      <c r="F222" s="2">
        <v>0.476190476190476</v>
      </c>
      <c r="G222" s="2">
        <v>0.46419736810358198</v>
      </c>
      <c r="H222" s="2">
        <v>0.42124377442854599</v>
      </c>
      <c r="I222" s="2">
        <v>0.390804597701149</v>
      </c>
      <c r="J222" s="2">
        <v>0.42708333333333298</v>
      </c>
      <c r="K222" s="2">
        <v>-2.6224562204557302E-2</v>
      </c>
      <c r="L222" s="2"/>
      <c r="M222" s="2" t="e">
        <f>(Table1[[#This Row],[poisson_likelihood]] - (1-Table1[[#This Row],[poisson_likelihood]])/(1/Table1[[#This Row],[365 implied]]-1))*0.4/4</f>
        <v>#DIV/0!</v>
      </c>
      <c r="N222" s="5" t="e">
        <f>Table1[[#This Row],[kelly/4 365]]*$R$2</f>
        <v>#DIV/0!</v>
      </c>
      <c r="O222" s="7"/>
      <c r="P222" s="7" t="e">
        <f>(Table1[[#This Row],[poisson_likelihood]] - (1-Table1[[#This Row],[poisson_likelihood]])/(1/Table1[[#This Row],[99 implied]]-1))*0.4/4</f>
        <v>#DIV/0!</v>
      </c>
      <c r="Q222" s="8" t="e">
        <f>Table1[[#This Row],[kelly/4 99]]*$R$2</f>
        <v>#DIV/0!</v>
      </c>
    </row>
    <row r="223" spans="1:17" x14ac:dyDescent="0.2">
      <c r="A223">
        <v>4556</v>
      </c>
      <c r="B223" t="s">
        <v>77</v>
      </c>
      <c r="C223" s="1">
        <v>45603</v>
      </c>
      <c r="D223" t="s">
        <v>13</v>
      </c>
      <c r="E223">
        <v>2.5</v>
      </c>
      <c r="F223" s="2">
        <v>0.45454545454545398</v>
      </c>
      <c r="G223" s="2">
        <v>0.36839228779378302</v>
      </c>
      <c r="H223" s="2">
        <v>0.39670947465130801</v>
      </c>
      <c r="I223" s="2">
        <v>0.44910179640718501</v>
      </c>
      <c r="J223" s="2">
        <v>0.46402877697841699</v>
      </c>
      <c r="K223" s="2">
        <v>-2.65081574514834E-2</v>
      </c>
      <c r="L223" s="2"/>
      <c r="M223" s="2" t="e">
        <f>(Table1[[#This Row],[poisson_likelihood]] - (1-Table1[[#This Row],[poisson_likelihood]])/(1/Table1[[#This Row],[365 implied]]-1))*0.4/4</f>
        <v>#DIV/0!</v>
      </c>
      <c r="N223" s="5" t="e">
        <f>Table1[[#This Row],[kelly/4 365]]*$R$2</f>
        <v>#DIV/0!</v>
      </c>
      <c r="O223" s="7"/>
      <c r="P223" s="7" t="e">
        <f>(Table1[[#This Row],[poisson_likelihood]] - (1-Table1[[#This Row],[poisson_likelihood]])/(1/Table1[[#This Row],[99 implied]]-1))*0.4/4</f>
        <v>#DIV/0!</v>
      </c>
      <c r="Q223" s="8" t="e">
        <f>Table1[[#This Row],[kelly/4 99]]*$R$2</f>
        <v>#DIV/0!</v>
      </c>
    </row>
    <row r="224" spans="1:17" x14ac:dyDescent="0.2">
      <c r="A224">
        <v>4531</v>
      </c>
      <c r="B224" t="s">
        <v>65</v>
      </c>
      <c r="C224" s="1">
        <v>45603</v>
      </c>
      <c r="D224" t="s">
        <v>12</v>
      </c>
      <c r="E224">
        <v>3.5</v>
      </c>
      <c r="F224" s="2">
        <v>0.60240963855421603</v>
      </c>
      <c r="G224" s="2">
        <v>0.59065490033974299</v>
      </c>
      <c r="H224" s="2">
        <v>0.55968977039632295</v>
      </c>
      <c r="I224" s="2">
        <v>0.53103448275861997</v>
      </c>
      <c r="J224" s="2">
        <v>0.56273764258555103</v>
      </c>
      <c r="K224" s="2">
        <v>-2.68617352810996E-2</v>
      </c>
      <c r="L224" s="2"/>
      <c r="M224" s="2" t="e">
        <f>(Table1[[#This Row],[poisson_likelihood]] - (1-Table1[[#This Row],[poisson_likelihood]])/(1/Table1[[#This Row],[365 implied]]-1))*0.4/4</f>
        <v>#DIV/0!</v>
      </c>
      <c r="N224" s="5" t="e">
        <f>Table1[[#This Row],[kelly/4 365]]*$R$2</f>
        <v>#DIV/0!</v>
      </c>
      <c r="O224" s="7"/>
      <c r="P224" s="7" t="e">
        <f>(Table1[[#This Row],[poisson_likelihood]] - (1-Table1[[#This Row],[poisson_likelihood]])/(1/Table1[[#This Row],[99 implied]]-1))*0.4/4</f>
        <v>#DIV/0!</v>
      </c>
      <c r="Q224" s="8" t="e">
        <f>Table1[[#This Row],[kelly/4 99]]*$R$2</f>
        <v>#DIV/0!</v>
      </c>
    </row>
    <row r="225" spans="1:17" x14ac:dyDescent="0.2">
      <c r="A225">
        <v>4606</v>
      </c>
      <c r="B225" t="s">
        <v>102</v>
      </c>
      <c r="C225" s="1">
        <v>45603</v>
      </c>
      <c r="D225" t="s">
        <v>13</v>
      </c>
      <c r="E225">
        <v>2.5</v>
      </c>
      <c r="F225" s="2">
        <v>0.43859649122806998</v>
      </c>
      <c r="G225" s="2">
        <v>0.36627196978672699</v>
      </c>
      <c r="H225" s="2">
        <v>0.37798744705001802</v>
      </c>
      <c r="I225" s="2">
        <v>0.417721518987341</v>
      </c>
      <c r="J225" s="2">
        <v>0.40613026819923298</v>
      </c>
      <c r="K225" s="2">
        <v>-2.69899649855386E-2</v>
      </c>
      <c r="L225" s="2"/>
      <c r="M225" s="2" t="e">
        <f>(Table1[[#This Row],[poisson_likelihood]] - (1-Table1[[#This Row],[poisson_likelihood]])/(1/Table1[[#This Row],[365 implied]]-1))*0.4/4</f>
        <v>#DIV/0!</v>
      </c>
      <c r="N225" s="5" t="e">
        <f>Table1[[#This Row],[kelly/4 365]]*$R$2</f>
        <v>#DIV/0!</v>
      </c>
      <c r="O225" s="7"/>
      <c r="P225" s="7" t="e">
        <f>(Table1[[#This Row],[poisson_likelihood]] - (1-Table1[[#This Row],[poisson_likelihood]])/(1/Table1[[#This Row],[99 implied]]-1))*0.4/4</f>
        <v>#DIV/0!</v>
      </c>
      <c r="Q225" s="8" t="e">
        <f>Table1[[#This Row],[kelly/4 99]]*$R$2</f>
        <v>#DIV/0!</v>
      </c>
    </row>
    <row r="226" spans="1:17" x14ac:dyDescent="0.2">
      <c r="A226">
        <v>4710</v>
      </c>
      <c r="B226" t="s">
        <v>154</v>
      </c>
      <c r="C226" s="1">
        <v>45603</v>
      </c>
      <c r="D226" t="s">
        <v>13</v>
      </c>
      <c r="E226">
        <v>2.5</v>
      </c>
      <c r="F226" s="2">
        <v>0.64935064935064901</v>
      </c>
      <c r="G226" s="2">
        <v>0.568096191141093</v>
      </c>
      <c r="H226" s="2">
        <v>0.61138387335060995</v>
      </c>
      <c r="I226" s="2">
        <v>0.640625</v>
      </c>
      <c r="J226" s="2">
        <v>0.62436548223350197</v>
      </c>
      <c r="K226" s="2">
        <v>-2.7068905111139099E-2</v>
      </c>
      <c r="L226" s="2"/>
      <c r="M226" s="2" t="e">
        <f>(Table1[[#This Row],[poisson_likelihood]] - (1-Table1[[#This Row],[poisson_likelihood]])/(1/Table1[[#This Row],[365 implied]]-1))*0.4/4</f>
        <v>#DIV/0!</v>
      </c>
      <c r="N226" s="5" t="e">
        <f>Table1[[#This Row],[kelly/4 365]]*$R$2</f>
        <v>#DIV/0!</v>
      </c>
      <c r="O226" s="7"/>
      <c r="P226" s="7" t="e">
        <f>(Table1[[#This Row],[poisson_likelihood]] - (1-Table1[[#This Row],[poisson_likelihood]])/(1/Table1[[#This Row],[99 implied]]-1))*0.4/4</f>
        <v>#DIV/0!</v>
      </c>
      <c r="Q226" s="8" t="e">
        <f>Table1[[#This Row],[kelly/4 99]]*$R$2</f>
        <v>#DIV/0!</v>
      </c>
    </row>
    <row r="227" spans="1:17" x14ac:dyDescent="0.2">
      <c r="A227">
        <v>4494</v>
      </c>
      <c r="B227" t="s">
        <v>46</v>
      </c>
      <c r="C227" s="1">
        <v>45603</v>
      </c>
      <c r="D227" t="s">
        <v>13</v>
      </c>
      <c r="E227">
        <v>2.5</v>
      </c>
      <c r="F227" s="2">
        <v>0.42553191489361702</v>
      </c>
      <c r="G227" s="2">
        <v>0.33473995671553902</v>
      </c>
      <c r="H227" s="2">
        <v>0.36321131214531399</v>
      </c>
      <c r="I227" s="2">
        <v>0.47058823529411697</v>
      </c>
      <c r="J227" s="2">
        <v>0.47670250896057298</v>
      </c>
      <c r="K227" s="2">
        <v>-2.7121003047872499E-2</v>
      </c>
      <c r="L227" s="2"/>
      <c r="M227" s="2" t="e">
        <f>(Table1[[#This Row],[poisson_likelihood]] - (1-Table1[[#This Row],[poisson_likelihood]])/(1/Table1[[#This Row],[365 implied]]-1))*0.4/4</f>
        <v>#DIV/0!</v>
      </c>
      <c r="N227" s="5" t="e">
        <f>Table1[[#This Row],[kelly/4 365]]*$R$2</f>
        <v>#DIV/0!</v>
      </c>
      <c r="O227" s="7"/>
      <c r="P227" s="7" t="e">
        <f>(Table1[[#This Row],[poisson_likelihood]] - (1-Table1[[#This Row],[poisson_likelihood]])/(1/Table1[[#This Row],[99 implied]]-1))*0.4/4</f>
        <v>#DIV/0!</v>
      </c>
      <c r="Q227" s="8" t="e">
        <f>Table1[[#This Row],[kelly/4 99]]*$R$2</f>
        <v>#DIV/0!</v>
      </c>
    </row>
    <row r="228" spans="1:17" x14ac:dyDescent="0.2">
      <c r="A228">
        <v>4436</v>
      </c>
      <c r="B228" t="s">
        <v>17</v>
      </c>
      <c r="C228" s="1">
        <v>45603</v>
      </c>
      <c r="D228" t="s">
        <v>13</v>
      </c>
      <c r="E228">
        <v>1.5</v>
      </c>
      <c r="F228" s="2">
        <v>0.46511627906976699</v>
      </c>
      <c r="G228" s="2">
        <v>0.35420146110517597</v>
      </c>
      <c r="H228" s="2">
        <v>0.40577808865470499</v>
      </c>
      <c r="I228" s="2">
        <v>0.46551724137931</v>
      </c>
      <c r="J228" s="2">
        <v>0.43448275862068902</v>
      </c>
      <c r="K228" s="2">
        <v>-2.7734154215735499E-2</v>
      </c>
      <c r="L228" s="2"/>
      <c r="M228" s="2" t="e">
        <f>(Table1[[#This Row],[poisson_likelihood]] - (1-Table1[[#This Row],[poisson_likelihood]])/(1/Table1[[#This Row],[365 implied]]-1))*0.4/4</f>
        <v>#DIV/0!</v>
      </c>
      <c r="N228" s="5" t="e">
        <f>Table1[[#This Row],[kelly/4 365]]*$R$2</f>
        <v>#DIV/0!</v>
      </c>
      <c r="O228" s="7"/>
      <c r="P228" s="7" t="e">
        <f>(Table1[[#This Row],[poisson_likelihood]] - (1-Table1[[#This Row],[poisson_likelihood]])/(1/Table1[[#This Row],[99 implied]]-1))*0.4/4</f>
        <v>#DIV/0!</v>
      </c>
      <c r="Q228" s="8" t="e">
        <f>Table1[[#This Row],[kelly/4 99]]*$R$2</f>
        <v>#DIV/0!</v>
      </c>
    </row>
    <row r="229" spans="1:17" x14ac:dyDescent="0.2">
      <c r="A229">
        <v>4524</v>
      </c>
      <c r="B229" t="s">
        <v>61</v>
      </c>
      <c r="C229" s="1">
        <v>45603</v>
      </c>
      <c r="D229" t="s">
        <v>13</v>
      </c>
      <c r="E229">
        <v>2.5</v>
      </c>
      <c r="F229" s="2">
        <v>0.53475935828876997</v>
      </c>
      <c r="G229" s="2">
        <v>0.44222971455938997</v>
      </c>
      <c r="H229" s="2">
        <v>0.48266335074672601</v>
      </c>
      <c r="I229" s="2">
        <v>0.43448275862068902</v>
      </c>
      <c r="J229" s="2">
        <v>0.432</v>
      </c>
      <c r="K229" s="2">
        <v>-2.7994118995293301E-2</v>
      </c>
      <c r="L229" s="2"/>
      <c r="M229" s="2" t="e">
        <f>(Table1[[#This Row],[poisson_likelihood]] - (1-Table1[[#This Row],[poisson_likelihood]])/(1/Table1[[#This Row],[365 implied]]-1))*0.4/4</f>
        <v>#DIV/0!</v>
      </c>
      <c r="N229" s="5" t="e">
        <f>Table1[[#This Row],[kelly/4 365]]*$R$2</f>
        <v>#DIV/0!</v>
      </c>
      <c r="O229" s="7"/>
      <c r="P229" s="7" t="e">
        <f>(Table1[[#This Row],[poisson_likelihood]] - (1-Table1[[#This Row],[poisson_likelihood]])/(1/Table1[[#This Row],[99 implied]]-1))*0.4/4</f>
        <v>#DIV/0!</v>
      </c>
      <c r="Q229" s="8" t="e">
        <f>Table1[[#This Row],[kelly/4 99]]*$R$2</f>
        <v>#DIV/0!</v>
      </c>
    </row>
    <row r="230" spans="1:17" x14ac:dyDescent="0.2">
      <c r="A230">
        <v>4580</v>
      </c>
      <c r="B230" t="s">
        <v>89</v>
      </c>
      <c r="C230" s="1">
        <v>45603</v>
      </c>
      <c r="D230" t="s">
        <v>13</v>
      </c>
      <c r="E230">
        <v>1.5</v>
      </c>
      <c r="F230" s="2">
        <v>0.4</v>
      </c>
      <c r="G230" s="2">
        <v>0.30858669799752098</v>
      </c>
      <c r="H230" s="2">
        <v>0.33228719342443502</v>
      </c>
      <c r="I230" s="2">
        <v>0.29545454545454503</v>
      </c>
      <c r="J230" s="2">
        <v>0.29452054794520499</v>
      </c>
      <c r="K230" s="2">
        <v>-2.82136694064852E-2</v>
      </c>
      <c r="L230" s="2"/>
      <c r="M230" s="2" t="e">
        <f>(Table1[[#This Row],[poisson_likelihood]] - (1-Table1[[#This Row],[poisson_likelihood]])/(1/Table1[[#This Row],[365 implied]]-1))*0.4/4</f>
        <v>#DIV/0!</v>
      </c>
      <c r="N230" s="5" t="e">
        <f>Table1[[#This Row],[kelly/4 365]]*$R$2</f>
        <v>#DIV/0!</v>
      </c>
      <c r="O230" s="7"/>
      <c r="P230" s="7" t="e">
        <f>(Table1[[#This Row],[poisson_likelihood]] - (1-Table1[[#This Row],[poisson_likelihood]])/(1/Table1[[#This Row],[99 implied]]-1))*0.4/4</f>
        <v>#DIV/0!</v>
      </c>
      <c r="Q230" s="8" t="e">
        <f>Table1[[#This Row],[kelly/4 99]]*$R$2</f>
        <v>#DIV/0!</v>
      </c>
    </row>
    <row r="231" spans="1:17" x14ac:dyDescent="0.2">
      <c r="A231">
        <v>4501</v>
      </c>
      <c r="B231" t="s">
        <v>50</v>
      </c>
      <c r="C231" s="1">
        <v>45603</v>
      </c>
      <c r="D231" t="s">
        <v>12</v>
      </c>
      <c r="E231">
        <v>2.5</v>
      </c>
      <c r="F231" s="2">
        <v>0.4</v>
      </c>
      <c r="G231" s="2">
        <v>0.39660057092530698</v>
      </c>
      <c r="H231" s="2">
        <v>0.33193996109528401</v>
      </c>
      <c r="I231" s="2">
        <v>0.46629213483145998</v>
      </c>
      <c r="J231" s="2">
        <v>0.42617449664429502</v>
      </c>
      <c r="K231" s="2">
        <v>-2.8358349543631398E-2</v>
      </c>
      <c r="L231" s="2"/>
      <c r="M231" s="2" t="e">
        <f>(Table1[[#This Row],[poisson_likelihood]] - (1-Table1[[#This Row],[poisson_likelihood]])/(1/Table1[[#This Row],[365 implied]]-1))*0.4/4</f>
        <v>#DIV/0!</v>
      </c>
      <c r="N231" s="5" t="e">
        <f>Table1[[#This Row],[kelly/4 365]]*$R$2</f>
        <v>#DIV/0!</v>
      </c>
      <c r="O231" s="7"/>
      <c r="P231" s="7" t="e">
        <f>(Table1[[#This Row],[poisson_likelihood]] - (1-Table1[[#This Row],[poisson_likelihood]])/(1/Table1[[#This Row],[99 implied]]-1))*0.4/4</f>
        <v>#DIV/0!</v>
      </c>
      <c r="Q231" s="8" t="e">
        <f>Table1[[#This Row],[kelly/4 99]]*$R$2</f>
        <v>#DIV/0!</v>
      </c>
    </row>
    <row r="232" spans="1:17" x14ac:dyDescent="0.2">
      <c r="A232">
        <v>4496</v>
      </c>
      <c r="B232" t="s">
        <v>47</v>
      </c>
      <c r="C232" s="1">
        <v>45603</v>
      </c>
      <c r="D232" t="s">
        <v>13</v>
      </c>
      <c r="E232">
        <v>3.5</v>
      </c>
      <c r="F232" s="2">
        <v>0.61728395061728303</v>
      </c>
      <c r="G232" s="2">
        <v>0.53639225064038498</v>
      </c>
      <c r="H232" s="2">
        <v>0.57334489480022</v>
      </c>
      <c r="I232" s="2">
        <v>0.64925373134328301</v>
      </c>
      <c r="J232" s="2">
        <v>0.63111111111111096</v>
      </c>
      <c r="K232" s="2">
        <v>-2.87021251708235E-2</v>
      </c>
      <c r="L232" s="2"/>
      <c r="M232" s="2" t="e">
        <f>(Table1[[#This Row],[poisson_likelihood]] - (1-Table1[[#This Row],[poisson_likelihood]])/(1/Table1[[#This Row],[365 implied]]-1))*0.4/4</f>
        <v>#DIV/0!</v>
      </c>
      <c r="N232" s="5" t="e">
        <f>Table1[[#This Row],[kelly/4 365]]*$R$2</f>
        <v>#DIV/0!</v>
      </c>
      <c r="O232" s="7"/>
      <c r="P232" s="7" t="e">
        <f>(Table1[[#This Row],[poisson_likelihood]] - (1-Table1[[#This Row],[poisson_likelihood]])/(1/Table1[[#This Row],[99 implied]]-1))*0.4/4</f>
        <v>#DIV/0!</v>
      </c>
      <c r="Q232" s="8" t="e">
        <f>Table1[[#This Row],[kelly/4 99]]*$R$2</f>
        <v>#DIV/0!</v>
      </c>
    </row>
    <row r="233" spans="1:17" x14ac:dyDescent="0.2">
      <c r="A233">
        <v>4679</v>
      </c>
      <c r="B233" t="s">
        <v>139</v>
      </c>
      <c r="C233" s="1">
        <v>45603</v>
      </c>
      <c r="D233" t="s">
        <v>12</v>
      </c>
      <c r="E233">
        <v>1.5</v>
      </c>
      <c r="F233" s="2">
        <v>0.60606060606060597</v>
      </c>
      <c r="G233" s="2">
        <v>0.61362527478497597</v>
      </c>
      <c r="H233" s="2">
        <v>0.55989107562643303</v>
      </c>
      <c r="I233" s="2">
        <v>0.54022988505747105</v>
      </c>
      <c r="J233" s="2">
        <v>0.55136986301369795</v>
      </c>
      <c r="K233" s="2">
        <v>-2.9299894313994199E-2</v>
      </c>
      <c r="L233" s="2"/>
      <c r="M233" s="2" t="e">
        <f>(Table1[[#This Row],[poisson_likelihood]] - (1-Table1[[#This Row],[poisson_likelihood]])/(1/Table1[[#This Row],[365 implied]]-1))*0.4/4</f>
        <v>#DIV/0!</v>
      </c>
      <c r="N233" s="5" t="e">
        <f>Table1[[#This Row],[kelly/4 365]]*$R$2</f>
        <v>#DIV/0!</v>
      </c>
      <c r="O233" s="7"/>
      <c r="P233" s="7" t="e">
        <f>(Table1[[#This Row],[poisson_likelihood]] - (1-Table1[[#This Row],[poisson_likelihood]])/(1/Table1[[#This Row],[99 implied]]-1))*0.4/4</f>
        <v>#DIV/0!</v>
      </c>
      <c r="Q233" s="8" t="e">
        <f>Table1[[#This Row],[kelly/4 99]]*$R$2</f>
        <v>#DIV/0!</v>
      </c>
    </row>
    <row r="234" spans="1:17" x14ac:dyDescent="0.2">
      <c r="A234">
        <v>4589</v>
      </c>
      <c r="B234" t="s">
        <v>94</v>
      </c>
      <c r="C234" s="1">
        <v>45603</v>
      </c>
      <c r="D234" t="s">
        <v>12</v>
      </c>
      <c r="E234">
        <v>2.5</v>
      </c>
      <c r="F234" s="2">
        <v>0.60975609756097504</v>
      </c>
      <c r="G234" s="2">
        <v>0.60388275867635</v>
      </c>
      <c r="H234" s="2">
        <v>0.56249350349084204</v>
      </c>
      <c r="I234" s="2">
        <v>0.57803468208092401</v>
      </c>
      <c r="J234" s="2">
        <v>0.58620689655172398</v>
      </c>
      <c r="K234" s="2">
        <v>-3.0277599326178899E-2</v>
      </c>
      <c r="L234" s="2"/>
      <c r="M234" s="2" t="e">
        <f>(Table1[[#This Row],[poisson_likelihood]] - (1-Table1[[#This Row],[poisson_likelihood]])/(1/Table1[[#This Row],[365 implied]]-1))*0.4/4</f>
        <v>#DIV/0!</v>
      </c>
      <c r="N234" s="5" t="e">
        <f>Table1[[#This Row],[kelly/4 365]]*$R$2</f>
        <v>#DIV/0!</v>
      </c>
      <c r="O234" s="7"/>
      <c r="P234" s="7" t="e">
        <f>(Table1[[#This Row],[poisson_likelihood]] - (1-Table1[[#This Row],[poisson_likelihood]])/(1/Table1[[#This Row],[99 implied]]-1))*0.4/4</f>
        <v>#DIV/0!</v>
      </c>
      <c r="Q234" s="8" t="e">
        <f>Table1[[#This Row],[kelly/4 99]]*$R$2</f>
        <v>#DIV/0!</v>
      </c>
    </row>
    <row r="235" spans="1:17" x14ac:dyDescent="0.2">
      <c r="A235">
        <v>4428</v>
      </c>
      <c r="B235" t="s">
        <v>11</v>
      </c>
      <c r="C235" s="1">
        <v>45603</v>
      </c>
      <c r="D235" t="s">
        <v>13</v>
      </c>
      <c r="E235">
        <v>1.5</v>
      </c>
      <c r="F235" s="2">
        <v>0.40650406504065001</v>
      </c>
      <c r="G235" s="2">
        <v>0.30753299716133797</v>
      </c>
      <c r="H235" s="2">
        <v>0.33375103375191401</v>
      </c>
      <c r="I235" s="2">
        <v>0.366863905325443</v>
      </c>
      <c r="J235" s="2">
        <v>0.38652482269503502</v>
      </c>
      <c r="K235" s="2">
        <v>-3.06459686592962E-2</v>
      </c>
      <c r="L235" s="2"/>
      <c r="M235" s="2" t="e">
        <f>(Table1[[#This Row],[poisson_likelihood]] - (1-Table1[[#This Row],[poisson_likelihood]])/(1/Table1[[#This Row],[365 implied]]-1))*0.4/4</f>
        <v>#DIV/0!</v>
      </c>
      <c r="N235" s="5" t="e">
        <f>Table1[[#This Row],[kelly/4 365]]*$R$2</f>
        <v>#DIV/0!</v>
      </c>
      <c r="O235" s="7"/>
      <c r="P235" s="7" t="e">
        <f>(Table1[[#This Row],[poisson_likelihood]] - (1-Table1[[#This Row],[poisson_likelihood]])/(1/Table1[[#This Row],[99 implied]]-1))*0.4/4</f>
        <v>#DIV/0!</v>
      </c>
      <c r="Q235" s="8" t="e">
        <f>Table1[[#This Row],[kelly/4 99]]*$R$2</f>
        <v>#DIV/0!</v>
      </c>
    </row>
    <row r="236" spans="1:17" x14ac:dyDescent="0.2">
      <c r="A236">
        <v>4626</v>
      </c>
      <c r="B236" t="s">
        <v>112</v>
      </c>
      <c r="C236" s="1">
        <v>45603</v>
      </c>
      <c r="D236" t="s">
        <v>13</v>
      </c>
      <c r="E236">
        <v>1.5</v>
      </c>
      <c r="F236" s="2">
        <v>0.41666666666666602</v>
      </c>
      <c r="G236" s="2">
        <v>0.28378840985863601</v>
      </c>
      <c r="H236" s="2">
        <v>0.34513483351541702</v>
      </c>
      <c r="I236" s="2">
        <v>0.33333333333333298</v>
      </c>
      <c r="J236" s="2">
        <v>0.34671532846715297</v>
      </c>
      <c r="K236" s="2">
        <v>-3.0656499921963801E-2</v>
      </c>
      <c r="L236" s="2"/>
      <c r="M236" s="2" t="e">
        <f>(Table1[[#This Row],[poisson_likelihood]] - (1-Table1[[#This Row],[poisson_likelihood]])/(1/Table1[[#This Row],[365 implied]]-1))*0.4/4</f>
        <v>#DIV/0!</v>
      </c>
      <c r="N236" s="5" t="e">
        <f>Table1[[#This Row],[kelly/4 365]]*$R$2</f>
        <v>#DIV/0!</v>
      </c>
      <c r="O236" s="7"/>
      <c r="P236" s="7" t="e">
        <f>(Table1[[#This Row],[poisson_likelihood]] - (1-Table1[[#This Row],[poisson_likelihood]])/(1/Table1[[#This Row],[99 implied]]-1))*0.4/4</f>
        <v>#DIV/0!</v>
      </c>
      <c r="Q236" s="8" t="e">
        <f>Table1[[#This Row],[kelly/4 99]]*$R$2</f>
        <v>#DIV/0!</v>
      </c>
    </row>
    <row r="237" spans="1:17" x14ac:dyDescent="0.2">
      <c r="A237">
        <v>4609</v>
      </c>
      <c r="B237" t="s">
        <v>104</v>
      </c>
      <c r="C237" s="1">
        <v>45603</v>
      </c>
      <c r="D237" t="s">
        <v>12</v>
      </c>
      <c r="E237">
        <v>2.5</v>
      </c>
      <c r="F237" s="2">
        <v>0.46511627906976699</v>
      </c>
      <c r="G237" s="2">
        <v>0.44113044642377702</v>
      </c>
      <c r="H237" s="2">
        <v>0.39914045930977898</v>
      </c>
      <c r="I237" s="2">
        <v>0.39520958083832303</v>
      </c>
      <c r="J237" s="2">
        <v>0.40213523131672502</v>
      </c>
      <c r="K237" s="2">
        <v>-3.0836524453037601E-2</v>
      </c>
      <c r="L237" s="2"/>
      <c r="M237" s="2" t="e">
        <f>(Table1[[#This Row],[poisson_likelihood]] - (1-Table1[[#This Row],[poisson_likelihood]])/(1/Table1[[#This Row],[365 implied]]-1))*0.4/4</f>
        <v>#DIV/0!</v>
      </c>
      <c r="N237" s="5" t="e">
        <f>Table1[[#This Row],[kelly/4 365]]*$R$2</f>
        <v>#DIV/0!</v>
      </c>
      <c r="O237" s="7"/>
      <c r="P237" s="7" t="e">
        <f>(Table1[[#This Row],[poisson_likelihood]] - (1-Table1[[#This Row],[poisson_likelihood]])/(1/Table1[[#This Row],[99 implied]]-1))*0.4/4</f>
        <v>#DIV/0!</v>
      </c>
      <c r="Q237" s="8" t="e">
        <f>Table1[[#This Row],[kelly/4 99]]*$R$2</f>
        <v>#DIV/0!</v>
      </c>
    </row>
    <row r="238" spans="1:17" x14ac:dyDescent="0.2">
      <c r="A238">
        <v>4536</v>
      </c>
      <c r="B238" t="s">
        <v>67</v>
      </c>
      <c r="C238" s="1">
        <v>45603</v>
      </c>
      <c r="D238" t="s">
        <v>13</v>
      </c>
      <c r="E238">
        <v>2.5</v>
      </c>
      <c r="F238" s="2">
        <v>0.476190476190476</v>
      </c>
      <c r="G238" s="2">
        <v>0.389480743659331</v>
      </c>
      <c r="H238" s="2">
        <v>0.411225558453235</v>
      </c>
      <c r="I238" s="2">
        <v>0.439306358381502</v>
      </c>
      <c r="J238" s="2">
        <v>0.45138888888888801</v>
      </c>
      <c r="K238" s="2">
        <v>-3.1005983465501201E-2</v>
      </c>
      <c r="L238" s="2"/>
      <c r="M238" s="2" t="e">
        <f>(Table1[[#This Row],[poisson_likelihood]] - (1-Table1[[#This Row],[poisson_likelihood]])/(1/Table1[[#This Row],[365 implied]]-1))*0.4/4</f>
        <v>#DIV/0!</v>
      </c>
      <c r="N238" s="5" t="e">
        <f>Table1[[#This Row],[kelly/4 365]]*$R$2</f>
        <v>#DIV/0!</v>
      </c>
      <c r="O238" s="7"/>
      <c r="P238" s="7" t="e">
        <f>(Table1[[#This Row],[poisson_likelihood]] - (1-Table1[[#This Row],[poisson_likelihood]])/(1/Table1[[#This Row],[99 implied]]-1))*0.4/4</f>
        <v>#DIV/0!</v>
      </c>
      <c r="Q238" s="8" t="e">
        <f>Table1[[#This Row],[kelly/4 99]]*$R$2</f>
        <v>#DIV/0!</v>
      </c>
    </row>
    <row r="239" spans="1:17" x14ac:dyDescent="0.2">
      <c r="A239">
        <v>4431</v>
      </c>
      <c r="B239" t="s">
        <v>15</v>
      </c>
      <c r="C239" s="1">
        <v>45603</v>
      </c>
      <c r="D239" t="s">
        <v>12</v>
      </c>
      <c r="E239">
        <v>1.5</v>
      </c>
      <c r="F239" s="2">
        <v>0.60975609756097504</v>
      </c>
      <c r="G239" s="2">
        <v>0.60021843018139998</v>
      </c>
      <c r="H239" s="2">
        <v>0.56129819634353195</v>
      </c>
      <c r="I239" s="2">
        <v>0.50322580645161197</v>
      </c>
      <c r="J239" s="2">
        <v>0.49812734082396998</v>
      </c>
      <c r="K239" s="2">
        <v>-3.1043342967424399E-2</v>
      </c>
      <c r="L239" s="2"/>
      <c r="M239" s="2" t="e">
        <f>(Table1[[#This Row],[poisson_likelihood]] - (1-Table1[[#This Row],[poisson_likelihood]])/(1/Table1[[#This Row],[365 implied]]-1))*0.4/4</f>
        <v>#DIV/0!</v>
      </c>
      <c r="N239" s="5" t="e">
        <f>Table1[[#This Row],[kelly/4 365]]*$R$2</f>
        <v>#DIV/0!</v>
      </c>
      <c r="O239" s="7"/>
      <c r="P239" s="7" t="e">
        <f>(Table1[[#This Row],[poisson_likelihood]] - (1-Table1[[#This Row],[poisson_likelihood]])/(1/Table1[[#This Row],[99 implied]]-1))*0.4/4</f>
        <v>#DIV/0!</v>
      </c>
      <c r="Q239" s="8" t="e">
        <f>Table1[[#This Row],[kelly/4 99]]*$R$2</f>
        <v>#DIV/0!</v>
      </c>
    </row>
    <row r="240" spans="1:17" x14ac:dyDescent="0.2">
      <c r="A240">
        <v>4732</v>
      </c>
      <c r="B240" t="s">
        <v>165</v>
      </c>
      <c r="C240" s="1">
        <v>45603</v>
      </c>
      <c r="D240" t="s">
        <v>13</v>
      </c>
      <c r="E240">
        <v>2.5</v>
      </c>
      <c r="F240" s="2">
        <v>0.581395348837209</v>
      </c>
      <c r="G240" s="2">
        <v>0.486612656361187</v>
      </c>
      <c r="H240" s="2">
        <v>0.52906627228007796</v>
      </c>
      <c r="I240" s="2">
        <v>0.47096774193548302</v>
      </c>
      <c r="J240" s="2">
        <v>0.48727272727272702</v>
      </c>
      <c r="K240" s="2">
        <v>-3.1252087388286297E-2</v>
      </c>
      <c r="L240" s="2"/>
      <c r="M240" s="2" t="e">
        <f>(Table1[[#This Row],[poisson_likelihood]] - (1-Table1[[#This Row],[poisson_likelihood]])/(1/Table1[[#This Row],[365 implied]]-1))*0.4/4</f>
        <v>#DIV/0!</v>
      </c>
      <c r="N240" s="5" t="e">
        <f>Table1[[#This Row],[kelly/4 365]]*$R$2</f>
        <v>#DIV/0!</v>
      </c>
      <c r="O240" s="7"/>
      <c r="P240" s="7" t="e">
        <f>(Table1[[#This Row],[poisson_likelihood]] - (1-Table1[[#This Row],[poisson_likelihood]])/(1/Table1[[#This Row],[99 implied]]-1))*0.4/4</f>
        <v>#DIV/0!</v>
      </c>
      <c r="Q240" s="8" t="e">
        <f>Table1[[#This Row],[kelly/4 99]]*$R$2</f>
        <v>#DIV/0!</v>
      </c>
    </row>
    <row r="241" spans="1:17" x14ac:dyDescent="0.2">
      <c r="A241">
        <v>4749</v>
      </c>
      <c r="B241" t="s">
        <v>174</v>
      </c>
      <c r="C241" s="1">
        <v>45603</v>
      </c>
      <c r="D241" t="s">
        <v>12</v>
      </c>
      <c r="E241">
        <v>2.5</v>
      </c>
      <c r="F241" s="2">
        <v>0.44247787610619399</v>
      </c>
      <c r="G241" s="2">
        <v>0.41498693929895503</v>
      </c>
      <c r="H241" s="2">
        <v>0.37268365727021102</v>
      </c>
      <c r="I241" s="2">
        <v>0.374233128834355</v>
      </c>
      <c r="J241" s="2">
        <v>0.392226148409894</v>
      </c>
      <c r="K241" s="2">
        <v>-3.1296614001849403E-2</v>
      </c>
      <c r="L241" s="2"/>
      <c r="M241" s="2" t="e">
        <f>(Table1[[#This Row],[poisson_likelihood]] - (1-Table1[[#This Row],[poisson_likelihood]])/(1/Table1[[#This Row],[365 implied]]-1))*0.4/4</f>
        <v>#DIV/0!</v>
      </c>
      <c r="N241" s="5" t="e">
        <f>Table1[[#This Row],[kelly/4 365]]*$R$2</f>
        <v>#DIV/0!</v>
      </c>
      <c r="O241" s="7"/>
      <c r="P241" s="7" t="e">
        <f>(Table1[[#This Row],[poisson_likelihood]] - (1-Table1[[#This Row],[poisson_likelihood]])/(1/Table1[[#This Row],[99 implied]]-1))*0.4/4</f>
        <v>#DIV/0!</v>
      </c>
      <c r="Q241" s="8" t="e">
        <f>Table1[[#This Row],[kelly/4 99]]*$R$2</f>
        <v>#DIV/0!</v>
      </c>
    </row>
    <row r="242" spans="1:17" x14ac:dyDescent="0.2">
      <c r="A242">
        <v>4477</v>
      </c>
      <c r="B242" t="s">
        <v>38</v>
      </c>
      <c r="C242" s="1">
        <v>45603</v>
      </c>
      <c r="D242" t="s">
        <v>12</v>
      </c>
      <c r="E242">
        <v>1.5</v>
      </c>
      <c r="F242" s="2">
        <v>0.51813471502590602</v>
      </c>
      <c r="G242" s="2">
        <v>0.51509958763047003</v>
      </c>
      <c r="H242" s="2">
        <v>0.45710195429761102</v>
      </c>
      <c r="I242" s="2">
        <v>0.39743589743589702</v>
      </c>
      <c r="J242" s="2">
        <v>0.39896373056994799</v>
      </c>
      <c r="K242" s="2">
        <v>-3.1664846291830299E-2</v>
      </c>
      <c r="L242" s="2"/>
      <c r="M242" s="2" t="e">
        <f>(Table1[[#This Row],[poisson_likelihood]] - (1-Table1[[#This Row],[poisson_likelihood]])/(1/Table1[[#This Row],[365 implied]]-1))*0.4/4</f>
        <v>#DIV/0!</v>
      </c>
      <c r="N242" s="5" t="e">
        <f>Table1[[#This Row],[kelly/4 365]]*$R$2</f>
        <v>#DIV/0!</v>
      </c>
      <c r="O242" s="7"/>
      <c r="P242" s="7" t="e">
        <f>(Table1[[#This Row],[poisson_likelihood]] - (1-Table1[[#This Row],[poisson_likelihood]])/(1/Table1[[#This Row],[99 implied]]-1))*0.4/4</f>
        <v>#DIV/0!</v>
      </c>
      <c r="Q242" s="8" t="e">
        <f>Table1[[#This Row],[kelly/4 99]]*$R$2</f>
        <v>#DIV/0!</v>
      </c>
    </row>
    <row r="243" spans="1:17" x14ac:dyDescent="0.2">
      <c r="A243">
        <v>4480</v>
      </c>
      <c r="B243" t="s">
        <v>39</v>
      </c>
      <c r="C243" s="1">
        <v>45603</v>
      </c>
      <c r="D243" t="s">
        <v>13</v>
      </c>
      <c r="E243">
        <v>2.5</v>
      </c>
      <c r="F243" s="2">
        <v>0.59523809523809501</v>
      </c>
      <c r="G243" s="2">
        <v>0.49955648901757799</v>
      </c>
      <c r="H243" s="2">
        <v>0.54341859183494201</v>
      </c>
      <c r="I243" s="2">
        <v>0.58947368421052604</v>
      </c>
      <c r="J243" s="2">
        <v>0.56934306569342996</v>
      </c>
      <c r="K243" s="2">
        <v>-3.2006163866652997E-2</v>
      </c>
      <c r="L243" s="2"/>
      <c r="M243" s="2" t="e">
        <f>(Table1[[#This Row],[poisson_likelihood]] - (1-Table1[[#This Row],[poisson_likelihood]])/(1/Table1[[#This Row],[365 implied]]-1))*0.4/4</f>
        <v>#DIV/0!</v>
      </c>
      <c r="N243" s="5" t="e">
        <f>Table1[[#This Row],[kelly/4 365]]*$R$2</f>
        <v>#DIV/0!</v>
      </c>
      <c r="O243" s="7"/>
      <c r="P243" s="7" t="e">
        <f>(Table1[[#This Row],[poisson_likelihood]] - (1-Table1[[#This Row],[poisson_likelihood]])/(1/Table1[[#This Row],[99 implied]]-1))*0.4/4</f>
        <v>#DIV/0!</v>
      </c>
      <c r="Q243" s="8" t="e">
        <f>Table1[[#This Row],[kelly/4 99]]*$R$2</f>
        <v>#DIV/0!</v>
      </c>
    </row>
    <row r="244" spans="1:17" x14ac:dyDescent="0.2">
      <c r="A244">
        <v>4443</v>
      </c>
      <c r="B244" t="s">
        <v>21</v>
      </c>
      <c r="C244" s="1">
        <v>45603</v>
      </c>
      <c r="D244" t="s">
        <v>12</v>
      </c>
      <c r="E244">
        <v>2.5</v>
      </c>
      <c r="F244" s="2">
        <v>0.41666666666666602</v>
      </c>
      <c r="G244" s="2">
        <v>0.39157229388206499</v>
      </c>
      <c r="H244" s="2">
        <v>0.34196035638952299</v>
      </c>
      <c r="I244" s="2">
        <v>0.32515337423312801</v>
      </c>
      <c r="J244" s="2">
        <v>0.37037037037037002</v>
      </c>
      <c r="K244" s="2">
        <v>-3.2016990118775797E-2</v>
      </c>
      <c r="L244" s="2"/>
      <c r="M244" s="2" t="e">
        <f>(Table1[[#This Row],[poisson_likelihood]] - (1-Table1[[#This Row],[poisson_likelihood]])/(1/Table1[[#This Row],[365 implied]]-1))*0.4/4</f>
        <v>#DIV/0!</v>
      </c>
      <c r="N244" s="5" t="e">
        <f>Table1[[#This Row],[kelly/4 365]]*$R$2</f>
        <v>#DIV/0!</v>
      </c>
      <c r="O244" s="7"/>
      <c r="P244" s="7" t="e">
        <f>(Table1[[#This Row],[poisson_likelihood]] - (1-Table1[[#This Row],[poisson_likelihood]])/(1/Table1[[#This Row],[99 implied]]-1))*0.4/4</f>
        <v>#DIV/0!</v>
      </c>
      <c r="Q244" s="8" t="e">
        <f>Table1[[#This Row],[kelly/4 99]]*$R$2</f>
        <v>#DIV/0!</v>
      </c>
    </row>
    <row r="245" spans="1:17" x14ac:dyDescent="0.2">
      <c r="A245">
        <v>4644</v>
      </c>
      <c r="B245" t="s">
        <v>121</v>
      </c>
      <c r="C245" s="1">
        <v>45603</v>
      </c>
      <c r="D245" t="s">
        <v>13</v>
      </c>
      <c r="E245">
        <v>1.5</v>
      </c>
      <c r="F245" s="2">
        <v>0.51813471502590602</v>
      </c>
      <c r="G245" s="2">
        <v>0.41695648636642602</v>
      </c>
      <c r="H245" s="2">
        <v>0.45588970500994602</v>
      </c>
      <c r="I245" s="2">
        <v>0.468354430379746</v>
      </c>
      <c r="J245" s="2">
        <v>0.496323529411764</v>
      </c>
      <c r="K245" s="2">
        <v>-3.2293782078172899E-2</v>
      </c>
      <c r="L245" s="2"/>
      <c r="M245" s="2" t="e">
        <f>(Table1[[#This Row],[poisson_likelihood]] - (1-Table1[[#This Row],[poisson_likelihood]])/(1/Table1[[#This Row],[365 implied]]-1))*0.4/4</f>
        <v>#DIV/0!</v>
      </c>
      <c r="N245" s="5" t="e">
        <f>Table1[[#This Row],[kelly/4 365]]*$R$2</f>
        <v>#DIV/0!</v>
      </c>
      <c r="O245" s="7"/>
      <c r="P245" s="7" t="e">
        <f>(Table1[[#This Row],[poisson_likelihood]] - (1-Table1[[#This Row],[poisson_likelihood]])/(1/Table1[[#This Row],[99 implied]]-1))*0.4/4</f>
        <v>#DIV/0!</v>
      </c>
      <c r="Q245" s="8" t="e">
        <f>Table1[[#This Row],[kelly/4 99]]*$R$2</f>
        <v>#DIV/0!</v>
      </c>
    </row>
    <row r="246" spans="1:17" x14ac:dyDescent="0.2">
      <c r="A246">
        <v>4525</v>
      </c>
      <c r="B246" t="s">
        <v>62</v>
      </c>
      <c r="C246" s="1">
        <v>45603</v>
      </c>
      <c r="D246" t="s">
        <v>12</v>
      </c>
      <c r="E246">
        <v>2.5</v>
      </c>
      <c r="F246" s="2">
        <v>0.58823529411764697</v>
      </c>
      <c r="G246" s="2">
        <v>0.58496759716771096</v>
      </c>
      <c r="H246" s="2">
        <v>0.53381142462555398</v>
      </c>
      <c r="I246" s="2">
        <v>0.53672316384180796</v>
      </c>
      <c r="J246" s="2">
        <v>0.54237288135593198</v>
      </c>
      <c r="K246" s="2">
        <v>-3.3043063620199202E-2</v>
      </c>
      <c r="L246" s="2"/>
      <c r="M246" s="2" t="e">
        <f>(Table1[[#This Row],[poisson_likelihood]] - (1-Table1[[#This Row],[poisson_likelihood]])/(1/Table1[[#This Row],[365 implied]]-1))*0.4/4</f>
        <v>#DIV/0!</v>
      </c>
      <c r="N246" s="5" t="e">
        <f>Table1[[#This Row],[kelly/4 365]]*$R$2</f>
        <v>#DIV/0!</v>
      </c>
      <c r="O246" s="7"/>
      <c r="P246" s="7" t="e">
        <f>(Table1[[#This Row],[poisson_likelihood]] - (1-Table1[[#This Row],[poisson_likelihood]])/(1/Table1[[#This Row],[99 implied]]-1))*0.4/4</f>
        <v>#DIV/0!</v>
      </c>
      <c r="Q246" s="8" t="e">
        <f>Table1[[#This Row],[kelly/4 99]]*$R$2</f>
        <v>#DIV/0!</v>
      </c>
    </row>
    <row r="247" spans="1:17" x14ac:dyDescent="0.2">
      <c r="A247">
        <v>4576</v>
      </c>
      <c r="B247" t="s">
        <v>87</v>
      </c>
      <c r="C247" s="1">
        <v>45603</v>
      </c>
      <c r="D247" t="s">
        <v>13</v>
      </c>
      <c r="E247">
        <v>1.5</v>
      </c>
      <c r="F247" s="2">
        <v>0.476190476190476</v>
      </c>
      <c r="G247" s="2">
        <v>0.37164133067412802</v>
      </c>
      <c r="H247" s="2">
        <v>0.40676399773090499</v>
      </c>
      <c r="I247" s="2">
        <v>0.37795275590551097</v>
      </c>
      <c r="J247" s="2">
        <v>0.38333333333333303</v>
      </c>
      <c r="K247" s="2">
        <v>-3.31353647193404E-2</v>
      </c>
      <c r="L247" s="2"/>
      <c r="M247" s="2" t="e">
        <f>(Table1[[#This Row],[poisson_likelihood]] - (1-Table1[[#This Row],[poisson_likelihood]])/(1/Table1[[#This Row],[365 implied]]-1))*0.4/4</f>
        <v>#DIV/0!</v>
      </c>
      <c r="N247" s="5" t="e">
        <f>Table1[[#This Row],[kelly/4 365]]*$R$2</f>
        <v>#DIV/0!</v>
      </c>
      <c r="O247" s="7"/>
      <c r="P247" s="7" t="e">
        <f>(Table1[[#This Row],[poisson_likelihood]] - (1-Table1[[#This Row],[poisson_likelihood]])/(1/Table1[[#This Row],[99 implied]]-1))*0.4/4</f>
        <v>#DIV/0!</v>
      </c>
      <c r="Q247" s="8" t="e">
        <f>Table1[[#This Row],[kelly/4 99]]*$R$2</f>
        <v>#DIV/0!</v>
      </c>
    </row>
    <row r="248" spans="1:17" x14ac:dyDescent="0.2">
      <c r="A248">
        <v>4486</v>
      </c>
      <c r="B248" t="s">
        <v>42</v>
      </c>
      <c r="C248" s="1">
        <v>45603</v>
      </c>
      <c r="D248" t="s">
        <v>13</v>
      </c>
      <c r="E248">
        <v>1.5</v>
      </c>
      <c r="F248" s="2">
        <v>0.48076923076923</v>
      </c>
      <c r="G248" s="2">
        <v>0.37489119334003101</v>
      </c>
      <c r="H248" s="2">
        <v>0.41181166902136601</v>
      </c>
      <c r="I248" s="2">
        <v>0.52631578947368396</v>
      </c>
      <c r="J248" s="2">
        <v>0.53714285714285703</v>
      </c>
      <c r="K248" s="2">
        <v>-3.3201788989712398E-2</v>
      </c>
      <c r="L248" s="2"/>
      <c r="M248" s="2" t="e">
        <f>(Table1[[#This Row],[poisson_likelihood]] - (1-Table1[[#This Row],[poisson_likelihood]])/(1/Table1[[#This Row],[365 implied]]-1))*0.4/4</f>
        <v>#DIV/0!</v>
      </c>
      <c r="N248" s="5" t="e">
        <f>Table1[[#This Row],[kelly/4 365]]*$R$2</f>
        <v>#DIV/0!</v>
      </c>
      <c r="O248" s="7"/>
      <c r="P248" s="7" t="e">
        <f>(Table1[[#This Row],[poisson_likelihood]] - (1-Table1[[#This Row],[poisson_likelihood]])/(1/Table1[[#This Row],[99 implied]]-1))*0.4/4</f>
        <v>#DIV/0!</v>
      </c>
      <c r="Q248" s="8" t="e">
        <f>Table1[[#This Row],[kelly/4 99]]*$R$2</f>
        <v>#DIV/0!</v>
      </c>
    </row>
    <row r="249" spans="1:17" x14ac:dyDescent="0.2">
      <c r="A249">
        <v>4488</v>
      </c>
      <c r="B249" t="s">
        <v>43</v>
      </c>
      <c r="C249" s="1">
        <v>45603</v>
      </c>
      <c r="D249" t="s">
        <v>13</v>
      </c>
      <c r="E249">
        <v>2.5</v>
      </c>
      <c r="F249" s="2">
        <v>0.434782608695652</v>
      </c>
      <c r="G249" s="2">
        <v>0.32865033974036101</v>
      </c>
      <c r="H249" s="2">
        <v>0.359497409258623</v>
      </c>
      <c r="I249" s="2">
        <v>0.43292682926829201</v>
      </c>
      <c r="J249" s="2">
        <v>0.43065693430656898</v>
      </c>
      <c r="K249" s="2">
        <v>-3.32992228279166E-2</v>
      </c>
      <c r="L249" s="2"/>
      <c r="M249" s="2" t="e">
        <f>(Table1[[#This Row],[poisson_likelihood]] - (1-Table1[[#This Row],[poisson_likelihood]])/(1/Table1[[#This Row],[365 implied]]-1))*0.4/4</f>
        <v>#DIV/0!</v>
      </c>
      <c r="N249" s="5" t="e">
        <f>Table1[[#This Row],[kelly/4 365]]*$R$2</f>
        <v>#DIV/0!</v>
      </c>
      <c r="O249" s="7"/>
      <c r="P249" s="7" t="e">
        <f>(Table1[[#This Row],[poisson_likelihood]] - (1-Table1[[#This Row],[poisson_likelihood]])/(1/Table1[[#This Row],[99 implied]]-1))*0.4/4</f>
        <v>#DIV/0!</v>
      </c>
      <c r="Q249" s="8" t="e">
        <f>Table1[[#This Row],[kelly/4 99]]*$R$2</f>
        <v>#DIV/0!</v>
      </c>
    </row>
    <row r="250" spans="1:17" x14ac:dyDescent="0.2">
      <c r="A250">
        <v>4638</v>
      </c>
      <c r="B250" t="s">
        <v>118</v>
      </c>
      <c r="C250" s="1">
        <v>45603</v>
      </c>
      <c r="D250" t="s">
        <v>13</v>
      </c>
      <c r="E250">
        <v>1.5</v>
      </c>
      <c r="F250" s="2">
        <v>0.413223140495867</v>
      </c>
      <c r="G250" s="2">
        <v>0.29110047282253798</v>
      </c>
      <c r="H250" s="2">
        <v>0.33498918129598998</v>
      </c>
      <c r="I250" s="2">
        <v>0.30588235294117599</v>
      </c>
      <c r="J250" s="2">
        <v>0.26315789473684198</v>
      </c>
      <c r="K250" s="2">
        <v>-3.3332074166144698E-2</v>
      </c>
      <c r="L250" s="2"/>
      <c r="M250" s="2" t="e">
        <f>(Table1[[#This Row],[poisson_likelihood]] - (1-Table1[[#This Row],[poisson_likelihood]])/(1/Table1[[#This Row],[365 implied]]-1))*0.4/4</f>
        <v>#DIV/0!</v>
      </c>
      <c r="N250" s="5" t="e">
        <f>Table1[[#This Row],[kelly/4 365]]*$R$2</f>
        <v>#DIV/0!</v>
      </c>
      <c r="O250" s="7"/>
      <c r="P250" s="7" t="e">
        <f>(Table1[[#This Row],[poisson_likelihood]] - (1-Table1[[#This Row],[poisson_likelihood]])/(1/Table1[[#This Row],[99 implied]]-1))*0.4/4</f>
        <v>#DIV/0!</v>
      </c>
      <c r="Q250" s="8" t="e">
        <f>Table1[[#This Row],[kelly/4 99]]*$R$2</f>
        <v>#DIV/0!</v>
      </c>
    </row>
    <row r="251" spans="1:17" x14ac:dyDescent="0.2">
      <c r="A251">
        <v>4681</v>
      </c>
      <c r="B251" t="s">
        <v>140</v>
      </c>
      <c r="C251" s="1">
        <v>45603</v>
      </c>
      <c r="D251" t="s">
        <v>12</v>
      </c>
      <c r="E251">
        <v>2.5</v>
      </c>
      <c r="F251" s="2">
        <v>0.47846889952153099</v>
      </c>
      <c r="G251" s="2">
        <v>0.453663961121619</v>
      </c>
      <c r="H251" s="2">
        <v>0.40778791845595502</v>
      </c>
      <c r="I251" s="2">
        <v>0.39743589743589702</v>
      </c>
      <c r="J251" s="2">
        <v>0.41911764705882298</v>
      </c>
      <c r="K251" s="2">
        <v>-3.3881479455746197E-2</v>
      </c>
      <c r="L251" s="2"/>
      <c r="M251" s="2" t="e">
        <f>(Table1[[#This Row],[poisson_likelihood]] - (1-Table1[[#This Row],[poisson_likelihood]])/(1/Table1[[#This Row],[365 implied]]-1))*0.4/4</f>
        <v>#DIV/0!</v>
      </c>
      <c r="N251" s="5" t="e">
        <f>Table1[[#This Row],[kelly/4 365]]*$R$2</f>
        <v>#DIV/0!</v>
      </c>
      <c r="O251" s="7"/>
      <c r="P251" s="7" t="e">
        <f>(Table1[[#This Row],[poisson_likelihood]] - (1-Table1[[#This Row],[poisson_likelihood]])/(1/Table1[[#This Row],[99 implied]]-1))*0.4/4</f>
        <v>#DIV/0!</v>
      </c>
      <c r="Q251" s="8" t="e">
        <f>Table1[[#This Row],[kelly/4 99]]*$R$2</f>
        <v>#DIV/0!</v>
      </c>
    </row>
    <row r="252" spans="1:17" x14ac:dyDescent="0.2">
      <c r="A252">
        <v>4449</v>
      </c>
      <c r="B252" t="s">
        <v>24</v>
      </c>
      <c r="C252" s="1">
        <v>45603</v>
      </c>
      <c r="D252" t="s">
        <v>12</v>
      </c>
      <c r="E252">
        <v>2.5</v>
      </c>
      <c r="F252" s="2">
        <v>0.47169811320754701</v>
      </c>
      <c r="G252" s="2">
        <v>0.448083287110977</v>
      </c>
      <c r="H252" s="2">
        <v>0.39971491429168599</v>
      </c>
      <c r="I252" s="2">
        <v>0.38068181818181801</v>
      </c>
      <c r="J252" s="2">
        <v>0.38435374149659801</v>
      </c>
      <c r="K252" s="2">
        <v>-3.4063478058398503E-2</v>
      </c>
      <c r="L252" s="2"/>
      <c r="M252" s="2" t="e">
        <f>(Table1[[#This Row],[poisson_likelihood]] - (1-Table1[[#This Row],[poisson_likelihood]])/(1/Table1[[#This Row],[365 implied]]-1))*0.4/4</f>
        <v>#DIV/0!</v>
      </c>
      <c r="N252" s="5" t="e">
        <f>Table1[[#This Row],[kelly/4 365]]*$R$2</f>
        <v>#DIV/0!</v>
      </c>
      <c r="O252" s="7"/>
      <c r="P252" s="7" t="e">
        <f>(Table1[[#This Row],[poisson_likelihood]] - (1-Table1[[#This Row],[poisson_likelihood]])/(1/Table1[[#This Row],[99 implied]]-1))*0.4/4</f>
        <v>#DIV/0!</v>
      </c>
      <c r="Q252" s="8" t="e">
        <f>Table1[[#This Row],[kelly/4 99]]*$R$2</f>
        <v>#DIV/0!</v>
      </c>
    </row>
    <row r="253" spans="1:17" x14ac:dyDescent="0.2">
      <c r="A253">
        <v>4508</v>
      </c>
      <c r="B253" t="s">
        <v>53</v>
      </c>
      <c r="C253" s="1">
        <v>45603</v>
      </c>
      <c r="D253" t="s">
        <v>13</v>
      </c>
      <c r="E253">
        <v>1.5</v>
      </c>
      <c r="F253" s="2">
        <v>0.45454545454545398</v>
      </c>
      <c r="G253" s="2">
        <v>0.327293065022912</v>
      </c>
      <c r="H253" s="2">
        <v>0.37995183690181</v>
      </c>
      <c r="I253" s="2">
        <v>0.40571428571428497</v>
      </c>
      <c r="J253" s="2">
        <v>0.41868512110726602</v>
      </c>
      <c r="K253" s="2">
        <v>-3.4188741420003298E-2</v>
      </c>
      <c r="L253" s="2"/>
      <c r="M253" s="2" t="e">
        <f>(Table1[[#This Row],[poisson_likelihood]] - (1-Table1[[#This Row],[poisson_likelihood]])/(1/Table1[[#This Row],[365 implied]]-1))*0.4/4</f>
        <v>#DIV/0!</v>
      </c>
      <c r="N253" s="5" t="e">
        <f>Table1[[#This Row],[kelly/4 365]]*$R$2</f>
        <v>#DIV/0!</v>
      </c>
      <c r="O253" s="7"/>
      <c r="P253" s="7" t="e">
        <f>(Table1[[#This Row],[poisson_likelihood]] - (1-Table1[[#This Row],[poisson_likelihood]])/(1/Table1[[#This Row],[99 implied]]-1))*0.4/4</f>
        <v>#DIV/0!</v>
      </c>
      <c r="Q253" s="8" t="e">
        <f>Table1[[#This Row],[kelly/4 99]]*$R$2</f>
        <v>#DIV/0!</v>
      </c>
    </row>
    <row r="254" spans="1:17" x14ac:dyDescent="0.2">
      <c r="A254">
        <v>4660</v>
      </c>
      <c r="B254" t="s">
        <v>129</v>
      </c>
      <c r="C254" s="1">
        <v>45603</v>
      </c>
      <c r="D254" t="s">
        <v>13</v>
      </c>
      <c r="E254">
        <v>1.5</v>
      </c>
      <c r="F254" s="2">
        <v>0.51546391752577303</v>
      </c>
      <c r="G254" s="2">
        <v>0.40194820054139901</v>
      </c>
      <c r="H254" s="2">
        <v>0.44914079152066999</v>
      </c>
      <c r="I254" s="2">
        <v>0.41520467836257302</v>
      </c>
      <c r="J254" s="2">
        <v>0.42125237191650799</v>
      </c>
      <c r="K254" s="2">
        <v>-3.4219910757951701E-2</v>
      </c>
      <c r="L254" s="2"/>
      <c r="M254" s="2" t="e">
        <f>(Table1[[#This Row],[poisson_likelihood]] - (1-Table1[[#This Row],[poisson_likelihood]])/(1/Table1[[#This Row],[365 implied]]-1))*0.4/4</f>
        <v>#DIV/0!</v>
      </c>
      <c r="N254" s="5" t="e">
        <f>Table1[[#This Row],[kelly/4 365]]*$R$2</f>
        <v>#DIV/0!</v>
      </c>
      <c r="O254" s="7"/>
      <c r="P254" s="7" t="e">
        <f>(Table1[[#This Row],[poisson_likelihood]] - (1-Table1[[#This Row],[poisson_likelihood]])/(1/Table1[[#This Row],[99 implied]]-1))*0.4/4</f>
        <v>#DIV/0!</v>
      </c>
      <c r="Q254" s="8" t="e">
        <f>Table1[[#This Row],[kelly/4 99]]*$R$2</f>
        <v>#DIV/0!</v>
      </c>
    </row>
    <row r="255" spans="1:17" x14ac:dyDescent="0.2">
      <c r="A255">
        <v>4649</v>
      </c>
      <c r="B255" t="s">
        <v>124</v>
      </c>
      <c r="C255" s="1">
        <v>45603</v>
      </c>
      <c r="D255" t="s">
        <v>12</v>
      </c>
      <c r="E255">
        <v>2.5</v>
      </c>
      <c r="F255" s="2">
        <v>0.42553191489361702</v>
      </c>
      <c r="G255" s="2">
        <v>0.40104116217424302</v>
      </c>
      <c r="H255" s="2">
        <v>0.34685323560200298</v>
      </c>
      <c r="I255" s="2">
        <v>0.35428571428571398</v>
      </c>
      <c r="J255" s="2">
        <v>0.34256055363321702</v>
      </c>
      <c r="K255" s="2">
        <v>-3.4239795617646701E-2</v>
      </c>
      <c r="L255" s="2"/>
      <c r="M255" s="2" t="e">
        <f>(Table1[[#This Row],[poisson_likelihood]] - (1-Table1[[#This Row],[poisson_likelihood]])/(1/Table1[[#This Row],[365 implied]]-1))*0.4/4</f>
        <v>#DIV/0!</v>
      </c>
      <c r="N255" s="5" t="e">
        <f>Table1[[#This Row],[kelly/4 365]]*$R$2</f>
        <v>#DIV/0!</v>
      </c>
      <c r="O255" s="7"/>
      <c r="P255" s="7" t="e">
        <f>(Table1[[#This Row],[poisson_likelihood]] - (1-Table1[[#This Row],[poisson_likelihood]])/(1/Table1[[#This Row],[99 implied]]-1))*0.4/4</f>
        <v>#DIV/0!</v>
      </c>
      <c r="Q255" s="8" t="e">
        <f>Table1[[#This Row],[kelly/4 99]]*$R$2</f>
        <v>#DIV/0!</v>
      </c>
    </row>
    <row r="256" spans="1:17" x14ac:dyDescent="0.2">
      <c r="A256">
        <v>4574</v>
      </c>
      <c r="B256" t="s">
        <v>86</v>
      </c>
      <c r="C256" s="1">
        <v>45603</v>
      </c>
      <c r="D256" t="s">
        <v>13</v>
      </c>
      <c r="E256">
        <v>1.5</v>
      </c>
      <c r="F256" s="2">
        <v>0.427350427350427</v>
      </c>
      <c r="G256" s="2">
        <v>0.31484105149342601</v>
      </c>
      <c r="H256" s="2">
        <v>0.34829918120948999</v>
      </c>
      <c r="I256" s="2">
        <v>0.40935672514619798</v>
      </c>
      <c r="J256" s="2">
        <v>0.41811846689895399</v>
      </c>
      <c r="K256" s="2">
        <v>-3.4511178352573203E-2</v>
      </c>
      <c r="L256" s="2"/>
      <c r="M256" s="2" t="e">
        <f>(Table1[[#This Row],[poisson_likelihood]] - (1-Table1[[#This Row],[poisson_likelihood]])/(1/Table1[[#This Row],[365 implied]]-1))*0.4/4</f>
        <v>#DIV/0!</v>
      </c>
      <c r="N256" s="5" t="e">
        <f>Table1[[#This Row],[kelly/4 365]]*$R$2</f>
        <v>#DIV/0!</v>
      </c>
      <c r="O256" s="7"/>
      <c r="P256" s="7" t="e">
        <f>(Table1[[#This Row],[poisson_likelihood]] - (1-Table1[[#This Row],[poisson_likelihood]])/(1/Table1[[#This Row],[99 implied]]-1))*0.4/4</f>
        <v>#DIV/0!</v>
      </c>
      <c r="Q256" s="8" t="e">
        <f>Table1[[#This Row],[kelly/4 99]]*$R$2</f>
        <v>#DIV/0!</v>
      </c>
    </row>
    <row r="257" spans="1:17" x14ac:dyDescent="0.2">
      <c r="A257">
        <v>4758</v>
      </c>
      <c r="B257" t="s">
        <v>178</v>
      </c>
      <c r="C257" s="1">
        <v>45603</v>
      </c>
      <c r="D257" t="s">
        <v>13</v>
      </c>
      <c r="E257">
        <v>1.5</v>
      </c>
      <c r="F257" s="2">
        <v>0.46511627906976699</v>
      </c>
      <c r="G257" s="2">
        <v>0.35042486155594499</v>
      </c>
      <c r="H257" s="2">
        <v>0.38888024708373597</v>
      </c>
      <c r="I257" s="2">
        <v>0.50442477876106195</v>
      </c>
      <c r="J257" s="2">
        <v>0.48471615720523997</v>
      </c>
      <c r="K257" s="2">
        <v>-3.5632058428253399E-2</v>
      </c>
      <c r="L257" s="2"/>
      <c r="M257" s="2" t="e">
        <f>(Table1[[#This Row],[poisson_likelihood]] - (1-Table1[[#This Row],[poisson_likelihood]])/(1/Table1[[#This Row],[365 implied]]-1))*0.4/4</f>
        <v>#DIV/0!</v>
      </c>
      <c r="N257" s="5" t="e">
        <f>Table1[[#This Row],[kelly/4 365]]*$R$2</f>
        <v>#DIV/0!</v>
      </c>
      <c r="O257" s="7"/>
      <c r="P257" s="7" t="e">
        <f>(Table1[[#This Row],[poisson_likelihood]] - (1-Table1[[#This Row],[poisson_likelihood]])/(1/Table1[[#This Row],[99 implied]]-1))*0.4/4</f>
        <v>#DIV/0!</v>
      </c>
      <c r="Q257" s="8" t="e">
        <f>Table1[[#This Row],[kelly/4 99]]*$R$2</f>
        <v>#DIV/0!</v>
      </c>
    </row>
    <row r="258" spans="1:17" x14ac:dyDescent="0.2">
      <c r="A258">
        <v>4438</v>
      </c>
      <c r="B258" t="s">
        <v>18</v>
      </c>
      <c r="C258" s="1">
        <v>45603</v>
      </c>
      <c r="D258" t="s">
        <v>13</v>
      </c>
      <c r="E258">
        <v>2.5</v>
      </c>
      <c r="F258" s="2">
        <v>0.581395348837209</v>
      </c>
      <c r="G258" s="2">
        <v>0.47797055881356898</v>
      </c>
      <c r="H258" s="2">
        <v>0.52008307825155298</v>
      </c>
      <c r="I258" s="2">
        <v>0.468926553672316</v>
      </c>
      <c r="J258" s="2">
        <v>0.51186440677966105</v>
      </c>
      <c r="K258" s="2">
        <v>-3.66170504886556E-2</v>
      </c>
      <c r="L258" s="2"/>
      <c r="M258" s="2" t="e">
        <f>(Table1[[#This Row],[poisson_likelihood]] - (1-Table1[[#This Row],[poisson_likelihood]])/(1/Table1[[#This Row],[365 implied]]-1))*0.4/4</f>
        <v>#DIV/0!</v>
      </c>
      <c r="N258" s="5" t="e">
        <f>Table1[[#This Row],[kelly/4 365]]*$R$2</f>
        <v>#DIV/0!</v>
      </c>
      <c r="O258" s="7"/>
      <c r="P258" s="7" t="e">
        <f>(Table1[[#This Row],[poisson_likelihood]] - (1-Table1[[#This Row],[poisson_likelihood]])/(1/Table1[[#This Row],[99 implied]]-1))*0.4/4</f>
        <v>#DIV/0!</v>
      </c>
      <c r="Q258" s="8" t="e">
        <f>Table1[[#This Row],[kelly/4 99]]*$R$2</f>
        <v>#DIV/0!</v>
      </c>
    </row>
    <row r="259" spans="1:17" x14ac:dyDescent="0.2">
      <c r="A259">
        <v>4741</v>
      </c>
      <c r="B259" t="s">
        <v>170</v>
      </c>
      <c r="C259" s="1">
        <v>45603</v>
      </c>
      <c r="D259" t="s">
        <v>12</v>
      </c>
      <c r="E259">
        <v>2.5</v>
      </c>
      <c r="F259" s="2">
        <v>0.413223140495867</v>
      </c>
      <c r="G259" s="2">
        <v>0.37819351577999599</v>
      </c>
      <c r="H259" s="2">
        <v>0.325867092762257</v>
      </c>
      <c r="I259" s="2">
        <v>0.30864197530864101</v>
      </c>
      <c r="J259" s="2">
        <v>0.37546468401486899</v>
      </c>
      <c r="K259" s="2">
        <v>-3.7218597801995899E-2</v>
      </c>
      <c r="L259" s="2"/>
      <c r="M259" s="2" t="e">
        <f>(Table1[[#This Row],[poisson_likelihood]] - (1-Table1[[#This Row],[poisson_likelihood]])/(1/Table1[[#This Row],[365 implied]]-1))*0.4/4</f>
        <v>#DIV/0!</v>
      </c>
      <c r="N259" s="5" t="e">
        <f>Table1[[#This Row],[kelly/4 365]]*$R$2</f>
        <v>#DIV/0!</v>
      </c>
      <c r="O259" s="7"/>
      <c r="P259" s="7" t="e">
        <f>(Table1[[#This Row],[poisson_likelihood]] - (1-Table1[[#This Row],[poisson_likelihood]])/(1/Table1[[#This Row],[99 implied]]-1))*0.4/4</f>
        <v>#DIV/0!</v>
      </c>
      <c r="Q259" s="8" t="e">
        <f>Table1[[#This Row],[kelly/4 99]]*$R$2</f>
        <v>#DIV/0!</v>
      </c>
    </row>
    <row r="260" spans="1:17" x14ac:dyDescent="0.2">
      <c r="A260">
        <v>4622</v>
      </c>
      <c r="B260" t="s">
        <v>110</v>
      </c>
      <c r="C260" s="1">
        <v>45603</v>
      </c>
      <c r="D260" t="s">
        <v>13</v>
      </c>
      <c r="E260">
        <v>1.5</v>
      </c>
      <c r="F260" s="2">
        <v>0.51546391752577303</v>
      </c>
      <c r="G260" s="2">
        <v>0.39733584224788898</v>
      </c>
      <c r="H260" s="2">
        <v>0.44265612219291001</v>
      </c>
      <c r="I260" s="2">
        <v>0.42424242424242398</v>
      </c>
      <c r="J260" s="2">
        <v>0.43014705882352899</v>
      </c>
      <c r="K260" s="2">
        <v>-3.75657241877006E-2</v>
      </c>
      <c r="L260" s="2"/>
      <c r="M260" s="2" t="e">
        <f>(Table1[[#This Row],[poisson_likelihood]] - (1-Table1[[#This Row],[poisson_likelihood]])/(1/Table1[[#This Row],[365 implied]]-1))*0.4/4</f>
        <v>#DIV/0!</v>
      </c>
      <c r="N260" s="5" t="e">
        <f>Table1[[#This Row],[kelly/4 365]]*$R$2</f>
        <v>#DIV/0!</v>
      </c>
      <c r="O260" s="7"/>
      <c r="P260" s="7" t="e">
        <f>(Table1[[#This Row],[poisson_likelihood]] - (1-Table1[[#This Row],[poisson_likelihood]])/(1/Table1[[#This Row],[99 implied]]-1))*0.4/4</f>
        <v>#DIV/0!</v>
      </c>
      <c r="Q260" s="8" t="e">
        <f>Table1[[#This Row],[kelly/4 99]]*$R$2</f>
        <v>#DIV/0!</v>
      </c>
    </row>
    <row r="261" spans="1:17" x14ac:dyDescent="0.2">
      <c r="A261">
        <v>4538</v>
      </c>
      <c r="B261" t="s">
        <v>68</v>
      </c>
      <c r="C261" s="1">
        <v>45603</v>
      </c>
      <c r="D261" t="s">
        <v>13</v>
      </c>
      <c r="E261">
        <v>2.5</v>
      </c>
      <c r="F261" s="2">
        <v>0.476190476190476</v>
      </c>
      <c r="G261" s="2">
        <v>0.36900493080359398</v>
      </c>
      <c r="H261" s="2">
        <v>0.39650153999999799</v>
      </c>
      <c r="I261" s="2">
        <v>0.35087719298245601</v>
      </c>
      <c r="J261" s="2">
        <v>0.34256055363321702</v>
      </c>
      <c r="K261" s="2">
        <v>-3.8033355909091501E-2</v>
      </c>
      <c r="L261" s="2"/>
      <c r="M261" s="2" t="e">
        <f>(Table1[[#This Row],[poisson_likelihood]] - (1-Table1[[#This Row],[poisson_likelihood]])/(1/Table1[[#This Row],[365 implied]]-1))*0.4/4</f>
        <v>#DIV/0!</v>
      </c>
      <c r="N261" s="5" t="e">
        <f>Table1[[#This Row],[kelly/4 365]]*$R$2</f>
        <v>#DIV/0!</v>
      </c>
      <c r="O261" s="7"/>
      <c r="P261" s="7" t="e">
        <f>(Table1[[#This Row],[poisson_likelihood]] - (1-Table1[[#This Row],[poisson_likelihood]])/(1/Table1[[#This Row],[99 implied]]-1))*0.4/4</f>
        <v>#DIV/0!</v>
      </c>
      <c r="Q261" s="8" t="e">
        <f>Table1[[#This Row],[kelly/4 99]]*$R$2</f>
        <v>#DIV/0!</v>
      </c>
    </row>
    <row r="262" spans="1:17" x14ac:dyDescent="0.2">
      <c r="A262">
        <v>4607</v>
      </c>
      <c r="B262" t="s">
        <v>103</v>
      </c>
      <c r="C262" s="1">
        <v>45603</v>
      </c>
      <c r="D262" t="s">
        <v>12</v>
      </c>
      <c r="E262">
        <v>2.5</v>
      </c>
      <c r="F262" s="2">
        <v>0.45454545454545398</v>
      </c>
      <c r="G262" s="2">
        <v>0.40510470363694301</v>
      </c>
      <c r="H262" s="2">
        <v>0.370412814907565</v>
      </c>
      <c r="I262" s="2">
        <v>0.39772727272727199</v>
      </c>
      <c r="J262" s="2">
        <v>0.40816326530612201</v>
      </c>
      <c r="K262" s="2">
        <v>-3.8560793167365597E-2</v>
      </c>
      <c r="L262" s="2"/>
      <c r="M262" s="2" t="e">
        <f>(Table1[[#This Row],[poisson_likelihood]] - (1-Table1[[#This Row],[poisson_likelihood]])/(1/Table1[[#This Row],[365 implied]]-1))*0.4/4</f>
        <v>#DIV/0!</v>
      </c>
      <c r="N262" s="5" t="e">
        <f>Table1[[#This Row],[kelly/4 365]]*$R$2</f>
        <v>#DIV/0!</v>
      </c>
      <c r="O262" s="7"/>
      <c r="P262" s="7" t="e">
        <f>(Table1[[#This Row],[poisson_likelihood]] - (1-Table1[[#This Row],[poisson_likelihood]])/(1/Table1[[#This Row],[99 implied]]-1))*0.4/4</f>
        <v>#DIV/0!</v>
      </c>
      <c r="Q262" s="8" t="e">
        <f>Table1[[#This Row],[kelly/4 99]]*$R$2</f>
        <v>#DIV/0!</v>
      </c>
    </row>
    <row r="263" spans="1:17" x14ac:dyDescent="0.2">
      <c r="A263">
        <v>4546</v>
      </c>
      <c r="B263" t="s">
        <v>72</v>
      </c>
      <c r="C263" s="1">
        <v>45603</v>
      </c>
      <c r="D263" t="s">
        <v>13</v>
      </c>
      <c r="E263">
        <v>1.5</v>
      </c>
      <c r="F263" s="2">
        <v>0.413223140495867</v>
      </c>
      <c r="G263" s="2">
        <v>0.30429057549530297</v>
      </c>
      <c r="H263" s="2">
        <v>0.32251330800795502</v>
      </c>
      <c r="I263" s="2">
        <v>0.33950617283950602</v>
      </c>
      <c r="J263" s="2">
        <v>0.35251798561150999</v>
      </c>
      <c r="K263" s="2">
        <v>-3.8647499052948599E-2</v>
      </c>
      <c r="L263" s="2"/>
      <c r="M263" s="2" t="e">
        <f>(Table1[[#This Row],[poisson_likelihood]] - (1-Table1[[#This Row],[poisson_likelihood]])/(1/Table1[[#This Row],[365 implied]]-1))*0.4/4</f>
        <v>#DIV/0!</v>
      </c>
      <c r="N263" s="5" t="e">
        <f>Table1[[#This Row],[kelly/4 365]]*$R$2</f>
        <v>#DIV/0!</v>
      </c>
      <c r="O263" s="7"/>
      <c r="P263" s="7" t="e">
        <f>(Table1[[#This Row],[poisson_likelihood]] - (1-Table1[[#This Row],[poisson_likelihood]])/(1/Table1[[#This Row],[99 implied]]-1))*0.4/4</f>
        <v>#DIV/0!</v>
      </c>
      <c r="Q263" s="8" t="e">
        <f>Table1[[#This Row],[kelly/4 99]]*$R$2</f>
        <v>#DIV/0!</v>
      </c>
    </row>
    <row r="264" spans="1:17" x14ac:dyDescent="0.2">
      <c r="A264">
        <v>4677</v>
      </c>
      <c r="B264" t="s">
        <v>138</v>
      </c>
      <c r="C264" s="1">
        <v>45603</v>
      </c>
      <c r="D264" t="s">
        <v>12</v>
      </c>
      <c r="E264">
        <v>2.5</v>
      </c>
      <c r="F264" s="2">
        <v>0.41666666666666602</v>
      </c>
      <c r="G264" s="2">
        <v>0.38217178303454202</v>
      </c>
      <c r="H264" s="2">
        <v>0.32468058365327201</v>
      </c>
      <c r="I264" s="2">
        <v>0.43452380952380898</v>
      </c>
      <c r="J264" s="2">
        <v>0.45907473309608499</v>
      </c>
      <c r="K264" s="2">
        <v>-3.9422607005740198E-2</v>
      </c>
      <c r="L264" s="2"/>
      <c r="M264" s="2" t="e">
        <f>(Table1[[#This Row],[poisson_likelihood]] - (1-Table1[[#This Row],[poisson_likelihood]])/(1/Table1[[#This Row],[365 implied]]-1))*0.4/4</f>
        <v>#DIV/0!</v>
      </c>
      <c r="N264" s="5" t="e">
        <f>Table1[[#This Row],[kelly/4 365]]*$R$2</f>
        <v>#DIV/0!</v>
      </c>
      <c r="O264" s="7"/>
      <c r="P264" s="7" t="e">
        <f>(Table1[[#This Row],[poisson_likelihood]] - (1-Table1[[#This Row],[poisson_likelihood]])/(1/Table1[[#This Row],[99 implied]]-1))*0.4/4</f>
        <v>#DIV/0!</v>
      </c>
      <c r="Q264" s="8" t="e">
        <f>Table1[[#This Row],[kelly/4 99]]*$R$2</f>
        <v>#DIV/0!</v>
      </c>
    </row>
    <row r="265" spans="1:17" x14ac:dyDescent="0.2">
      <c r="A265">
        <v>4587</v>
      </c>
      <c r="B265" t="s">
        <v>93</v>
      </c>
      <c r="C265" s="1">
        <v>45603</v>
      </c>
      <c r="D265" t="s">
        <v>12</v>
      </c>
      <c r="E265">
        <v>2.5</v>
      </c>
      <c r="F265" s="2">
        <v>0.52910052910052896</v>
      </c>
      <c r="G265" s="2">
        <v>0.49742602240619699</v>
      </c>
      <c r="H265" s="2">
        <v>0.45324286105328498</v>
      </c>
      <c r="I265" s="2">
        <v>0.441176470588235</v>
      </c>
      <c r="J265" s="2">
        <v>0.45964912280701697</v>
      </c>
      <c r="K265" s="2">
        <v>-4.0272750732946998E-2</v>
      </c>
      <c r="L265" s="2"/>
      <c r="M265" s="2" t="e">
        <f>(Table1[[#This Row],[poisson_likelihood]] - (1-Table1[[#This Row],[poisson_likelihood]])/(1/Table1[[#This Row],[365 implied]]-1))*0.4/4</f>
        <v>#DIV/0!</v>
      </c>
      <c r="N265" s="5" t="e">
        <f>Table1[[#This Row],[kelly/4 365]]*$R$2</f>
        <v>#DIV/0!</v>
      </c>
      <c r="O265" s="7"/>
      <c r="P265" s="7" t="e">
        <f>(Table1[[#This Row],[poisson_likelihood]] - (1-Table1[[#This Row],[poisson_likelihood]])/(1/Table1[[#This Row],[99 implied]]-1))*0.4/4</f>
        <v>#DIV/0!</v>
      </c>
      <c r="Q265" s="8" t="e">
        <f>Table1[[#This Row],[kelly/4 99]]*$R$2</f>
        <v>#DIV/0!</v>
      </c>
    </row>
    <row r="266" spans="1:17" x14ac:dyDescent="0.2">
      <c r="A266">
        <v>4760</v>
      </c>
      <c r="B266" t="s">
        <v>179</v>
      </c>
      <c r="C266" s="1">
        <v>45603</v>
      </c>
      <c r="D266" t="s">
        <v>13</v>
      </c>
      <c r="E266">
        <v>2.5</v>
      </c>
      <c r="F266" s="2">
        <v>0.54644808743169304</v>
      </c>
      <c r="G266" s="2">
        <v>0.43052118043366799</v>
      </c>
      <c r="H266" s="2">
        <v>0.47324239554243103</v>
      </c>
      <c r="I266" s="2">
        <v>0.54716981132075404</v>
      </c>
      <c r="J266" s="2">
        <v>0.56488549618320605</v>
      </c>
      <c r="K266" s="2">
        <v>-4.0351330167876502E-2</v>
      </c>
      <c r="L266" s="2"/>
      <c r="M266" s="2" t="e">
        <f>(Table1[[#This Row],[poisson_likelihood]] - (1-Table1[[#This Row],[poisson_likelihood]])/(1/Table1[[#This Row],[365 implied]]-1))*0.4/4</f>
        <v>#DIV/0!</v>
      </c>
      <c r="N266" s="5" t="e">
        <f>Table1[[#This Row],[kelly/4 365]]*$R$2</f>
        <v>#DIV/0!</v>
      </c>
      <c r="O266" s="7"/>
      <c r="P266" s="7" t="e">
        <f>(Table1[[#This Row],[poisson_likelihood]] - (1-Table1[[#This Row],[poisson_likelihood]])/(1/Table1[[#This Row],[99 implied]]-1))*0.4/4</f>
        <v>#DIV/0!</v>
      </c>
      <c r="Q266" s="8" t="e">
        <f>Table1[[#This Row],[kelly/4 99]]*$R$2</f>
        <v>#DIV/0!</v>
      </c>
    </row>
    <row r="267" spans="1:17" x14ac:dyDescent="0.2">
      <c r="A267">
        <v>4708</v>
      </c>
      <c r="B267" t="s">
        <v>153</v>
      </c>
      <c r="C267" s="1">
        <v>45603</v>
      </c>
      <c r="D267" t="s">
        <v>13</v>
      </c>
      <c r="E267">
        <v>1.5</v>
      </c>
      <c r="F267" s="2">
        <v>0.44843049327354201</v>
      </c>
      <c r="G267" s="2">
        <v>0.33001144105598001</v>
      </c>
      <c r="H267" s="2">
        <v>0.35748844832063997</v>
      </c>
      <c r="I267" s="2">
        <v>0.42767295597484201</v>
      </c>
      <c r="J267" s="2">
        <v>0.43892339544513398</v>
      </c>
      <c r="K267" s="2">
        <v>-4.1219666716457597E-2</v>
      </c>
      <c r="L267" s="2"/>
      <c r="M267" s="2" t="e">
        <f>(Table1[[#This Row],[poisson_likelihood]] - (1-Table1[[#This Row],[poisson_likelihood]])/(1/Table1[[#This Row],[365 implied]]-1))*0.4/4</f>
        <v>#DIV/0!</v>
      </c>
      <c r="N267" s="5" t="e">
        <f>Table1[[#This Row],[kelly/4 365]]*$R$2</f>
        <v>#DIV/0!</v>
      </c>
      <c r="O267" s="7"/>
      <c r="P267" s="7" t="e">
        <f>(Table1[[#This Row],[poisson_likelihood]] - (1-Table1[[#This Row],[poisson_likelihood]])/(1/Table1[[#This Row],[99 implied]]-1))*0.4/4</f>
        <v>#DIV/0!</v>
      </c>
      <c r="Q267" s="8" t="e">
        <f>Table1[[#This Row],[kelly/4 99]]*$R$2</f>
        <v>#DIV/0!</v>
      </c>
    </row>
    <row r="268" spans="1:17" x14ac:dyDescent="0.2">
      <c r="A268">
        <v>4439</v>
      </c>
      <c r="B268" t="s">
        <v>19</v>
      </c>
      <c r="C268" s="1">
        <v>45603</v>
      </c>
      <c r="D268" t="s">
        <v>12</v>
      </c>
      <c r="E268">
        <v>1.5</v>
      </c>
      <c r="F268" s="2">
        <v>0.55555555555555503</v>
      </c>
      <c r="G268" s="2">
        <v>0.534756300785315</v>
      </c>
      <c r="H268" s="2">
        <v>0.48145636573311601</v>
      </c>
      <c r="I268" s="2">
        <v>0.46820809248554901</v>
      </c>
      <c r="J268" s="2">
        <v>0.45517241379310303</v>
      </c>
      <c r="K268" s="2">
        <v>-4.1680794275122002E-2</v>
      </c>
      <c r="L268" s="2"/>
      <c r="M268" s="2" t="e">
        <f>(Table1[[#This Row],[poisson_likelihood]] - (1-Table1[[#This Row],[poisson_likelihood]])/(1/Table1[[#This Row],[365 implied]]-1))*0.4/4</f>
        <v>#DIV/0!</v>
      </c>
      <c r="N268" s="5" t="e">
        <f>Table1[[#This Row],[kelly/4 365]]*$R$2</f>
        <v>#DIV/0!</v>
      </c>
      <c r="O268" s="7"/>
      <c r="P268" s="7" t="e">
        <f>(Table1[[#This Row],[poisson_likelihood]] - (1-Table1[[#This Row],[poisson_likelihood]])/(1/Table1[[#This Row],[99 implied]]-1))*0.4/4</f>
        <v>#DIV/0!</v>
      </c>
      <c r="Q268" s="8" t="e">
        <f>Table1[[#This Row],[kelly/4 99]]*$R$2</f>
        <v>#DIV/0!</v>
      </c>
    </row>
    <row r="269" spans="1:17" x14ac:dyDescent="0.2">
      <c r="A269">
        <v>4614</v>
      </c>
      <c r="B269" t="s">
        <v>106</v>
      </c>
      <c r="C269" s="1">
        <v>45603</v>
      </c>
      <c r="D269" t="s">
        <v>13</v>
      </c>
      <c r="E269">
        <v>1.5</v>
      </c>
      <c r="F269" s="2">
        <v>0.414937759336099</v>
      </c>
      <c r="G269" s="2">
        <v>0.31162793717961501</v>
      </c>
      <c r="H269" s="2">
        <v>0.31714703777615499</v>
      </c>
      <c r="I269" s="2">
        <v>0.31034482758620602</v>
      </c>
      <c r="J269" s="2">
        <v>0.31979695431471999</v>
      </c>
      <c r="K269" s="2">
        <v>-4.1786460808415901E-2</v>
      </c>
      <c r="L269" s="2"/>
      <c r="M269" s="2" t="e">
        <f>(Table1[[#This Row],[poisson_likelihood]] - (1-Table1[[#This Row],[poisson_likelihood]])/(1/Table1[[#This Row],[365 implied]]-1))*0.4/4</f>
        <v>#DIV/0!</v>
      </c>
      <c r="N269" s="5" t="e">
        <f>Table1[[#This Row],[kelly/4 365]]*$R$2</f>
        <v>#DIV/0!</v>
      </c>
      <c r="O269" s="7"/>
      <c r="P269" s="7" t="e">
        <f>(Table1[[#This Row],[poisson_likelihood]] - (1-Table1[[#This Row],[poisson_likelihood]])/(1/Table1[[#This Row],[99 implied]]-1))*0.4/4</f>
        <v>#DIV/0!</v>
      </c>
      <c r="Q269" s="8" t="e">
        <f>Table1[[#This Row],[kelly/4 99]]*$R$2</f>
        <v>#DIV/0!</v>
      </c>
    </row>
    <row r="270" spans="1:17" x14ac:dyDescent="0.2">
      <c r="A270">
        <v>4663</v>
      </c>
      <c r="B270" t="s">
        <v>131</v>
      </c>
      <c r="C270" s="1">
        <v>45603</v>
      </c>
      <c r="D270" t="s">
        <v>12</v>
      </c>
      <c r="E270">
        <v>2.5</v>
      </c>
      <c r="F270" s="2">
        <v>0.414937759336099</v>
      </c>
      <c r="G270" s="2">
        <v>0.37074405190766602</v>
      </c>
      <c r="H270" s="2">
        <v>0.31693080742933299</v>
      </c>
      <c r="I270" s="2">
        <v>0.38372093023255799</v>
      </c>
      <c r="J270" s="2">
        <v>0.38754325259515499</v>
      </c>
      <c r="K270" s="2">
        <v>-4.18788571090968E-2</v>
      </c>
      <c r="L270" s="2"/>
      <c r="M270" s="2" t="e">
        <f>(Table1[[#This Row],[poisson_likelihood]] - (1-Table1[[#This Row],[poisson_likelihood]])/(1/Table1[[#This Row],[365 implied]]-1))*0.4/4</f>
        <v>#DIV/0!</v>
      </c>
      <c r="N270" s="5" t="e">
        <f>Table1[[#This Row],[kelly/4 365]]*$R$2</f>
        <v>#DIV/0!</v>
      </c>
      <c r="O270" s="7"/>
      <c r="P270" s="7" t="e">
        <f>(Table1[[#This Row],[poisson_likelihood]] - (1-Table1[[#This Row],[poisson_likelihood]])/(1/Table1[[#This Row],[99 implied]]-1))*0.4/4</f>
        <v>#DIV/0!</v>
      </c>
      <c r="Q270" s="8" t="e">
        <f>Table1[[#This Row],[kelly/4 99]]*$R$2</f>
        <v>#DIV/0!</v>
      </c>
    </row>
    <row r="271" spans="1:17" x14ac:dyDescent="0.2">
      <c r="A271">
        <v>4466</v>
      </c>
      <c r="B271" t="s">
        <v>32</v>
      </c>
      <c r="C271" s="1">
        <v>45603</v>
      </c>
      <c r="D271" t="s">
        <v>13</v>
      </c>
      <c r="E271">
        <v>2.5</v>
      </c>
      <c r="F271" s="2">
        <v>0.54054054054054002</v>
      </c>
      <c r="G271" s="2">
        <v>0.42804761804508901</v>
      </c>
      <c r="H271" s="2">
        <v>0.46123281425076001</v>
      </c>
      <c r="I271" s="2">
        <v>0.43678160919540199</v>
      </c>
      <c r="J271" s="2">
        <v>0.46689895470383203</v>
      </c>
      <c r="K271" s="2">
        <v>-4.3152733422380199E-2</v>
      </c>
      <c r="L271" s="2"/>
      <c r="M271" s="2" t="e">
        <f>(Table1[[#This Row],[poisson_likelihood]] - (1-Table1[[#This Row],[poisson_likelihood]])/(1/Table1[[#This Row],[365 implied]]-1))*0.4/4</f>
        <v>#DIV/0!</v>
      </c>
      <c r="N271" s="5" t="e">
        <f>Table1[[#This Row],[kelly/4 365]]*$R$2</f>
        <v>#DIV/0!</v>
      </c>
      <c r="O271" s="7"/>
      <c r="P271" s="7" t="e">
        <f>(Table1[[#This Row],[poisson_likelihood]] - (1-Table1[[#This Row],[poisson_likelihood]])/(1/Table1[[#This Row],[99 implied]]-1))*0.4/4</f>
        <v>#DIV/0!</v>
      </c>
      <c r="Q271" s="8" t="e">
        <f>Table1[[#This Row],[kelly/4 99]]*$R$2</f>
        <v>#DIV/0!</v>
      </c>
    </row>
    <row r="272" spans="1:17" x14ac:dyDescent="0.2">
      <c r="A272">
        <v>4647</v>
      </c>
      <c r="B272" t="s">
        <v>123</v>
      </c>
      <c r="C272" s="1">
        <v>45603</v>
      </c>
      <c r="D272" t="s">
        <v>12</v>
      </c>
      <c r="E272">
        <v>1.5</v>
      </c>
      <c r="F272" s="2">
        <v>0.62111801242235998</v>
      </c>
      <c r="G272" s="2">
        <v>0.598503404864557</v>
      </c>
      <c r="H272" s="2">
        <v>0.55546715061318797</v>
      </c>
      <c r="I272" s="2">
        <v>0.54037267080745299</v>
      </c>
      <c r="J272" s="2">
        <v>0.53846153846153799</v>
      </c>
      <c r="K272" s="2">
        <v>-4.3318806357691302E-2</v>
      </c>
      <c r="L272" s="2"/>
      <c r="M272" s="2" t="e">
        <f>(Table1[[#This Row],[poisson_likelihood]] - (1-Table1[[#This Row],[poisson_likelihood]])/(1/Table1[[#This Row],[365 implied]]-1))*0.4/4</f>
        <v>#DIV/0!</v>
      </c>
      <c r="N272" s="5" t="e">
        <f>Table1[[#This Row],[kelly/4 365]]*$R$2</f>
        <v>#DIV/0!</v>
      </c>
      <c r="O272" s="7"/>
      <c r="P272" s="7" t="e">
        <f>(Table1[[#This Row],[poisson_likelihood]] - (1-Table1[[#This Row],[poisson_likelihood]])/(1/Table1[[#This Row],[99 implied]]-1))*0.4/4</f>
        <v>#DIV/0!</v>
      </c>
      <c r="Q272" s="8" t="e">
        <f>Table1[[#This Row],[kelly/4 99]]*$R$2</f>
        <v>#DIV/0!</v>
      </c>
    </row>
    <row r="273" spans="1:17" x14ac:dyDescent="0.2">
      <c r="A273">
        <v>4711</v>
      </c>
      <c r="B273" t="s">
        <v>155</v>
      </c>
      <c r="C273" s="1">
        <v>45603</v>
      </c>
      <c r="D273" t="s">
        <v>12</v>
      </c>
      <c r="E273">
        <v>2.5</v>
      </c>
      <c r="F273" s="2">
        <v>0.45454545454545398</v>
      </c>
      <c r="G273" s="2">
        <v>0.40039306379042799</v>
      </c>
      <c r="H273" s="2">
        <v>0.35961763337067598</v>
      </c>
      <c r="I273" s="2">
        <v>0.48554913294797603</v>
      </c>
      <c r="J273" s="2">
        <v>0.45454545454545398</v>
      </c>
      <c r="K273" s="2">
        <v>-4.3508584705106698E-2</v>
      </c>
      <c r="L273" s="2"/>
      <c r="M273" s="2" t="e">
        <f>(Table1[[#This Row],[poisson_likelihood]] - (1-Table1[[#This Row],[poisson_likelihood]])/(1/Table1[[#This Row],[365 implied]]-1))*0.4/4</f>
        <v>#DIV/0!</v>
      </c>
      <c r="N273" s="5" t="e">
        <f>Table1[[#This Row],[kelly/4 365]]*$R$2</f>
        <v>#DIV/0!</v>
      </c>
      <c r="O273" s="7"/>
      <c r="P273" s="7" t="e">
        <f>(Table1[[#This Row],[poisson_likelihood]] - (1-Table1[[#This Row],[poisson_likelihood]])/(1/Table1[[#This Row],[99 implied]]-1))*0.4/4</f>
        <v>#DIV/0!</v>
      </c>
      <c r="Q273" s="8" t="e">
        <f>Table1[[#This Row],[kelly/4 99]]*$R$2</f>
        <v>#DIV/0!</v>
      </c>
    </row>
    <row r="274" spans="1:17" x14ac:dyDescent="0.2">
      <c r="A274">
        <v>4503</v>
      </c>
      <c r="B274" t="s">
        <v>51</v>
      </c>
      <c r="C274" s="1">
        <v>45603</v>
      </c>
      <c r="D274" t="s">
        <v>12</v>
      </c>
      <c r="E274">
        <v>2.5</v>
      </c>
      <c r="F274" s="2">
        <v>0.44444444444444398</v>
      </c>
      <c r="G274" s="2">
        <v>0.408432358851198</v>
      </c>
      <c r="H274" s="2">
        <v>0.34669179641151199</v>
      </c>
      <c r="I274" s="2">
        <v>0.47590361445783103</v>
      </c>
      <c r="J274" s="2">
        <v>0.452554744525547</v>
      </c>
      <c r="K274" s="2">
        <v>-4.3988691614819199E-2</v>
      </c>
      <c r="L274" s="2"/>
      <c r="M274" s="2" t="e">
        <f>(Table1[[#This Row],[poisson_likelihood]] - (1-Table1[[#This Row],[poisson_likelihood]])/(1/Table1[[#This Row],[365 implied]]-1))*0.4/4</f>
        <v>#DIV/0!</v>
      </c>
      <c r="N274" s="5" t="e">
        <f>Table1[[#This Row],[kelly/4 365]]*$R$2</f>
        <v>#DIV/0!</v>
      </c>
      <c r="O274" s="7"/>
      <c r="P274" s="7" t="e">
        <f>(Table1[[#This Row],[poisson_likelihood]] - (1-Table1[[#This Row],[poisson_likelihood]])/(1/Table1[[#This Row],[99 implied]]-1))*0.4/4</f>
        <v>#DIV/0!</v>
      </c>
      <c r="Q274" s="8" t="e">
        <f>Table1[[#This Row],[kelly/4 99]]*$R$2</f>
        <v>#DIV/0!</v>
      </c>
    </row>
    <row r="275" spans="1:17" x14ac:dyDescent="0.2">
      <c r="A275">
        <v>4691</v>
      </c>
      <c r="B275" t="s">
        <v>145</v>
      </c>
      <c r="C275" s="1">
        <v>45603</v>
      </c>
      <c r="D275" t="s">
        <v>12</v>
      </c>
      <c r="E275">
        <v>1.5</v>
      </c>
      <c r="F275" s="2">
        <v>0.632911392405063</v>
      </c>
      <c r="G275" s="2">
        <v>0.61827205320712597</v>
      </c>
      <c r="H275" s="2">
        <v>0.56829485199803098</v>
      </c>
      <c r="I275" s="2">
        <v>0.53684210526315701</v>
      </c>
      <c r="J275" s="2">
        <v>0.54929577464788704</v>
      </c>
      <c r="K275" s="2">
        <v>-4.40060921737545E-2</v>
      </c>
      <c r="L275" s="2"/>
      <c r="M275" s="2" t="e">
        <f>(Table1[[#This Row],[poisson_likelihood]] - (1-Table1[[#This Row],[poisson_likelihood]])/(1/Table1[[#This Row],[365 implied]]-1))*0.4/4</f>
        <v>#DIV/0!</v>
      </c>
      <c r="N275" s="5" t="e">
        <f>Table1[[#This Row],[kelly/4 365]]*$R$2</f>
        <v>#DIV/0!</v>
      </c>
      <c r="O275" s="7"/>
      <c r="P275" s="7" t="e">
        <f>(Table1[[#This Row],[poisson_likelihood]] - (1-Table1[[#This Row],[poisson_likelihood]])/(1/Table1[[#This Row],[99 implied]]-1))*0.4/4</f>
        <v>#DIV/0!</v>
      </c>
      <c r="Q275" s="8" t="e">
        <f>Table1[[#This Row],[kelly/4 99]]*$R$2</f>
        <v>#DIV/0!</v>
      </c>
    </row>
    <row r="276" spans="1:17" x14ac:dyDescent="0.2">
      <c r="A276">
        <v>4470</v>
      </c>
      <c r="B276" t="s">
        <v>34</v>
      </c>
      <c r="C276" s="1">
        <v>45603</v>
      </c>
      <c r="D276" t="s">
        <v>13</v>
      </c>
      <c r="E276">
        <v>2.5</v>
      </c>
      <c r="F276" s="2">
        <v>0.476190476190476</v>
      </c>
      <c r="G276" s="2">
        <v>0.35468761173100999</v>
      </c>
      <c r="H276" s="2">
        <v>0.38339410194629397</v>
      </c>
      <c r="I276" s="2">
        <v>0.48255813953488302</v>
      </c>
      <c r="J276" s="2">
        <v>0.47750865051903102</v>
      </c>
      <c r="K276" s="2">
        <v>-4.4289178616541303E-2</v>
      </c>
      <c r="L276" s="2"/>
      <c r="M276" s="2" t="e">
        <f>(Table1[[#This Row],[poisson_likelihood]] - (1-Table1[[#This Row],[poisson_likelihood]])/(1/Table1[[#This Row],[365 implied]]-1))*0.4/4</f>
        <v>#DIV/0!</v>
      </c>
      <c r="N276" s="5" t="e">
        <f>Table1[[#This Row],[kelly/4 365]]*$R$2</f>
        <v>#DIV/0!</v>
      </c>
      <c r="O276" s="2"/>
      <c r="P276" s="2" t="e">
        <f>(Table1[[#This Row],[poisson_likelihood]] - (1-Table1[[#This Row],[poisson_likelihood]])/(1/Table1[[#This Row],[99 implied]]-1))*0.4/4</f>
        <v>#DIV/0!</v>
      </c>
      <c r="Q276" s="5" t="e">
        <f>Table1[[#This Row],[kelly/4 99]]*$R$2</f>
        <v>#DIV/0!</v>
      </c>
    </row>
    <row r="277" spans="1:17" x14ac:dyDescent="0.2">
      <c r="A277">
        <v>4673</v>
      </c>
      <c r="B277" t="s">
        <v>136</v>
      </c>
      <c r="C277" s="1">
        <v>45603</v>
      </c>
      <c r="D277" t="s">
        <v>12</v>
      </c>
      <c r="E277">
        <v>3.5</v>
      </c>
      <c r="F277" s="2">
        <v>0.44247787610619399</v>
      </c>
      <c r="G277" s="2">
        <v>0.39156787375705299</v>
      </c>
      <c r="H277" s="2">
        <v>0.34350391024806098</v>
      </c>
      <c r="I277" s="2">
        <v>0.41249999999999998</v>
      </c>
      <c r="J277" s="2">
        <v>0.43678160919540199</v>
      </c>
      <c r="K277" s="2">
        <v>-4.4381183103051801E-2</v>
      </c>
      <c r="L277" s="2"/>
      <c r="M277" s="2" t="e">
        <f>(Table1[[#This Row],[poisson_likelihood]] - (1-Table1[[#This Row],[poisson_likelihood]])/(1/Table1[[#This Row],[365 implied]]-1))*0.4/4</f>
        <v>#DIV/0!</v>
      </c>
      <c r="N277" s="5" t="e">
        <f>Table1[[#This Row],[kelly/4 365]]*$R$2</f>
        <v>#DIV/0!</v>
      </c>
      <c r="O277" s="2"/>
      <c r="P277" s="2" t="e">
        <f>(Table1[[#This Row],[poisson_likelihood]] - (1-Table1[[#This Row],[poisson_likelihood]])/(1/Table1[[#This Row],[99 implied]]-1))*0.4/4</f>
        <v>#DIV/0!</v>
      </c>
      <c r="Q277" s="5" t="e">
        <f>Table1[[#This Row],[kelly/4 99]]*$R$2</f>
        <v>#DIV/0!</v>
      </c>
    </row>
    <row r="278" spans="1:17" x14ac:dyDescent="0.2">
      <c r="A278">
        <v>4685</v>
      </c>
      <c r="B278" t="s">
        <v>142</v>
      </c>
      <c r="C278" s="1">
        <v>45603</v>
      </c>
      <c r="D278" t="s">
        <v>12</v>
      </c>
      <c r="E278">
        <v>2.5</v>
      </c>
      <c r="F278" s="2">
        <v>0.434782608695652</v>
      </c>
      <c r="G278" s="2">
        <v>0.37934237692836498</v>
      </c>
      <c r="H278" s="2">
        <v>0.33350557912406797</v>
      </c>
      <c r="I278" s="2">
        <v>0.305084745762711</v>
      </c>
      <c r="J278" s="2">
        <v>0.322033898305084</v>
      </c>
      <c r="K278" s="2">
        <v>-4.4795609233585297E-2</v>
      </c>
      <c r="L278" s="2"/>
      <c r="M278" s="2" t="e">
        <f>(Table1[[#This Row],[poisson_likelihood]] - (1-Table1[[#This Row],[poisson_likelihood]])/(1/Table1[[#This Row],[365 implied]]-1))*0.4/4</f>
        <v>#DIV/0!</v>
      </c>
      <c r="N278" s="5" t="e">
        <f>Table1[[#This Row],[kelly/4 365]]*$R$2</f>
        <v>#DIV/0!</v>
      </c>
      <c r="O278" s="2"/>
      <c r="P278" s="2" t="e">
        <f>(Table1[[#This Row],[poisson_likelihood]] - (1-Table1[[#This Row],[poisson_likelihood]])/(1/Table1[[#This Row],[99 implied]]-1))*0.4/4</f>
        <v>#DIV/0!</v>
      </c>
      <c r="Q278" s="5" t="e">
        <f>Table1[[#This Row],[kelly/4 99]]*$R$2</f>
        <v>#DIV/0!</v>
      </c>
    </row>
    <row r="279" spans="1:17" x14ac:dyDescent="0.2">
      <c r="A279">
        <v>4655</v>
      </c>
      <c r="B279" t="s">
        <v>127</v>
      </c>
      <c r="C279" s="1">
        <v>45603</v>
      </c>
      <c r="D279" t="s">
        <v>12</v>
      </c>
      <c r="E279">
        <v>2.5</v>
      </c>
      <c r="F279" s="2">
        <v>0.42372881355932202</v>
      </c>
      <c r="G279" s="2">
        <v>0.36526061038726099</v>
      </c>
      <c r="H279" s="2">
        <v>0.31877640699565701</v>
      </c>
      <c r="I279" s="2">
        <v>0.45833333333333298</v>
      </c>
      <c r="J279" s="2">
        <v>0.43884892086330901</v>
      </c>
      <c r="K279" s="2">
        <v>-4.5530823435707399E-2</v>
      </c>
      <c r="L279" s="2"/>
      <c r="M279" s="2" t="e">
        <f>(Table1[[#This Row],[poisson_likelihood]] - (1-Table1[[#This Row],[poisson_likelihood]])/(1/Table1[[#This Row],[365 implied]]-1))*0.4/4</f>
        <v>#DIV/0!</v>
      </c>
      <c r="N279" s="5" t="e">
        <f>Table1[[#This Row],[kelly/4 365]]*$R$2</f>
        <v>#DIV/0!</v>
      </c>
      <c r="O279" s="2"/>
      <c r="P279" s="2" t="e">
        <f>(Table1[[#This Row],[poisson_likelihood]] - (1-Table1[[#This Row],[poisson_likelihood]])/(1/Table1[[#This Row],[99 implied]]-1))*0.4/4</f>
        <v>#DIV/0!</v>
      </c>
      <c r="Q279" s="5" t="e">
        <f>Table1[[#This Row],[kelly/4 99]]*$R$2</f>
        <v>#DIV/0!</v>
      </c>
    </row>
    <row r="280" spans="1:17" x14ac:dyDescent="0.2">
      <c r="A280">
        <v>4544</v>
      </c>
      <c r="B280" t="s">
        <v>71</v>
      </c>
      <c r="C280" s="1">
        <v>45603</v>
      </c>
      <c r="D280" t="s">
        <v>13</v>
      </c>
      <c r="E280">
        <v>1.5</v>
      </c>
      <c r="F280" s="2">
        <v>0.434782608695652</v>
      </c>
      <c r="G280" s="2">
        <v>0.297735822350989</v>
      </c>
      <c r="H280" s="2">
        <v>0.33162228205657701</v>
      </c>
      <c r="I280" s="2">
        <v>0.30459770114942503</v>
      </c>
      <c r="J280" s="2">
        <v>0.31034482758620602</v>
      </c>
      <c r="K280" s="2">
        <v>-4.56286060134369E-2</v>
      </c>
      <c r="L280" s="2"/>
      <c r="M280" s="2" t="e">
        <f>(Table1[[#This Row],[poisson_likelihood]] - (1-Table1[[#This Row],[poisson_likelihood]])/(1/Table1[[#This Row],[365 implied]]-1))*0.4/4</f>
        <v>#DIV/0!</v>
      </c>
      <c r="N280" s="5" t="e">
        <f>Table1[[#This Row],[kelly/4 365]]*$R$2</f>
        <v>#DIV/0!</v>
      </c>
      <c r="O280" s="2"/>
      <c r="P280" s="2" t="e">
        <f>(Table1[[#This Row],[poisson_likelihood]] - (1-Table1[[#This Row],[poisson_likelihood]])/(1/Table1[[#This Row],[99 implied]]-1))*0.4/4</f>
        <v>#DIV/0!</v>
      </c>
      <c r="Q280" s="5" t="e">
        <f>Table1[[#This Row],[kelly/4 99]]*$R$2</f>
        <v>#DIV/0!</v>
      </c>
    </row>
    <row r="281" spans="1:17" x14ac:dyDescent="0.2">
      <c r="A281">
        <v>4665</v>
      </c>
      <c r="B281" t="s">
        <v>132</v>
      </c>
      <c r="C281" s="1">
        <v>45603</v>
      </c>
      <c r="D281" t="s">
        <v>12</v>
      </c>
      <c r="E281">
        <v>1.5</v>
      </c>
      <c r="F281" s="2">
        <v>0.57471264367816</v>
      </c>
      <c r="G281" s="2">
        <v>0.54714764318626297</v>
      </c>
      <c r="H281" s="2">
        <v>0.49692641417554001</v>
      </c>
      <c r="I281" s="2">
        <v>0.54814814814814805</v>
      </c>
      <c r="J281" s="2">
        <v>0.54958677685950397</v>
      </c>
      <c r="K281" s="2">
        <v>-4.57256889643783E-2</v>
      </c>
      <c r="L281" s="2"/>
      <c r="M281" s="2" t="e">
        <f>(Table1[[#This Row],[poisson_likelihood]] - (1-Table1[[#This Row],[poisson_likelihood]])/(1/Table1[[#This Row],[365 implied]]-1))*0.4/4</f>
        <v>#DIV/0!</v>
      </c>
      <c r="N281" s="5" t="e">
        <f>Table1[[#This Row],[kelly/4 365]]*$R$2</f>
        <v>#DIV/0!</v>
      </c>
      <c r="O281" s="2"/>
      <c r="P281" s="2" t="e">
        <f>(Table1[[#This Row],[poisson_likelihood]] - (1-Table1[[#This Row],[poisson_likelihood]])/(1/Table1[[#This Row],[99 implied]]-1))*0.4/4</f>
        <v>#DIV/0!</v>
      </c>
      <c r="Q281" s="5" t="e">
        <f>Table1[[#This Row],[kelly/4 99]]*$R$2</f>
        <v>#DIV/0!</v>
      </c>
    </row>
    <row r="282" spans="1:17" x14ac:dyDescent="0.2">
      <c r="A282">
        <v>4558</v>
      </c>
      <c r="B282" t="s">
        <v>78</v>
      </c>
      <c r="C282" s="1">
        <v>45603</v>
      </c>
      <c r="D282" t="s">
        <v>13</v>
      </c>
      <c r="E282">
        <v>3.5</v>
      </c>
      <c r="F282" s="2">
        <v>0.44444444444444398</v>
      </c>
      <c r="G282" s="2">
        <v>0.34331578040350702</v>
      </c>
      <c r="H282" s="2">
        <v>0.341429652181302</v>
      </c>
      <c r="I282" s="2">
        <v>0.42580645161290298</v>
      </c>
      <c r="J282" s="2">
        <v>0.47081712062256798</v>
      </c>
      <c r="K282" s="2">
        <v>-4.6356656518414002E-2</v>
      </c>
      <c r="L282" s="2"/>
      <c r="M282" s="2" t="e">
        <f>(Table1[[#This Row],[poisson_likelihood]] - (1-Table1[[#This Row],[poisson_likelihood]])/(1/Table1[[#This Row],[365 implied]]-1))*0.4/4</f>
        <v>#DIV/0!</v>
      </c>
      <c r="N282" s="5" t="e">
        <f>Table1[[#This Row],[kelly/4 365]]*$R$2</f>
        <v>#DIV/0!</v>
      </c>
      <c r="O282" s="2"/>
      <c r="P282" s="2" t="e">
        <f>(Table1[[#This Row],[poisson_likelihood]] - (1-Table1[[#This Row],[poisson_likelihood]])/(1/Table1[[#This Row],[99 implied]]-1))*0.4/4</f>
        <v>#DIV/0!</v>
      </c>
      <c r="Q282" s="5" t="e">
        <f>Table1[[#This Row],[kelly/4 99]]*$R$2</f>
        <v>#DIV/0!</v>
      </c>
    </row>
    <row r="283" spans="1:17" x14ac:dyDescent="0.2">
      <c r="A283">
        <v>4534</v>
      </c>
      <c r="B283" t="s">
        <v>66</v>
      </c>
      <c r="C283" s="1">
        <v>45603</v>
      </c>
      <c r="D283" t="s">
        <v>13</v>
      </c>
      <c r="E283">
        <v>3.5</v>
      </c>
      <c r="F283" s="2">
        <v>0.59523809523809501</v>
      </c>
      <c r="G283" s="2">
        <v>0.48302046267175702</v>
      </c>
      <c r="H283" s="2">
        <v>0.52014880832351296</v>
      </c>
      <c r="I283" s="2">
        <v>0.5</v>
      </c>
      <c r="J283" s="2">
        <v>0.48571428571428499</v>
      </c>
      <c r="K283" s="2">
        <v>-4.6378677211947703E-2</v>
      </c>
      <c r="L283" s="2"/>
      <c r="M283" s="2" t="e">
        <f>(Table1[[#This Row],[poisson_likelihood]] - (1-Table1[[#This Row],[poisson_likelihood]])/(1/Table1[[#This Row],[365 implied]]-1))*0.4/4</f>
        <v>#DIV/0!</v>
      </c>
      <c r="N283" s="5" t="e">
        <f>Table1[[#This Row],[kelly/4 365]]*$R$2</f>
        <v>#DIV/0!</v>
      </c>
      <c r="O283" s="2"/>
      <c r="P283" s="2" t="e">
        <f>(Table1[[#This Row],[poisson_likelihood]] - (1-Table1[[#This Row],[poisson_likelihood]])/(1/Table1[[#This Row],[99 implied]]-1))*0.4/4</f>
        <v>#DIV/0!</v>
      </c>
      <c r="Q283" s="5" t="e">
        <f>Table1[[#This Row],[kelly/4 99]]*$R$2</f>
        <v>#DIV/0!</v>
      </c>
    </row>
    <row r="284" spans="1:17" x14ac:dyDescent="0.2">
      <c r="A284">
        <v>4591</v>
      </c>
      <c r="B284" t="s">
        <v>95</v>
      </c>
      <c r="C284" s="1">
        <v>45603</v>
      </c>
      <c r="D284" t="s">
        <v>12</v>
      </c>
      <c r="E284">
        <v>2.5</v>
      </c>
      <c r="F284" s="2">
        <v>0.54945054945054905</v>
      </c>
      <c r="G284" s="2">
        <v>0.508404566501234</v>
      </c>
      <c r="H284" s="2">
        <v>0.46547124099583997</v>
      </c>
      <c r="I284" s="2">
        <v>0.46022727272727199</v>
      </c>
      <c r="J284" s="2">
        <v>0.47440273037542602</v>
      </c>
      <c r="K284" s="2">
        <v>-4.6598274813283498E-2</v>
      </c>
      <c r="L284" s="2"/>
      <c r="M284" s="2" t="e">
        <f>(Table1[[#This Row],[poisson_likelihood]] - (1-Table1[[#This Row],[poisson_likelihood]])/(1/Table1[[#This Row],[365 implied]]-1))*0.4/4</f>
        <v>#DIV/0!</v>
      </c>
      <c r="N284" s="5" t="e">
        <f>Table1[[#This Row],[kelly/4 365]]*$R$2</f>
        <v>#DIV/0!</v>
      </c>
      <c r="O284" s="2"/>
      <c r="P284" s="2" t="e">
        <f>(Table1[[#This Row],[poisson_likelihood]] - (1-Table1[[#This Row],[poisson_likelihood]])/(1/Table1[[#This Row],[99 implied]]-1))*0.4/4</f>
        <v>#DIV/0!</v>
      </c>
      <c r="Q284" s="5" t="e">
        <f>Table1[[#This Row],[kelly/4 99]]*$R$2</f>
        <v>#DIV/0!</v>
      </c>
    </row>
    <row r="285" spans="1:17" x14ac:dyDescent="0.2">
      <c r="A285">
        <v>4474</v>
      </c>
      <c r="B285" t="s">
        <v>36</v>
      </c>
      <c r="C285" s="1">
        <v>45603</v>
      </c>
      <c r="D285" t="s">
        <v>13</v>
      </c>
      <c r="E285">
        <v>3.5</v>
      </c>
      <c r="F285" s="2">
        <v>0.52356020942408299</v>
      </c>
      <c r="G285" s="2">
        <v>0.40805527197205999</v>
      </c>
      <c r="H285" s="2">
        <v>0.43254638369875698</v>
      </c>
      <c r="I285" s="2">
        <v>0.54938271604938205</v>
      </c>
      <c r="J285" s="2">
        <v>0.572490706319702</v>
      </c>
      <c r="K285" s="2">
        <v>-4.7757254707520402E-2</v>
      </c>
      <c r="L285" s="2"/>
      <c r="M285" s="2" t="e">
        <f>(Table1[[#This Row],[poisson_likelihood]] - (1-Table1[[#This Row],[poisson_likelihood]])/(1/Table1[[#This Row],[365 implied]]-1))*0.4/4</f>
        <v>#DIV/0!</v>
      </c>
      <c r="N285" s="5" t="e">
        <f>Table1[[#This Row],[kelly/4 365]]*$R$2</f>
        <v>#DIV/0!</v>
      </c>
      <c r="O285" s="2"/>
      <c r="P285" s="2" t="e">
        <f>(Table1[[#This Row],[poisson_likelihood]] - (1-Table1[[#This Row],[poisson_likelihood]])/(1/Table1[[#This Row],[99 implied]]-1))*0.4/4</f>
        <v>#DIV/0!</v>
      </c>
      <c r="Q285" s="5" t="e">
        <f>Table1[[#This Row],[kelly/4 99]]*$R$2</f>
        <v>#DIV/0!</v>
      </c>
    </row>
    <row r="286" spans="1:17" x14ac:dyDescent="0.2">
      <c r="A286">
        <v>4458</v>
      </c>
      <c r="B286" t="s">
        <v>28</v>
      </c>
      <c r="C286" s="1">
        <v>45603</v>
      </c>
      <c r="D286" t="s">
        <v>13</v>
      </c>
      <c r="E286">
        <v>2.5</v>
      </c>
      <c r="F286" s="2">
        <v>0.51020408163265296</v>
      </c>
      <c r="G286" s="2">
        <v>0.37661617678722797</v>
      </c>
      <c r="H286" s="2">
        <v>0.416430617527355</v>
      </c>
      <c r="I286" s="2">
        <v>0.48837209302325502</v>
      </c>
      <c r="J286" s="2">
        <v>0.49300699300699302</v>
      </c>
      <c r="K286" s="2">
        <v>-4.78635389704124E-2</v>
      </c>
      <c r="L286" s="2"/>
      <c r="M286" s="2" t="e">
        <f>(Table1[[#This Row],[poisson_likelihood]] - (1-Table1[[#This Row],[poisson_likelihood]])/(1/Table1[[#This Row],[365 implied]]-1))*0.4/4</f>
        <v>#DIV/0!</v>
      </c>
      <c r="N286" s="5" t="e">
        <f>Table1[[#This Row],[kelly/4 365]]*$R$2</f>
        <v>#DIV/0!</v>
      </c>
      <c r="O286" s="2"/>
      <c r="P286" s="2" t="e">
        <f>(Table1[[#This Row],[poisson_likelihood]] - (1-Table1[[#This Row],[poisson_likelihood]])/(1/Table1[[#This Row],[99 implied]]-1))*0.4/4</f>
        <v>#DIV/0!</v>
      </c>
      <c r="Q286" s="5" t="e">
        <f>Table1[[#This Row],[kelly/4 99]]*$R$2</f>
        <v>#DIV/0!</v>
      </c>
    </row>
    <row r="287" spans="1:17" x14ac:dyDescent="0.2">
      <c r="A287">
        <v>4554</v>
      </c>
      <c r="B287" t="s">
        <v>76</v>
      </c>
      <c r="C287" s="1">
        <v>45603</v>
      </c>
      <c r="D287" t="s">
        <v>13</v>
      </c>
      <c r="E287">
        <v>2.5</v>
      </c>
      <c r="F287" s="2">
        <v>0.42553191489361702</v>
      </c>
      <c r="G287" s="2">
        <v>0.28944624572380501</v>
      </c>
      <c r="H287" s="2">
        <v>0.31334732889512101</v>
      </c>
      <c r="I287" s="2">
        <v>0.37606837606837601</v>
      </c>
      <c r="J287" s="2">
        <v>0.36158192090395402</v>
      </c>
      <c r="K287" s="2">
        <v>-4.8821069832678698E-2</v>
      </c>
      <c r="L287" s="2"/>
      <c r="M287" s="2" t="e">
        <f>(Table1[[#This Row],[poisson_likelihood]] - (1-Table1[[#This Row],[poisson_likelihood]])/(1/Table1[[#This Row],[365 implied]]-1))*0.4/4</f>
        <v>#DIV/0!</v>
      </c>
      <c r="N287" s="5" t="e">
        <f>Table1[[#This Row],[kelly/4 365]]*$R$2</f>
        <v>#DIV/0!</v>
      </c>
      <c r="O287" s="2"/>
      <c r="P287" s="2" t="e">
        <f>(Table1[[#This Row],[poisson_likelihood]] - (1-Table1[[#This Row],[poisson_likelihood]])/(1/Table1[[#This Row],[99 implied]]-1))*0.4/4</f>
        <v>#DIV/0!</v>
      </c>
      <c r="Q287" s="5" t="e">
        <f>Table1[[#This Row],[kelly/4 99]]*$R$2</f>
        <v>#DIV/0!</v>
      </c>
    </row>
    <row r="288" spans="1:17" x14ac:dyDescent="0.2">
      <c r="A288">
        <v>4611</v>
      </c>
      <c r="B288" t="s">
        <v>105</v>
      </c>
      <c r="C288" s="1">
        <v>45603</v>
      </c>
      <c r="D288" t="s">
        <v>12</v>
      </c>
      <c r="E288">
        <v>3.5</v>
      </c>
      <c r="F288" s="2">
        <v>0.55248618784530301</v>
      </c>
      <c r="G288" s="2">
        <v>0.50121420419642704</v>
      </c>
      <c r="H288" s="2">
        <v>0.46466606468636201</v>
      </c>
      <c r="I288" s="2">
        <v>0.48295454545454503</v>
      </c>
      <c r="J288" s="2">
        <v>0.49829351535836103</v>
      </c>
      <c r="K288" s="2">
        <v>-4.9060007073359398E-2</v>
      </c>
      <c r="L288" s="2"/>
      <c r="M288" s="2" t="e">
        <f>(Table1[[#This Row],[poisson_likelihood]] - (1-Table1[[#This Row],[poisson_likelihood]])/(1/Table1[[#This Row],[365 implied]]-1))*0.4/4</f>
        <v>#DIV/0!</v>
      </c>
      <c r="N288" s="5" t="e">
        <f>Table1[[#This Row],[kelly/4 365]]*$R$2</f>
        <v>#DIV/0!</v>
      </c>
      <c r="O288" s="2"/>
      <c r="P288" s="2" t="e">
        <f>(Table1[[#This Row],[poisson_likelihood]] - (1-Table1[[#This Row],[poisson_likelihood]])/(1/Table1[[#This Row],[99 implied]]-1))*0.4/4</f>
        <v>#DIV/0!</v>
      </c>
      <c r="Q288" s="5" t="e">
        <f>Table1[[#This Row],[kelly/4 99]]*$R$2</f>
        <v>#DIV/0!</v>
      </c>
    </row>
    <row r="289" spans="1:17" x14ac:dyDescent="0.2">
      <c r="A289">
        <v>4723</v>
      </c>
      <c r="B289" t="s">
        <v>161</v>
      </c>
      <c r="C289" s="1">
        <v>45603</v>
      </c>
      <c r="D289" t="s">
        <v>12</v>
      </c>
      <c r="E289">
        <v>1.5</v>
      </c>
      <c r="F289" s="2">
        <v>0.52910052910052896</v>
      </c>
      <c r="G289" s="2">
        <v>0.49234624603724603</v>
      </c>
      <c r="H289" s="2">
        <v>0.433695438314815</v>
      </c>
      <c r="I289" s="2">
        <v>0.48022598870056499</v>
      </c>
      <c r="J289" s="2">
        <v>0.43918918918918898</v>
      </c>
      <c r="K289" s="2">
        <v>-5.0650455501403999E-2</v>
      </c>
      <c r="L289" s="2"/>
      <c r="M289" s="2" t="e">
        <f>(Table1[[#This Row],[poisson_likelihood]] - (1-Table1[[#This Row],[poisson_likelihood]])/(1/Table1[[#This Row],[365 implied]]-1))*0.4/4</f>
        <v>#DIV/0!</v>
      </c>
      <c r="N289" s="5" t="e">
        <f>Table1[[#This Row],[kelly/4 365]]*$R$2</f>
        <v>#DIV/0!</v>
      </c>
      <c r="O289" s="2"/>
      <c r="P289" s="2" t="e">
        <f>(Table1[[#This Row],[poisson_likelihood]] - (1-Table1[[#This Row],[poisson_likelihood]])/(1/Table1[[#This Row],[99 implied]]-1))*0.4/4</f>
        <v>#DIV/0!</v>
      </c>
      <c r="Q289" s="5" t="e">
        <f>Table1[[#This Row],[kelly/4 99]]*$R$2</f>
        <v>#DIV/0!</v>
      </c>
    </row>
    <row r="290" spans="1:17" x14ac:dyDescent="0.2">
      <c r="A290">
        <v>4661</v>
      </c>
      <c r="B290" t="s">
        <v>130</v>
      </c>
      <c r="C290" s="1">
        <v>45603</v>
      </c>
      <c r="D290" t="s">
        <v>12</v>
      </c>
      <c r="E290">
        <v>2.5</v>
      </c>
      <c r="F290" s="2">
        <v>0.49504950495049499</v>
      </c>
      <c r="G290" s="2">
        <v>0.43417837658817898</v>
      </c>
      <c r="H290" s="2">
        <v>0.38907323348185202</v>
      </c>
      <c r="I290" s="2">
        <v>0.48181818181818098</v>
      </c>
      <c r="J290" s="2">
        <v>0.463576158940397</v>
      </c>
      <c r="K290" s="2">
        <v>-5.2468644207514403E-2</v>
      </c>
      <c r="L290" s="2"/>
      <c r="M290" s="2" t="e">
        <f>(Table1[[#This Row],[poisson_likelihood]] - (1-Table1[[#This Row],[poisson_likelihood]])/(1/Table1[[#This Row],[365 implied]]-1))*0.4/4</f>
        <v>#DIV/0!</v>
      </c>
      <c r="N290" s="5" t="e">
        <f>Table1[[#This Row],[kelly/4 365]]*$R$2</f>
        <v>#DIV/0!</v>
      </c>
      <c r="O290" s="2"/>
      <c r="P290" s="2" t="e">
        <f>(Table1[[#This Row],[poisson_likelihood]] - (1-Table1[[#This Row],[poisson_likelihood]])/(1/Table1[[#This Row],[99 implied]]-1))*0.4/4</f>
        <v>#DIV/0!</v>
      </c>
      <c r="Q290" s="5" t="e">
        <f>Table1[[#This Row],[kelly/4 99]]*$R$2</f>
        <v>#DIV/0!</v>
      </c>
    </row>
    <row r="291" spans="1:17" x14ac:dyDescent="0.2">
      <c r="A291">
        <v>4657</v>
      </c>
      <c r="B291" t="s">
        <v>128</v>
      </c>
      <c r="C291" s="1">
        <v>45603</v>
      </c>
      <c r="D291" t="s">
        <v>12</v>
      </c>
      <c r="E291">
        <v>1.5</v>
      </c>
      <c r="F291" s="2">
        <v>0.57471264367816</v>
      </c>
      <c r="G291" s="2">
        <v>0.53906109318676798</v>
      </c>
      <c r="H291" s="2">
        <v>0.48441279427038098</v>
      </c>
      <c r="I291" s="2">
        <v>0.548022598870056</v>
      </c>
      <c r="J291" s="2">
        <v>0.58305084745762703</v>
      </c>
      <c r="K291" s="2">
        <v>-5.30816682329514E-2</v>
      </c>
      <c r="L291" s="2"/>
      <c r="M291" s="2" t="e">
        <f>(Table1[[#This Row],[poisson_likelihood]] - (1-Table1[[#This Row],[poisson_likelihood]])/(1/Table1[[#This Row],[365 implied]]-1))*0.4/4</f>
        <v>#DIV/0!</v>
      </c>
      <c r="N291" s="5" t="e">
        <f>Table1[[#This Row],[kelly/4 365]]*$R$2</f>
        <v>#DIV/0!</v>
      </c>
      <c r="O291" s="2"/>
      <c r="P291" s="2" t="e">
        <f>(Table1[[#This Row],[poisson_likelihood]] - (1-Table1[[#This Row],[poisson_likelihood]])/(1/Table1[[#This Row],[99 implied]]-1))*0.4/4</f>
        <v>#DIV/0!</v>
      </c>
      <c r="Q291" s="5" t="e">
        <f>Table1[[#This Row],[kelly/4 99]]*$R$2</f>
        <v>#DIV/0!</v>
      </c>
    </row>
    <row r="292" spans="1:17" x14ac:dyDescent="0.2">
      <c r="A292">
        <v>4752</v>
      </c>
      <c r="B292" t="s">
        <v>175</v>
      </c>
      <c r="C292" s="1">
        <v>45603</v>
      </c>
      <c r="D292" t="s">
        <v>13</v>
      </c>
      <c r="E292">
        <v>3.5</v>
      </c>
      <c r="F292" s="2">
        <v>0.60606060606060597</v>
      </c>
      <c r="G292" s="2">
        <v>0.483554092692832</v>
      </c>
      <c r="H292" s="2">
        <v>0.52022048293804402</v>
      </c>
      <c r="I292" s="2">
        <v>0.61309523809523803</v>
      </c>
      <c r="J292" s="2">
        <v>0.617328519855595</v>
      </c>
      <c r="K292" s="2">
        <v>-5.44754627508564E-2</v>
      </c>
      <c r="L292" s="2"/>
      <c r="M292" s="2" t="e">
        <f>(Table1[[#This Row],[poisson_likelihood]] - (1-Table1[[#This Row],[poisson_likelihood]])/(1/Table1[[#This Row],[365 implied]]-1))*0.4/4</f>
        <v>#DIV/0!</v>
      </c>
      <c r="N292" s="5" t="e">
        <f>Table1[[#This Row],[kelly/4 365]]*$R$2</f>
        <v>#DIV/0!</v>
      </c>
      <c r="O292" s="2"/>
      <c r="P292" s="2" t="e">
        <f>(Table1[[#This Row],[poisson_likelihood]] - (1-Table1[[#This Row],[poisson_likelihood]])/(1/Table1[[#This Row],[99 implied]]-1))*0.4/4</f>
        <v>#DIV/0!</v>
      </c>
      <c r="Q292" s="5" t="e">
        <f>Table1[[#This Row],[kelly/4 99]]*$R$2</f>
        <v>#DIV/0!</v>
      </c>
    </row>
    <row r="293" spans="1:17" x14ac:dyDescent="0.2">
      <c r="A293">
        <v>4497</v>
      </c>
      <c r="B293" t="s">
        <v>48</v>
      </c>
      <c r="C293" s="1">
        <v>45603</v>
      </c>
      <c r="D293" t="s">
        <v>12</v>
      </c>
      <c r="E293">
        <v>1.5</v>
      </c>
      <c r="F293" s="2">
        <v>0.59523809523809501</v>
      </c>
      <c r="G293" s="2">
        <v>0.54829999104387195</v>
      </c>
      <c r="H293" s="2">
        <v>0.50621849909650296</v>
      </c>
      <c r="I293" s="2">
        <v>0.58522727272727204</v>
      </c>
      <c r="J293" s="2">
        <v>0.60068259385665501</v>
      </c>
      <c r="K293" s="2">
        <v>-5.4982691734512798E-2</v>
      </c>
      <c r="L293" s="2"/>
      <c r="M293" s="2" t="e">
        <f>(Table1[[#This Row],[poisson_likelihood]] - (1-Table1[[#This Row],[poisson_likelihood]])/(1/Table1[[#This Row],[365 implied]]-1))*0.4/4</f>
        <v>#DIV/0!</v>
      </c>
      <c r="N293" s="5" t="e">
        <f>Table1[[#This Row],[kelly/4 365]]*$R$2</f>
        <v>#DIV/0!</v>
      </c>
      <c r="O293" s="2"/>
      <c r="P293" s="2" t="e">
        <f>(Table1[[#This Row],[poisson_likelihood]] - (1-Table1[[#This Row],[poisson_likelihood]])/(1/Table1[[#This Row],[99 implied]]-1))*0.4/4</f>
        <v>#DIV/0!</v>
      </c>
      <c r="Q293" s="5" t="e">
        <f>Table1[[#This Row],[kelly/4 99]]*$R$2</f>
        <v>#DIV/0!</v>
      </c>
    </row>
    <row r="294" spans="1:17" x14ac:dyDescent="0.2">
      <c r="A294">
        <v>4715</v>
      </c>
      <c r="B294" t="s">
        <v>157</v>
      </c>
      <c r="C294" s="1">
        <v>45603</v>
      </c>
      <c r="D294" t="s">
        <v>12</v>
      </c>
      <c r="E294">
        <v>3.5</v>
      </c>
      <c r="F294" s="2">
        <v>0.434782608695652</v>
      </c>
      <c r="G294" s="2">
        <v>0.35189542153458098</v>
      </c>
      <c r="H294" s="2">
        <v>0.30571975224814901</v>
      </c>
      <c r="I294" s="2">
        <v>0.34682080924855402</v>
      </c>
      <c r="J294" s="2">
        <v>0.34027777777777701</v>
      </c>
      <c r="K294" s="2">
        <v>-5.7085494197933899E-2</v>
      </c>
      <c r="L294" s="2"/>
      <c r="M294" s="2" t="e">
        <f>(Table1[[#This Row],[poisson_likelihood]] - (1-Table1[[#This Row],[poisson_likelihood]])/(1/Table1[[#This Row],[365 implied]]-1))*0.4/4</f>
        <v>#DIV/0!</v>
      </c>
      <c r="N294" s="5" t="e">
        <f>Table1[[#This Row],[kelly/4 365]]*$R$2</f>
        <v>#DIV/0!</v>
      </c>
      <c r="O294" s="2"/>
      <c r="P294" s="2" t="e">
        <f>(Table1[[#This Row],[poisson_likelihood]] - (1-Table1[[#This Row],[poisson_likelihood]])/(1/Table1[[#This Row],[99 implied]]-1))*0.4/4</f>
        <v>#DIV/0!</v>
      </c>
      <c r="Q294" s="5" t="e">
        <f>Table1[[#This Row],[kelly/4 99]]*$R$2</f>
        <v>#DIV/0!</v>
      </c>
    </row>
    <row r="295" spans="1:17" x14ac:dyDescent="0.2">
      <c r="A295">
        <v>4499</v>
      </c>
      <c r="B295" t="s">
        <v>49</v>
      </c>
      <c r="C295" s="1">
        <v>45603</v>
      </c>
      <c r="D295" t="s">
        <v>12</v>
      </c>
      <c r="E295">
        <v>2.5</v>
      </c>
      <c r="F295" s="2">
        <v>0.467289719626168</v>
      </c>
      <c r="G295" s="2">
        <v>0.40484817007038199</v>
      </c>
      <c r="H295" s="2">
        <v>0.34363255992897501</v>
      </c>
      <c r="I295" s="2">
        <v>0.45505617977528001</v>
      </c>
      <c r="J295" s="2">
        <v>0.456375838926174</v>
      </c>
      <c r="K295" s="2">
        <v>-5.8032088103507101E-2</v>
      </c>
      <c r="L295" s="2"/>
      <c r="M295" s="2" t="e">
        <f>(Table1[[#This Row],[poisson_likelihood]] - (1-Table1[[#This Row],[poisson_likelihood]])/(1/Table1[[#This Row],[365 implied]]-1))*0.4/4</f>
        <v>#DIV/0!</v>
      </c>
      <c r="N295" s="5" t="e">
        <f>Table1[[#This Row],[kelly/4 365]]*$R$2</f>
        <v>#DIV/0!</v>
      </c>
      <c r="O295" s="2"/>
      <c r="P295" s="2" t="e">
        <f>(Table1[[#This Row],[poisson_likelihood]] - (1-Table1[[#This Row],[poisson_likelihood]])/(1/Table1[[#This Row],[99 implied]]-1))*0.4/4</f>
        <v>#DIV/0!</v>
      </c>
      <c r="Q295" s="5" t="e">
        <f>Table1[[#This Row],[kelly/4 99]]*$R$2</f>
        <v>#DIV/0!</v>
      </c>
    </row>
    <row r="296" spans="1:17" x14ac:dyDescent="0.2">
      <c r="A296">
        <v>4476</v>
      </c>
      <c r="B296" t="s">
        <v>37</v>
      </c>
      <c r="C296" s="1">
        <v>45603</v>
      </c>
      <c r="D296" t="s">
        <v>13</v>
      </c>
      <c r="E296">
        <v>2.5</v>
      </c>
      <c r="F296" s="2">
        <v>0.52356020942408299</v>
      </c>
      <c r="G296" s="2">
        <v>0.37260616912476002</v>
      </c>
      <c r="H296" s="2">
        <v>0.411920938026206</v>
      </c>
      <c r="I296" s="2">
        <v>0.45061728395061701</v>
      </c>
      <c r="J296" s="2">
        <v>0.46520146520146499</v>
      </c>
      <c r="K296" s="2">
        <v>-5.85799473543804E-2</v>
      </c>
      <c r="L296" s="2"/>
      <c r="M296" s="2" t="e">
        <f>(Table1[[#This Row],[poisson_likelihood]] - (1-Table1[[#This Row],[poisson_likelihood]])/(1/Table1[[#This Row],[365 implied]]-1))*0.4/4</f>
        <v>#DIV/0!</v>
      </c>
      <c r="N296" s="5" t="e">
        <f>Table1[[#This Row],[kelly/4 365]]*$R$2</f>
        <v>#DIV/0!</v>
      </c>
      <c r="O296" s="2"/>
      <c r="P296" s="2" t="e">
        <f>(Table1[[#This Row],[poisson_likelihood]] - (1-Table1[[#This Row],[poisson_likelihood]])/(1/Table1[[#This Row],[99 implied]]-1))*0.4/4</f>
        <v>#DIV/0!</v>
      </c>
      <c r="Q296" s="5" t="e">
        <f>Table1[[#This Row],[kelly/4 99]]*$R$2</f>
        <v>#DIV/0!</v>
      </c>
    </row>
    <row r="297" spans="1:17" x14ac:dyDescent="0.2">
      <c r="A297">
        <v>4689</v>
      </c>
      <c r="B297" t="s">
        <v>144</v>
      </c>
      <c r="C297" s="1">
        <v>45603</v>
      </c>
      <c r="D297" t="s">
        <v>12</v>
      </c>
      <c r="E297">
        <v>1.5</v>
      </c>
      <c r="F297" s="2">
        <v>0.581395348837209</v>
      </c>
      <c r="G297" s="2">
        <v>0.53734240671507005</v>
      </c>
      <c r="H297" s="2">
        <v>0.48307257769791601</v>
      </c>
      <c r="I297" s="2">
        <v>0.40251572327044</v>
      </c>
      <c r="J297" s="2">
        <v>0.44765342960288801</v>
      </c>
      <c r="K297" s="2">
        <v>-5.8720543874855202E-2</v>
      </c>
      <c r="L297" s="2"/>
      <c r="M297" s="2" t="e">
        <f>(Table1[[#This Row],[poisson_likelihood]] - (1-Table1[[#This Row],[poisson_likelihood]])/(1/Table1[[#This Row],[365 implied]]-1))*0.4/4</f>
        <v>#DIV/0!</v>
      </c>
      <c r="N297" s="5" t="e">
        <f>Table1[[#This Row],[kelly/4 365]]*$R$2</f>
        <v>#DIV/0!</v>
      </c>
      <c r="O297" s="2"/>
      <c r="P297" s="2" t="e">
        <f>(Table1[[#This Row],[poisson_likelihood]] - (1-Table1[[#This Row],[poisson_likelihood]])/(1/Table1[[#This Row],[99 implied]]-1))*0.4/4</f>
        <v>#DIV/0!</v>
      </c>
      <c r="Q297" s="5" t="e">
        <f>Table1[[#This Row],[kelly/4 99]]*$R$2</f>
        <v>#DIV/0!</v>
      </c>
    </row>
    <row r="298" spans="1:17" x14ac:dyDescent="0.2">
      <c r="A298">
        <v>4719</v>
      </c>
      <c r="B298" t="s">
        <v>159</v>
      </c>
      <c r="C298" s="1">
        <v>45603</v>
      </c>
      <c r="D298" t="s">
        <v>12</v>
      </c>
      <c r="E298">
        <v>1.5</v>
      </c>
      <c r="F298" s="2">
        <v>0.61728395061728303</v>
      </c>
      <c r="G298" s="2">
        <v>0.57717776757791395</v>
      </c>
      <c r="H298" s="2">
        <v>0.52654684605882596</v>
      </c>
      <c r="I298" s="2">
        <v>0.58045977011494199</v>
      </c>
      <c r="J298" s="2">
        <v>0.58965517241379295</v>
      </c>
      <c r="K298" s="2">
        <v>-5.9271818300282997E-2</v>
      </c>
      <c r="L298" s="2"/>
      <c r="M298" s="2" t="e">
        <f>(Table1[[#This Row],[poisson_likelihood]] - (1-Table1[[#This Row],[poisson_likelihood]])/(1/Table1[[#This Row],[365 implied]]-1))*0.4/4</f>
        <v>#DIV/0!</v>
      </c>
      <c r="N298" s="5" t="e">
        <f>Table1[[#This Row],[kelly/4 365]]*$R$2</f>
        <v>#DIV/0!</v>
      </c>
      <c r="O298" s="2"/>
      <c r="P298" s="2" t="e">
        <f>(Table1[[#This Row],[poisson_likelihood]] - (1-Table1[[#This Row],[poisson_likelihood]])/(1/Table1[[#This Row],[99 implied]]-1))*0.4/4</f>
        <v>#DIV/0!</v>
      </c>
      <c r="Q298" s="5" t="e">
        <f>Table1[[#This Row],[kelly/4 99]]*$R$2</f>
        <v>#DIV/0!</v>
      </c>
    </row>
    <row r="299" spans="1:17" x14ac:dyDescent="0.2">
      <c r="A299">
        <v>4595</v>
      </c>
      <c r="B299" t="s">
        <v>97</v>
      </c>
      <c r="C299" s="1">
        <v>45603</v>
      </c>
      <c r="D299" t="s">
        <v>12</v>
      </c>
      <c r="E299">
        <v>2.5</v>
      </c>
      <c r="F299" s="2">
        <v>0.56179775280898803</v>
      </c>
      <c r="G299" s="2">
        <v>0.50117918376756199</v>
      </c>
      <c r="H299" s="2">
        <v>0.457569975289354</v>
      </c>
      <c r="I299" s="2">
        <v>0.46</v>
      </c>
      <c r="J299" s="2">
        <v>0.481343283582089</v>
      </c>
      <c r="K299" s="2">
        <v>-5.9463283328509101E-2</v>
      </c>
      <c r="L299" s="2"/>
      <c r="M299" s="2" t="e">
        <f>(Table1[[#This Row],[poisson_likelihood]] - (1-Table1[[#This Row],[poisson_likelihood]])/(1/Table1[[#This Row],[365 implied]]-1))*0.4/4</f>
        <v>#DIV/0!</v>
      </c>
      <c r="N299" s="5" t="e">
        <f>Table1[[#This Row],[kelly/4 365]]*$R$2</f>
        <v>#DIV/0!</v>
      </c>
      <c r="O299" s="2"/>
      <c r="P299" s="2" t="e">
        <f>(Table1[[#This Row],[poisson_likelihood]] - (1-Table1[[#This Row],[poisson_likelihood]])/(1/Table1[[#This Row],[99 implied]]-1))*0.4/4</f>
        <v>#DIV/0!</v>
      </c>
      <c r="Q299" s="5" t="e">
        <f>Table1[[#This Row],[kelly/4 99]]*$R$2</f>
        <v>#DIV/0!</v>
      </c>
    </row>
    <row r="300" spans="1:17" x14ac:dyDescent="0.2">
      <c r="A300">
        <v>4654</v>
      </c>
      <c r="B300" t="s">
        <v>126</v>
      </c>
      <c r="C300" s="1">
        <v>45603</v>
      </c>
      <c r="D300" t="s">
        <v>13</v>
      </c>
      <c r="E300">
        <v>4.5</v>
      </c>
      <c r="F300" s="2">
        <v>0.60606060606060597</v>
      </c>
      <c r="G300" s="2">
        <v>0.48239080427070802</v>
      </c>
      <c r="H300" s="2">
        <v>0.511473069196549</v>
      </c>
      <c r="I300" s="2">
        <v>0.49397590361445698</v>
      </c>
      <c r="J300" s="2">
        <v>0.528169014084507</v>
      </c>
      <c r="K300" s="2">
        <v>-6.0026706086805097E-2</v>
      </c>
      <c r="L300" s="2"/>
      <c r="M300" s="2" t="e">
        <f>(Table1[[#This Row],[poisson_likelihood]] - (1-Table1[[#This Row],[poisson_likelihood]])/(1/Table1[[#This Row],[365 implied]]-1))*0.4/4</f>
        <v>#DIV/0!</v>
      </c>
      <c r="N300" s="5" t="e">
        <f>Table1[[#This Row],[kelly/4 365]]*$R$2</f>
        <v>#DIV/0!</v>
      </c>
      <c r="O300" s="2"/>
      <c r="P300" s="2" t="e">
        <f>(Table1[[#This Row],[poisson_likelihood]] - (1-Table1[[#This Row],[poisson_likelihood]])/(1/Table1[[#This Row],[99 implied]]-1))*0.4/4</f>
        <v>#DIV/0!</v>
      </c>
      <c r="Q300" s="5" t="e">
        <f>Table1[[#This Row],[kelly/4 99]]*$R$2</f>
        <v>#DIV/0!</v>
      </c>
    </row>
    <row r="301" spans="1:17" x14ac:dyDescent="0.2">
      <c r="A301">
        <v>4471</v>
      </c>
      <c r="B301" t="s">
        <v>35</v>
      </c>
      <c r="C301" s="1">
        <v>45603</v>
      </c>
      <c r="D301" t="s">
        <v>12</v>
      </c>
      <c r="E301">
        <v>2.5</v>
      </c>
      <c r="F301" s="2">
        <v>0.60975609756097504</v>
      </c>
      <c r="G301" s="2">
        <v>0.55601985213259597</v>
      </c>
      <c r="H301" s="2">
        <v>0.51547521771804705</v>
      </c>
      <c r="I301" s="2">
        <v>0.376470588235294</v>
      </c>
      <c r="J301" s="2">
        <v>0.440140845070422</v>
      </c>
      <c r="K301" s="2">
        <v>-6.0398688649375698E-2</v>
      </c>
      <c r="L301" s="2"/>
      <c r="M301" s="2" t="e">
        <f>(Table1[[#This Row],[poisson_likelihood]] - (1-Table1[[#This Row],[poisson_likelihood]])/(1/Table1[[#This Row],[365 implied]]-1))*0.4/4</f>
        <v>#DIV/0!</v>
      </c>
      <c r="N301" s="5" t="e">
        <f>Table1[[#This Row],[kelly/4 365]]*$R$2</f>
        <v>#DIV/0!</v>
      </c>
      <c r="O301" s="2"/>
      <c r="P301" s="2" t="e">
        <f>(Table1[[#This Row],[poisson_likelihood]] - (1-Table1[[#This Row],[poisson_likelihood]])/(1/Table1[[#This Row],[99 implied]]-1))*0.4/4</f>
        <v>#DIV/0!</v>
      </c>
      <c r="Q301" s="5" t="e">
        <f>Table1[[#This Row],[kelly/4 99]]*$R$2</f>
        <v>#DIV/0!</v>
      </c>
    </row>
    <row r="302" spans="1:17" x14ac:dyDescent="0.2">
      <c r="A302">
        <v>4560</v>
      </c>
      <c r="B302" t="s">
        <v>79</v>
      </c>
      <c r="C302" s="1">
        <v>45603</v>
      </c>
      <c r="D302" t="s">
        <v>13</v>
      </c>
      <c r="E302">
        <v>2.5</v>
      </c>
      <c r="F302" s="2">
        <v>0.434782608695652</v>
      </c>
      <c r="G302" s="2">
        <v>0.295606364977123</v>
      </c>
      <c r="H302" s="2">
        <v>0.29723678018240401</v>
      </c>
      <c r="I302" s="2">
        <v>0.32098765432098703</v>
      </c>
      <c r="J302" s="2">
        <v>0.36900369003689998</v>
      </c>
      <c r="K302" s="2">
        <v>-6.0837577996244001E-2</v>
      </c>
      <c r="L302" s="2"/>
      <c r="M302" s="2" t="e">
        <f>(Table1[[#This Row],[poisson_likelihood]] - (1-Table1[[#This Row],[poisson_likelihood]])/(1/Table1[[#This Row],[365 implied]]-1))*0.4/4</f>
        <v>#DIV/0!</v>
      </c>
      <c r="N302" s="5" t="e">
        <f>Table1[[#This Row],[kelly/4 365]]*$R$2</f>
        <v>#DIV/0!</v>
      </c>
      <c r="O302" s="2"/>
      <c r="P302" s="2" t="e">
        <f>(Table1[[#This Row],[poisson_likelihood]] - (1-Table1[[#This Row],[poisson_likelihood]])/(1/Table1[[#This Row],[99 implied]]-1))*0.4/4</f>
        <v>#DIV/0!</v>
      </c>
      <c r="Q302" s="5" t="e">
        <f>Table1[[#This Row],[kelly/4 99]]*$R$2</f>
        <v>#DIV/0!</v>
      </c>
    </row>
    <row r="303" spans="1:17" x14ac:dyDescent="0.2">
      <c r="A303">
        <v>4737</v>
      </c>
      <c r="B303" t="s">
        <v>168</v>
      </c>
      <c r="C303" s="1">
        <v>45603</v>
      </c>
      <c r="D303" t="s">
        <v>12</v>
      </c>
      <c r="E303">
        <v>2.5</v>
      </c>
      <c r="F303" s="2">
        <v>0.48780487804877998</v>
      </c>
      <c r="G303" s="2">
        <v>0.41482939311843098</v>
      </c>
      <c r="H303" s="2">
        <v>0.35972954999747597</v>
      </c>
      <c r="I303" s="2">
        <v>0.44578313253011997</v>
      </c>
      <c r="J303" s="2">
        <v>0.43369175627240097</v>
      </c>
      <c r="K303" s="2">
        <v>-6.2512957739326899E-2</v>
      </c>
      <c r="L303" s="2"/>
      <c r="M303" s="2" t="e">
        <f>(Table1[[#This Row],[poisson_likelihood]] - (1-Table1[[#This Row],[poisson_likelihood]])/(1/Table1[[#This Row],[365 implied]]-1))*0.4/4</f>
        <v>#DIV/0!</v>
      </c>
      <c r="N303" s="5" t="e">
        <f>Table1[[#This Row],[kelly/4 365]]*$R$2</f>
        <v>#DIV/0!</v>
      </c>
      <c r="O303" s="2"/>
      <c r="P303" s="2" t="e">
        <f>(Table1[[#This Row],[poisson_likelihood]] - (1-Table1[[#This Row],[poisson_likelihood]])/(1/Table1[[#This Row],[99 implied]]-1))*0.4/4</f>
        <v>#DIV/0!</v>
      </c>
      <c r="Q303" s="5" t="e">
        <f>Table1[[#This Row],[kelly/4 99]]*$R$2</f>
        <v>#DIV/0!</v>
      </c>
    </row>
    <row r="304" spans="1:17" x14ac:dyDescent="0.2">
      <c r="A304">
        <v>4651</v>
      </c>
      <c r="B304" t="s">
        <v>125</v>
      </c>
      <c r="C304" s="1">
        <v>45603</v>
      </c>
      <c r="D304" t="s">
        <v>12</v>
      </c>
      <c r="E304">
        <v>1.5</v>
      </c>
      <c r="F304" s="2">
        <v>0.60606060606060597</v>
      </c>
      <c r="G304" s="2">
        <v>0.55969327123123602</v>
      </c>
      <c r="H304" s="2">
        <v>0.50733582366778296</v>
      </c>
      <c r="I304" s="2">
        <v>0.502857142857142</v>
      </c>
      <c r="J304" s="2">
        <v>0.51546391752577303</v>
      </c>
      <c r="K304" s="2">
        <v>-6.26522657492916E-2</v>
      </c>
      <c r="L304" s="2"/>
      <c r="M304" s="2" t="e">
        <f>(Table1[[#This Row],[poisson_likelihood]] - (1-Table1[[#This Row],[poisson_likelihood]])/(1/Table1[[#This Row],[365 implied]]-1))*0.4/4</f>
        <v>#DIV/0!</v>
      </c>
      <c r="N304" s="5" t="e">
        <f>Table1[[#This Row],[kelly/4 365]]*$R$2</f>
        <v>#DIV/0!</v>
      </c>
      <c r="O304" s="2"/>
      <c r="P304" s="2" t="e">
        <f>(Table1[[#This Row],[poisson_likelihood]] - (1-Table1[[#This Row],[poisson_likelihood]])/(1/Table1[[#This Row],[99 implied]]-1))*0.4/4</f>
        <v>#DIV/0!</v>
      </c>
      <c r="Q304" s="5" t="e">
        <f>Table1[[#This Row],[kelly/4 99]]*$R$2</f>
        <v>#DIV/0!</v>
      </c>
    </row>
    <row r="305" spans="1:17" x14ac:dyDescent="0.2">
      <c r="A305">
        <v>4617</v>
      </c>
      <c r="B305" t="s">
        <v>108</v>
      </c>
      <c r="C305" s="1">
        <v>45603</v>
      </c>
      <c r="D305" t="s">
        <v>12</v>
      </c>
      <c r="E305">
        <v>1.5</v>
      </c>
      <c r="F305" s="2">
        <v>0.59880239520958001</v>
      </c>
      <c r="G305" s="2">
        <v>0.55127318671862602</v>
      </c>
      <c r="H305" s="2">
        <v>0.49789585134125403</v>
      </c>
      <c r="I305" s="2">
        <v>0.49142857142857099</v>
      </c>
      <c r="J305" s="2">
        <v>0.52397260273972601</v>
      </c>
      <c r="K305" s="2">
        <v>-6.2878331440337595E-2</v>
      </c>
      <c r="L305" s="2"/>
      <c r="M305" s="2" t="e">
        <f>(Table1[[#This Row],[poisson_likelihood]] - (1-Table1[[#This Row],[poisson_likelihood]])/(1/Table1[[#This Row],[365 implied]]-1))*0.4/4</f>
        <v>#DIV/0!</v>
      </c>
      <c r="N305" s="5" t="e">
        <f>Table1[[#This Row],[kelly/4 365]]*$R$2</f>
        <v>#DIV/0!</v>
      </c>
      <c r="O305" s="2"/>
      <c r="P305" s="2" t="e">
        <f>(Table1[[#This Row],[poisson_likelihood]] - (1-Table1[[#This Row],[poisson_likelihood]])/(1/Table1[[#This Row],[99 implied]]-1))*0.4/4</f>
        <v>#DIV/0!</v>
      </c>
      <c r="Q305" s="5" t="e">
        <f>Table1[[#This Row],[kelly/4 99]]*$R$2</f>
        <v>#DIV/0!</v>
      </c>
    </row>
    <row r="306" spans="1:17" x14ac:dyDescent="0.2">
      <c r="A306">
        <v>4505</v>
      </c>
      <c r="B306" t="s">
        <v>52</v>
      </c>
      <c r="C306" s="1">
        <v>45603</v>
      </c>
      <c r="D306" t="s">
        <v>12</v>
      </c>
      <c r="E306">
        <v>2.5</v>
      </c>
      <c r="F306" s="2">
        <v>0.58823529411764697</v>
      </c>
      <c r="G306" s="2">
        <v>0.52199998189332397</v>
      </c>
      <c r="H306" s="2">
        <v>0.48408918407036799</v>
      </c>
      <c r="I306" s="2">
        <v>0.62359550561797705</v>
      </c>
      <c r="J306" s="2">
        <v>0.64765100671140896</v>
      </c>
      <c r="K306" s="2">
        <v>-6.3231566814419202E-2</v>
      </c>
      <c r="L306" s="2"/>
      <c r="M306" s="2" t="e">
        <f>(Table1[[#This Row],[poisson_likelihood]] - (1-Table1[[#This Row],[poisson_likelihood]])/(1/Table1[[#This Row],[365 implied]]-1))*0.4/4</f>
        <v>#DIV/0!</v>
      </c>
      <c r="N306" s="5" t="e">
        <f>Table1[[#This Row],[kelly/4 365]]*$R$2</f>
        <v>#DIV/0!</v>
      </c>
      <c r="O306" s="2"/>
      <c r="P306" s="2" t="e">
        <f>(Table1[[#This Row],[poisson_likelihood]] - (1-Table1[[#This Row],[poisson_likelihood]])/(1/Table1[[#This Row],[99 implied]]-1))*0.4/4</f>
        <v>#DIV/0!</v>
      </c>
      <c r="Q306" s="5" t="e">
        <f>Table1[[#This Row],[kelly/4 99]]*$R$2</f>
        <v>#DIV/0!</v>
      </c>
    </row>
    <row r="307" spans="1:17" x14ac:dyDescent="0.2">
      <c r="A307">
        <v>4687</v>
      </c>
      <c r="B307" t="s">
        <v>143</v>
      </c>
      <c r="C307" s="1">
        <v>45603</v>
      </c>
      <c r="D307" t="s">
        <v>12</v>
      </c>
      <c r="E307">
        <v>1.5</v>
      </c>
      <c r="F307" s="2">
        <v>0.65359477124182996</v>
      </c>
      <c r="G307" s="2">
        <v>0.61965648676163498</v>
      </c>
      <c r="H307" s="2">
        <v>0.56534046816055905</v>
      </c>
      <c r="I307" s="2">
        <v>0.54761904761904701</v>
      </c>
      <c r="J307" s="2">
        <v>0.52040816326530603</v>
      </c>
      <c r="K307" s="2">
        <v>-6.3692964016200296E-2</v>
      </c>
      <c r="L307" s="2"/>
      <c r="M307" s="2" t="e">
        <f>(Table1[[#This Row],[poisson_likelihood]] - (1-Table1[[#This Row],[poisson_likelihood]])/(1/Table1[[#This Row],[365 implied]]-1))*0.4/4</f>
        <v>#DIV/0!</v>
      </c>
      <c r="N307" s="5" t="e">
        <f>Table1[[#This Row],[kelly/4 365]]*$R$2</f>
        <v>#DIV/0!</v>
      </c>
      <c r="O307" s="2"/>
      <c r="P307" s="2" t="e">
        <f>(Table1[[#This Row],[poisson_likelihood]] - (1-Table1[[#This Row],[poisson_likelihood]])/(1/Table1[[#This Row],[99 implied]]-1))*0.4/4</f>
        <v>#DIV/0!</v>
      </c>
      <c r="Q307" s="5" t="e">
        <f>Table1[[#This Row],[kelly/4 99]]*$R$2</f>
        <v>#DIV/0!</v>
      </c>
    </row>
    <row r="308" spans="1:17" x14ac:dyDescent="0.2">
      <c r="A308">
        <v>4754</v>
      </c>
      <c r="B308" t="s">
        <v>176</v>
      </c>
      <c r="C308" s="1">
        <v>45603</v>
      </c>
      <c r="D308" t="s">
        <v>13</v>
      </c>
      <c r="E308">
        <v>2.5</v>
      </c>
      <c r="F308" s="2">
        <v>0.54054054054054002</v>
      </c>
      <c r="G308" s="2">
        <v>0.393345800556616</v>
      </c>
      <c r="H308" s="2">
        <v>0.42334974859471203</v>
      </c>
      <c r="I308" s="2">
        <v>0.42285714285714199</v>
      </c>
      <c r="J308" s="2">
        <v>0.45547945205479401</v>
      </c>
      <c r="K308" s="2">
        <v>-6.3765577970523901E-2</v>
      </c>
      <c r="L308" s="2"/>
      <c r="M308" s="2" t="e">
        <f>(Table1[[#This Row],[poisson_likelihood]] - (1-Table1[[#This Row],[poisson_likelihood]])/(1/Table1[[#This Row],[365 implied]]-1))*0.4/4</f>
        <v>#DIV/0!</v>
      </c>
      <c r="N308" s="5" t="e">
        <f>Table1[[#This Row],[kelly/4 365]]*$R$2</f>
        <v>#DIV/0!</v>
      </c>
      <c r="O308" s="2"/>
      <c r="P308" s="2" t="e">
        <f>(Table1[[#This Row],[poisson_likelihood]] - (1-Table1[[#This Row],[poisson_likelihood]])/(1/Table1[[#This Row],[99 implied]]-1))*0.4/4</f>
        <v>#DIV/0!</v>
      </c>
      <c r="Q308" s="5" t="e">
        <f>Table1[[#This Row],[kelly/4 99]]*$R$2</f>
        <v>#DIV/0!</v>
      </c>
    </row>
    <row r="309" spans="1:17" x14ac:dyDescent="0.2">
      <c r="A309">
        <v>4528</v>
      </c>
      <c r="B309" t="s">
        <v>63</v>
      </c>
      <c r="C309" s="1">
        <v>45603</v>
      </c>
      <c r="D309" t="s">
        <v>13</v>
      </c>
      <c r="E309">
        <v>3.5</v>
      </c>
      <c r="F309" s="2">
        <v>0.625</v>
      </c>
      <c r="G309" s="2">
        <v>0.49216852258357902</v>
      </c>
      <c r="H309" s="2">
        <v>0.52729197832339303</v>
      </c>
      <c r="I309" s="2">
        <v>0.53293413173652604</v>
      </c>
      <c r="J309" s="2">
        <v>0.56920077972709504</v>
      </c>
      <c r="K309" s="2">
        <v>-6.5138681117737698E-2</v>
      </c>
      <c r="L309" s="2"/>
      <c r="M309" s="2" t="e">
        <f>(Table1[[#This Row],[poisson_likelihood]] - (1-Table1[[#This Row],[poisson_likelihood]])/(1/Table1[[#This Row],[365 implied]]-1))*0.4/4</f>
        <v>#DIV/0!</v>
      </c>
      <c r="N309" s="5" t="e">
        <f>Table1[[#This Row],[kelly/4 365]]*$R$2</f>
        <v>#DIV/0!</v>
      </c>
      <c r="O309" s="2"/>
      <c r="P309" s="2" t="e">
        <f>(Table1[[#This Row],[poisson_likelihood]] - (1-Table1[[#This Row],[poisson_likelihood]])/(1/Table1[[#This Row],[99 implied]]-1))*0.4/4</f>
        <v>#DIV/0!</v>
      </c>
      <c r="Q309" s="5" t="e">
        <f>Table1[[#This Row],[kelly/4 99]]*$R$2</f>
        <v>#DIV/0!</v>
      </c>
    </row>
    <row r="310" spans="1:17" x14ac:dyDescent="0.2">
      <c r="A310">
        <v>4705</v>
      </c>
      <c r="B310" t="s">
        <v>152</v>
      </c>
      <c r="C310" s="1">
        <v>45603</v>
      </c>
      <c r="D310" t="s">
        <v>12</v>
      </c>
      <c r="E310">
        <v>2.5</v>
      </c>
      <c r="F310" s="2">
        <v>0.58479532163742598</v>
      </c>
      <c r="G310" s="2">
        <v>0.518229367295439</v>
      </c>
      <c r="H310" s="2">
        <v>0.47510783395698503</v>
      </c>
      <c r="I310" s="2">
        <v>0.40659340659340598</v>
      </c>
      <c r="J310" s="2">
        <v>0.47093023255813898</v>
      </c>
      <c r="K310" s="2">
        <v>-6.6044226737167297E-2</v>
      </c>
      <c r="L310" s="2"/>
      <c r="M310" s="2" t="e">
        <f>(Table1[[#This Row],[poisson_likelihood]] - (1-Table1[[#This Row],[poisson_likelihood]])/(1/Table1[[#This Row],[365 implied]]-1))*0.4/4</f>
        <v>#DIV/0!</v>
      </c>
      <c r="N310" s="5" t="e">
        <f>Table1[[#This Row],[kelly/4 365]]*$R$2</f>
        <v>#DIV/0!</v>
      </c>
      <c r="O310" s="2"/>
      <c r="P310" s="2" t="e">
        <f>(Table1[[#This Row],[poisson_likelihood]] - (1-Table1[[#This Row],[poisson_likelihood]])/(1/Table1[[#This Row],[99 implied]]-1))*0.4/4</f>
        <v>#DIV/0!</v>
      </c>
      <c r="Q310" s="5" t="e">
        <f>Table1[[#This Row],[kelly/4 99]]*$R$2</f>
        <v>#DIV/0!</v>
      </c>
    </row>
    <row r="311" spans="1:17" x14ac:dyDescent="0.2">
      <c r="A311">
        <v>4515</v>
      </c>
      <c r="B311" t="s">
        <v>57</v>
      </c>
      <c r="C311" s="1">
        <v>45603</v>
      </c>
      <c r="D311" t="s">
        <v>12</v>
      </c>
      <c r="E311">
        <v>1.5</v>
      </c>
      <c r="F311" s="2">
        <v>0.56497175141242895</v>
      </c>
      <c r="G311" s="2">
        <v>0.50603086257861296</v>
      </c>
      <c r="H311" s="2">
        <v>0.44960133436598299</v>
      </c>
      <c r="I311" s="2">
        <v>0.51079136690647398</v>
      </c>
      <c r="J311" s="2">
        <v>0.54296875</v>
      </c>
      <c r="K311" s="2">
        <v>-6.6300531874093696E-2</v>
      </c>
      <c r="L311" s="2"/>
      <c r="M311" s="2" t="e">
        <f>(Table1[[#This Row],[poisson_likelihood]] - (1-Table1[[#This Row],[poisson_likelihood]])/(1/Table1[[#This Row],[365 implied]]-1))*0.4/4</f>
        <v>#DIV/0!</v>
      </c>
      <c r="N311" s="5" t="e">
        <f>Table1[[#This Row],[kelly/4 365]]*$R$2</f>
        <v>#DIV/0!</v>
      </c>
      <c r="O311" s="2"/>
      <c r="P311" s="2" t="e">
        <f>(Table1[[#This Row],[poisson_likelihood]] - (1-Table1[[#This Row],[poisson_likelihood]])/(1/Table1[[#This Row],[99 implied]]-1))*0.4/4</f>
        <v>#DIV/0!</v>
      </c>
      <c r="Q311" s="5" t="e">
        <f>Table1[[#This Row],[kelly/4 99]]*$R$2</f>
        <v>#DIV/0!</v>
      </c>
    </row>
    <row r="312" spans="1:17" x14ac:dyDescent="0.2">
      <c r="A312">
        <v>4669</v>
      </c>
      <c r="B312" t="s">
        <v>134</v>
      </c>
      <c r="C312" s="1">
        <v>45603</v>
      </c>
      <c r="D312" t="s">
        <v>12</v>
      </c>
      <c r="E312">
        <v>2.5</v>
      </c>
      <c r="F312" s="2">
        <v>0.44247787610619399</v>
      </c>
      <c r="G312" s="2">
        <v>0.35772751977219103</v>
      </c>
      <c r="H312" s="2">
        <v>0.29442671380041502</v>
      </c>
      <c r="I312" s="2">
        <v>0.41463414634146301</v>
      </c>
      <c r="J312" s="2">
        <v>0.44174757281553401</v>
      </c>
      <c r="K312" s="2">
        <v>-6.6388021192670899E-2</v>
      </c>
      <c r="L312" s="2"/>
      <c r="M312" s="2" t="e">
        <f>(Table1[[#This Row],[poisson_likelihood]] - (1-Table1[[#This Row],[poisson_likelihood]])/(1/Table1[[#This Row],[365 implied]]-1))*0.4/4</f>
        <v>#DIV/0!</v>
      </c>
      <c r="N312" s="5" t="e">
        <f>Table1[[#This Row],[kelly/4 365]]*$R$2</f>
        <v>#DIV/0!</v>
      </c>
      <c r="O312" s="2"/>
      <c r="P312" s="2" t="e">
        <f>(Table1[[#This Row],[poisson_likelihood]] - (1-Table1[[#This Row],[poisson_likelihood]])/(1/Table1[[#This Row],[99 implied]]-1))*0.4/4</f>
        <v>#DIV/0!</v>
      </c>
      <c r="Q312" s="5" t="e">
        <f>Table1[[#This Row],[kelly/4 99]]*$R$2</f>
        <v>#DIV/0!</v>
      </c>
    </row>
    <row r="313" spans="1:17" x14ac:dyDescent="0.2">
      <c r="A313">
        <v>4631</v>
      </c>
      <c r="B313" t="s">
        <v>115</v>
      </c>
      <c r="C313" s="1">
        <v>45603</v>
      </c>
      <c r="D313" t="s">
        <v>12</v>
      </c>
      <c r="E313">
        <v>2.5</v>
      </c>
      <c r="F313" s="2">
        <v>0.56497175141242895</v>
      </c>
      <c r="G313" s="2">
        <v>0.492747687441497</v>
      </c>
      <c r="H313" s="2">
        <v>0.44881297318192298</v>
      </c>
      <c r="I313" s="2">
        <v>0.4</v>
      </c>
      <c r="J313" s="2">
        <v>0.42906574394463598</v>
      </c>
      <c r="K313" s="2">
        <v>-6.6753583593505195E-2</v>
      </c>
      <c r="L313" s="2"/>
      <c r="M313" s="2" t="e">
        <f>(Table1[[#This Row],[poisson_likelihood]] - (1-Table1[[#This Row],[poisson_likelihood]])/(1/Table1[[#This Row],[365 implied]]-1))*0.4/4</f>
        <v>#DIV/0!</v>
      </c>
      <c r="N313" s="5" t="e">
        <f>Table1[[#This Row],[kelly/4 365]]*$R$2</f>
        <v>#DIV/0!</v>
      </c>
      <c r="O313" s="2"/>
      <c r="P313" s="2" t="e">
        <f>(Table1[[#This Row],[poisson_likelihood]] - (1-Table1[[#This Row],[poisson_likelihood]])/(1/Table1[[#This Row],[99 implied]]-1))*0.4/4</f>
        <v>#DIV/0!</v>
      </c>
      <c r="Q313" s="5" t="e">
        <f>Table1[[#This Row],[kelly/4 99]]*$R$2</f>
        <v>#DIV/0!</v>
      </c>
    </row>
    <row r="314" spans="1:17" x14ac:dyDescent="0.2">
      <c r="A314">
        <v>4756</v>
      </c>
      <c r="B314" t="s">
        <v>177</v>
      </c>
      <c r="C314" s="1">
        <v>45603</v>
      </c>
      <c r="D314" t="s">
        <v>13</v>
      </c>
      <c r="E314">
        <v>3.5</v>
      </c>
      <c r="F314" s="2">
        <v>0.54644808743169304</v>
      </c>
      <c r="G314" s="2">
        <v>0.39463059549301699</v>
      </c>
      <c r="H314" s="2">
        <v>0.42529236066200699</v>
      </c>
      <c r="I314" s="2">
        <v>0.51298701298701299</v>
      </c>
      <c r="J314" s="2">
        <v>0.524714828897338</v>
      </c>
      <c r="K314" s="2">
        <v>-6.6781620478471707E-2</v>
      </c>
      <c r="L314" s="2"/>
      <c r="M314" s="2" t="e">
        <f>(Table1[[#This Row],[poisson_likelihood]] - (1-Table1[[#This Row],[poisson_likelihood]])/(1/Table1[[#This Row],[365 implied]]-1))*0.4/4</f>
        <v>#DIV/0!</v>
      </c>
      <c r="N314" s="5" t="e">
        <f>Table1[[#This Row],[kelly/4 365]]*$R$2</f>
        <v>#DIV/0!</v>
      </c>
      <c r="O314" s="2"/>
      <c r="P314" s="2" t="e">
        <f>(Table1[[#This Row],[poisson_likelihood]] - (1-Table1[[#This Row],[poisson_likelihood]])/(1/Table1[[#This Row],[99 implied]]-1))*0.4/4</f>
        <v>#DIV/0!</v>
      </c>
      <c r="Q314" s="5" t="e">
        <f>Table1[[#This Row],[kelly/4 99]]*$R$2</f>
        <v>#DIV/0!</v>
      </c>
    </row>
    <row r="315" spans="1:17" x14ac:dyDescent="0.2">
      <c r="A315">
        <v>4490</v>
      </c>
      <c r="B315" t="s">
        <v>44</v>
      </c>
      <c r="C315" s="1">
        <v>45603</v>
      </c>
      <c r="D315" t="s">
        <v>13</v>
      </c>
      <c r="E315">
        <v>2.5</v>
      </c>
      <c r="F315" s="2">
        <v>0.56497175141242895</v>
      </c>
      <c r="G315" s="2">
        <v>0.41626904330976899</v>
      </c>
      <c r="H315" s="2">
        <v>0.44768267021029001</v>
      </c>
      <c r="I315" s="2">
        <v>0.52</v>
      </c>
      <c r="J315" s="2">
        <v>0.55709342560553599</v>
      </c>
      <c r="K315" s="2">
        <v>-6.7403140820709598E-2</v>
      </c>
      <c r="L315" s="2"/>
      <c r="M315" s="2" t="e">
        <f>(Table1[[#This Row],[poisson_likelihood]] - (1-Table1[[#This Row],[poisson_likelihood]])/(1/Table1[[#This Row],[365 implied]]-1))*0.4/4</f>
        <v>#DIV/0!</v>
      </c>
      <c r="N315" s="5" t="e">
        <f>Table1[[#This Row],[kelly/4 365]]*$R$2</f>
        <v>#DIV/0!</v>
      </c>
      <c r="O315" s="2"/>
      <c r="P315" s="2" t="e">
        <f>(Table1[[#This Row],[poisson_likelihood]] - (1-Table1[[#This Row],[poisson_likelihood]])/(1/Table1[[#This Row],[99 implied]]-1))*0.4/4</f>
        <v>#DIV/0!</v>
      </c>
      <c r="Q315" s="5" t="e">
        <f>Table1[[#This Row],[kelly/4 99]]*$R$2</f>
        <v>#DIV/0!</v>
      </c>
    </row>
    <row r="316" spans="1:17" x14ac:dyDescent="0.2">
      <c r="A316">
        <v>4733</v>
      </c>
      <c r="B316" t="s">
        <v>166</v>
      </c>
      <c r="C316" s="1">
        <v>45603</v>
      </c>
      <c r="D316" t="s">
        <v>12</v>
      </c>
      <c r="E316">
        <v>2.5</v>
      </c>
      <c r="F316" s="2">
        <v>0.60606060606060597</v>
      </c>
      <c r="G316" s="2">
        <v>0.53567521996415002</v>
      </c>
      <c r="H316" s="2">
        <v>0.49577008474502399</v>
      </c>
      <c r="I316" s="2">
        <v>0.55487804878048697</v>
      </c>
      <c r="J316" s="2">
        <v>0.55319148936170204</v>
      </c>
      <c r="K316" s="2">
        <v>-6.9992061604119304E-2</v>
      </c>
      <c r="L316" s="2"/>
      <c r="M316" s="2" t="e">
        <f>(Table1[[#This Row],[poisson_likelihood]] - (1-Table1[[#This Row],[poisson_likelihood]])/(1/Table1[[#This Row],[365 implied]]-1))*0.4/4</f>
        <v>#DIV/0!</v>
      </c>
      <c r="N316" s="5" t="e">
        <f>Table1[[#This Row],[kelly/4 365]]*$R$2</f>
        <v>#DIV/0!</v>
      </c>
      <c r="O316" s="2"/>
      <c r="P316" s="2" t="e">
        <f>(Table1[[#This Row],[poisson_likelihood]] - (1-Table1[[#This Row],[poisson_likelihood]])/(1/Table1[[#This Row],[99 implied]]-1))*0.4/4</f>
        <v>#DIV/0!</v>
      </c>
      <c r="Q316" s="5" t="e">
        <f>Table1[[#This Row],[kelly/4 99]]*$R$2</f>
        <v>#DIV/0!</v>
      </c>
    </row>
    <row r="317" spans="1:17" x14ac:dyDescent="0.2">
      <c r="A317">
        <v>4693</v>
      </c>
      <c r="B317" t="s">
        <v>146</v>
      </c>
      <c r="C317" s="1">
        <v>45603</v>
      </c>
      <c r="D317" t="s">
        <v>12</v>
      </c>
      <c r="E317">
        <v>1.5</v>
      </c>
      <c r="F317" s="2">
        <v>0.64516129032257996</v>
      </c>
      <c r="G317" s="2">
        <v>0.59170808374717598</v>
      </c>
      <c r="H317" s="2">
        <v>0.54558614760546398</v>
      </c>
      <c r="I317" s="2">
        <v>0.47368421052631499</v>
      </c>
      <c r="J317" s="2">
        <v>0.52032520325203202</v>
      </c>
      <c r="K317" s="2">
        <v>-7.0155214187059195E-2</v>
      </c>
      <c r="L317" s="2"/>
      <c r="M317" s="2" t="e">
        <f>(Table1[[#This Row],[poisson_likelihood]] - (1-Table1[[#This Row],[poisson_likelihood]])/(1/Table1[[#This Row],[365 implied]]-1))*0.4/4</f>
        <v>#DIV/0!</v>
      </c>
      <c r="N317" s="5" t="e">
        <f>Table1[[#This Row],[kelly/4 365]]*$R$2</f>
        <v>#DIV/0!</v>
      </c>
      <c r="O317" s="2"/>
      <c r="P317" s="2" t="e">
        <f>(Table1[[#This Row],[poisson_likelihood]] - (1-Table1[[#This Row],[poisson_likelihood]])/(1/Table1[[#This Row],[99 implied]]-1))*0.4/4</f>
        <v>#DIV/0!</v>
      </c>
      <c r="Q317" s="5" t="e">
        <f>Table1[[#This Row],[kelly/4 99]]*$R$2</f>
        <v>#DIV/0!</v>
      </c>
    </row>
    <row r="318" spans="1:17" x14ac:dyDescent="0.2">
      <c r="A318">
        <v>4729</v>
      </c>
      <c r="B318" t="s">
        <v>164</v>
      </c>
      <c r="C318" s="1">
        <v>45603</v>
      </c>
      <c r="D318" t="s">
        <v>12</v>
      </c>
      <c r="E318">
        <v>2.5</v>
      </c>
      <c r="F318" s="2">
        <v>0.42553191489361702</v>
      </c>
      <c r="G318" s="2">
        <v>0.294106276351845</v>
      </c>
      <c r="H318" s="2">
        <v>0.26247325042401398</v>
      </c>
      <c r="I318" s="2">
        <v>0.29473684210526302</v>
      </c>
      <c r="J318" s="2">
        <v>0.30841121495327101</v>
      </c>
      <c r="K318" s="2">
        <v>-7.0960715093252996E-2</v>
      </c>
      <c r="L318" s="2"/>
      <c r="M318" s="2" t="e">
        <f>(Table1[[#This Row],[poisson_likelihood]] - (1-Table1[[#This Row],[poisson_likelihood]])/(1/Table1[[#This Row],[365 implied]]-1))*0.4/4</f>
        <v>#DIV/0!</v>
      </c>
      <c r="N318" s="5" t="e">
        <f>Table1[[#This Row],[kelly/4 365]]*$R$2</f>
        <v>#DIV/0!</v>
      </c>
      <c r="O318" s="2"/>
      <c r="P318" s="2" t="e">
        <f>(Table1[[#This Row],[poisson_likelihood]] - (1-Table1[[#This Row],[poisson_likelihood]])/(1/Table1[[#This Row],[99 implied]]-1))*0.4/4</f>
        <v>#DIV/0!</v>
      </c>
      <c r="Q318" s="5" t="e">
        <f>Table1[[#This Row],[kelly/4 99]]*$R$2</f>
        <v>#DIV/0!</v>
      </c>
    </row>
    <row r="319" spans="1:17" x14ac:dyDescent="0.2">
      <c r="A319">
        <v>4482</v>
      </c>
      <c r="B319" t="s">
        <v>40</v>
      </c>
      <c r="C319" s="1">
        <v>45603</v>
      </c>
      <c r="D319" t="s">
        <v>13</v>
      </c>
      <c r="E319">
        <v>2.5</v>
      </c>
      <c r="F319" s="2">
        <v>0.66225165562913901</v>
      </c>
      <c r="G319" s="2">
        <v>0.52275085547146605</v>
      </c>
      <c r="H319" s="2">
        <v>0.56529879770067404</v>
      </c>
      <c r="I319" s="2">
        <v>0.61250000000000004</v>
      </c>
      <c r="J319" s="2">
        <v>0.660377358490566</v>
      </c>
      <c r="K319" s="2">
        <v>-7.1764125231363607E-2</v>
      </c>
      <c r="L319" s="2"/>
      <c r="M319" s="2" t="e">
        <f>(Table1[[#This Row],[poisson_likelihood]] - (1-Table1[[#This Row],[poisson_likelihood]])/(1/Table1[[#This Row],[365 implied]]-1))*0.4/4</f>
        <v>#DIV/0!</v>
      </c>
      <c r="N319" s="5" t="e">
        <f>Table1[[#This Row],[kelly/4 365]]*$R$2</f>
        <v>#DIV/0!</v>
      </c>
      <c r="O319" s="2"/>
      <c r="P319" s="2" t="e">
        <f>(Table1[[#This Row],[poisson_likelihood]] - (1-Table1[[#This Row],[poisson_likelihood]])/(1/Table1[[#This Row],[99 implied]]-1))*0.4/4</f>
        <v>#DIV/0!</v>
      </c>
      <c r="Q319" s="5" t="e">
        <f>Table1[[#This Row],[kelly/4 99]]*$R$2</f>
        <v>#DIV/0!</v>
      </c>
    </row>
    <row r="320" spans="1:17" x14ac:dyDescent="0.2">
      <c r="A320">
        <v>4623</v>
      </c>
      <c r="B320" t="s">
        <v>111</v>
      </c>
      <c r="C320" s="1">
        <v>45603</v>
      </c>
      <c r="D320" t="s">
        <v>12</v>
      </c>
      <c r="E320">
        <v>1.5</v>
      </c>
      <c r="F320" s="2">
        <v>0.59523809523809501</v>
      </c>
      <c r="G320" s="2">
        <v>0.53472059623113799</v>
      </c>
      <c r="H320" s="2">
        <v>0.47725949413998597</v>
      </c>
      <c r="I320" s="2">
        <v>0.49142857142857099</v>
      </c>
      <c r="J320" s="2">
        <v>0.48805460750853202</v>
      </c>
      <c r="K320" s="2">
        <v>-7.2869135972361304E-2</v>
      </c>
      <c r="L320" s="2"/>
      <c r="M320" s="2" t="e">
        <f>(Table1[[#This Row],[poisson_likelihood]] - (1-Table1[[#This Row],[poisson_likelihood]])/(1/Table1[[#This Row],[365 implied]]-1))*0.4/4</f>
        <v>#DIV/0!</v>
      </c>
      <c r="N320" s="5" t="e">
        <f>Table1[[#This Row],[kelly/4 365]]*$R$2</f>
        <v>#DIV/0!</v>
      </c>
      <c r="O320" s="2"/>
      <c r="P320" s="2" t="e">
        <f>(Table1[[#This Row],[poisson_likelihood]] - (1-Table1[[#This Row],[poisson_likelihood]])/(1/Table1[[#This Row],[99 implied]]-1))*0.4/4</f>
        <v>#DIV/0!</v>
      </c>
      <c r="Q320" s="5" t="e">
        <f>Table1[[#This Row],[kelly/4 99]]*$R$2</f>
        <v>#DIV/0!</v>
      </c>
    </row>
    <row r="321" spans="1:17" x14ac:dyDescent="0.2">
      <c r="A321">
        <v>4581</v>
      </c>
      <c r="B321" t="s">
        <v>90</v>
      </c>
      <c r="C321" s="1">
        <v>45603</v>
      </c>
      <c r="D321" t="s">
        <v>12</v>
      </c>
      <c r="E321">
        <v>1.5</v>
      </c>
      <c r="F321" s="2">
        <v>0.66225165562913901</v>
      </c>
      <c r="G321" s="2">
        <v>0.59922012686492498</v>
      </c>
      <c r="H321" s="2">
        <v>0.56099823007210203</v>
      </c>
      <c r="I321" s="2">
        <v>0.48809523809523803</v>
      </c>
      <c r="J321" s="2">
        <v>0.512455516014234</v>
      </c>
      <c r="K321" s="2">
        <v>-7.4947388525061304E-2</v>
      </c>
      <c r="L321" s="2"/>
      <c r="M321" s="2" t="e">
        <f>(Table1[[#This Row],[poisson_likelihood]] - (1-Table1[[#This Row],[poisson_likelihood]])/(1/Table1[[#This Row],[365 implied]]-1))*0.4/4</f>
        <v>#DIV/0!</v>
      </c>
      <c r="N321" s="5" t="e">
        <f>Table1[[#This Row],[kelly/4 365]]*$R$2</f>
        <v>#DIV/0!</v>
      </c>
      <c r="O321" s="2"/>
      <c r="P321" s="2" t="e">
        <f>(Table1[[#This Row],[poisson_likelihood]] - (1-Table1[[#This Row],[poisson_likelihood]])/(1/Table1[[#This Row],[99 implied]]-1))*0.4/4</f>
        <v>#DIV/0!</v>
      </c>
      <c r="Q321" s="5" t="e">
        <f>Table1[[#This Row],[kelly/4 99]]*$R$2</f>
        <v>#DIV/0!</v>
      </c>
    </row>
    <row r="322" spans="1:17" x14ac:dyDescent="0.2">
      <c r="A322">
        <v>4549</v>
      </c>
      <c r="B322" t="s">
        <v>74</v>
      </c>
      <c r="C322" s="1">
        <v>45603</v>
      </c>
      <c r="D322" t="s">
        <v>12</v>
      </c>
      <c r="E322">
        <v>1.5</v>
      </c>
      <c r="F322" s="2">
        <v>0.476190476190476</v>
      </c>
      <c r="G322" s="2">
        <v>0.37604651001614198</v>
      </c>
      <c r="H322" s="2">
        <v>0.31885496685234999</v>
      </c>
      <c r="I322" s="2">
        <v>0.339622641509433</v>
      </c>
      <c r="J322" s="2">
        <v>0.34306569343065602</v>
      </c>
      <c r="K322" s="2">
        <v>-7.5091947638650902E-2</v>
      </c>
      <c r="L322" s="2"/>
      <c r="M322" s="2" t="e">
        <f>(Table1[[#This Row],[poisson_likelihood]] - (1-Table1[[#This Row],[poisson_likelihood]])/(1/Table1[[#This Row],[365 implied]]-1))*0.4/4</f>
        <v>#DIV/0!</v>
      </c>
      <c r="N322" s="5" t="e">
        <f>Table1[[#This Row],[kelly/4 365]]*$R$2</f>
        <v>#DIV/0!</v>
      </c>
      <c r="O322" s="2"/>
      <c r="P322" s="2" t="e">
        <f>(Table1[[#This Row],[poisson_likelihood]] - (1-Table1[[#This Row],[poisson_likelihood]])/(1/Table1[[#This Row],[99 implied]]-1))*0.4/4</f>
        <v>#DIV/0!</v>
      </c>
      <c r="Q322" s="5" t="e">
        <f>Table1[[#This Row],[kelly/4 99]]*$R$2</f>
        <v>#DIV/0!</v>
      </c>
    </row>
    <row r="323" spans="1:17" x14ac:dyDescent="0.2">
      <c r="A323">
        <v>4683</v>
      </c>
      <c r="B323" t="s">
        <v>141</v>
      </c>
      <c r="C323" s="1">
        <v>45603</v>
      </c>
      <c r="D323" t="s">
        <v>12</v>
      </c>
      <c r="E323">
        <v>1.5</v>
      </c>
      <c r="F323" s="2">
        <v>0.64516129032257996</v>
      </c>
      <c r="G323" s="2">
        <v>0.59091499870459896</v>
      </c>
      <c r="H323" s="2">
        <v>0.53681218978761303</v>
      </c>
      <c r="I323" s="2">
        <v>0.52760736196319002</v>
      </c>
      <c r="J323" s="2">
        <v>0.52207293666026799</v>
      </c>
      <c r="K323" s="2">
        <v>-7.6336866285999505E-2</v>
      </c>
      <c r="L323" s="2"/>
      <c r="M323" s="2" t="e">
        <f>(Table1[[#This Row],[poisson_likelihood]] - (1-Table1[[#This Row],[poisson_likelihood]])/(1/Table1[[#This Row],[365 implied]]-1))*0.4/4</f>
        <v>#DIV/0!</v>
      </c>
      <c r="N323" s="5" t="e">
        <f>Table1[[#This Row],[kelly/4 365]]*$R$2</f>
        <v>#DIV/0!</v>
      </c>
      <c r="O323" s="2"/>
      <c r="P323" s="2" t="e">
        <f>(Table1[[#This Row],[poisson_likelihood]] - (1-Table1[[#This Row],[poisson_likelihood]])/(1/Table1[[#This Row],[99 implied]]-1))*0.4/4</f>
        <v>#DIV/0!</v>
      </c>
      <c r="Q323" s="5" t="e">
        <f>Table1[[#This Row],[kelly/4 99]]*$R$2</f>
        <v>#DIV/0!</v>
      </c>
    </row>
    <row r="324" spans="1:17" x14ac:dyDescent="0.2">
      <c r="A324">
        <v>4717</v>
      </c>
      <c r="B324" t="s">
        <v>158</v>
      </c>
      <c r="C324" s="1">
        <v>45603</v>
      </c>
      <c r="D324" t="s">
        <v>12</v>
      </c>
      <c r="E324">
        <v>2.5</v>
      </c>
      <c r="F324" s="2">
        <v>0.485436893203883</v>
      </c>
      <c r="G324" s="2">
        <v>0.36894075832269002</v>
      </c>
      <c r="H324" s="2">
        <v>0.32697483042901099</v>
      </c>
      <c r="I324" s="2">
        <v>0.356321839080459</v>
      </c>
      <c r="J324" s="2">
        <v>0.36805555555555503</v>
      </c>
      <c r="K324" s="2">
        <v>-7.6988643706659393E-2</v>
      </c>
      <c r="L324" s="2"/>
      <c r="M324" s="2" t="e">
        <f>(Table1[[#This Row],[poisson_likelihood]] - (1-Table1[[#This Row],[poisson_likelihood]])/(1/Table1[[#This Row],[365 implied]]-1))*0.4/4</f>
        <v>#DIV/0!</v>
      </c>
      <c r="N324" s="5" t="e">
        <f>Table1[[#This Row],[kelly/4 365]]*$R$2</f>
        <v>#DIV/0!</v>
      </c>
      <c r="O324" s="2"/>
      <c r="P324" s="2" t="e">
        <f>(Table1[[#This Row],[poisson_likelihood]] - (1-Table1[[#This Row],[poisson_likelihood]])/(1/Table1[[#This Row],[99 implied]]-1))*0.4/4</f>
        <v>#DIV/0!</v>
      </c>
      <c r="Q324" s="5" t="e">
        <f>Table1[[#This Row],[kelly/4 99]]*$R$2</f>
        <v>#DIV/0!</v>
      </c>
    </row>
    <row r="325" spans="1:17" x14ac:dyDescent="0.2">
      <c r="A325">
        <v>4745</v>
      </c>
      <c r="B325" t="s">
        <v>172</v>
      </c>
      <c r="C325" s="1">
        <v>45603</v>
      </c>
      <c r="D325" t="s">
        <v>12</v>
      </c>
      <c r="E325">
        <v>1.5</v>
      </c>
      <c r="F325" s="2">
        <v>0.61728395061728303</v>
      </c>
      <c r="G325" s="2">
        <v>0.54218845293657503</v>
      </c>
      <c r="H325" s="2">
        <v>0.48919335487451598</v>
      </c>
      <c r="I325" s="2">
        <v>0.51485148514851398</v>
      </c>
      <c r="J325" s="2">
        <v>0.51612903225806395</v>
      </c>
      <c r="K325" s="2">
        <v>-8.3672082702936704E-2</v>
      </c>
      <c r="L325" s="2"/>
      <c r="M325" s="2" t="e">
        <f>(Table1[[#This Row],[poisson_likelihood]] - (1-Table1[[#This Row],[poisson_likelihood]])/(1/Table1[[#This Row],[365 implied]]-1))*0.4/4</f>
        <v>#DIV/0!</v>
      </c>
      <c r="N325" s="5" t="e">
        <f>Table1[[#This Row],[kelly/4 365]]*$R$2</f>
        <v>#DIV/0!</v>
      </c>
      <c r="O325" s="2"/>
      <c r="P325" s="2" t="e">
        <f>(Table1[[#This Row],[poisson_likelihood]] - (1-Table1[[#This Row],[poisson_likelihood]])/(1/Table1[[#This Row],[99 implied]]-1))*0.4/4</f>
        <v>#DIV/0!</v>
      </c>
      <c r="Q325" s="5" t="e">
        <f>Table1[[#This Row],[kelly/4 99]]*$R$2</f>
        <v>#DIV/0!</v>
      </c>
    </row>
    <row r="326" spans="1:17" x14ac:dyDescent="0.2">
      <c r="A326">
        <v>4567</v>
      </c>
      <c r="B326" t="s">
        <v>83</v>
      </c>
      <c r="C326" s="1">
        <v>45603</v>
      </c>
      <c r="D326" t="s">
        <v>12</v>
      </c>
      <c r="E326">
        <v>1.5</v>
      </c>
      <c r="F326" s="2">
        <v>0.62893081761006198</v>
      </c>
      <c r="G326" s="2">
        <v>0.54495625368990497</v>
      </c>
      <c r="H326" s="2">
        <v>0.50289920811471001</v>
      </c>
      <c r="I326" s="2">
        <v>0.43511450381679301</v>
      </c>
      <c r="J326" s="2">
        <v>0.46625766871165603</v>
      </c>
      <c r="K326" s="2">
        <v>-8.4911126736275405E-2</v>
      </c>
      <c r="L326" s="2"/>
      <c r="M326" s="2" t="e">
        <f>(Table1[[#This Row],[poisson_likelihood]] - (1-Table1[[#This Row],[poisson_likelihood]])/(1/Table1[[#This Row],[365 implied]]-1))*0.4/4</f>
        <v>#DIV/0!</v>
      </c>
      <c r="N326" s="5" t="e">
        <f>Table1[[#This Row],[kelly/4 365]]*$R$2</f>
        <v>#DIV/0!</v>
      </c>
      <c r="O326" s="2"/>
      <c r="P326" s="2" t="e">
        <f>(Table1[[#This Row],[poisson_likelihood]] - (1-Table1[[#This Row],[poisson_likelihood]])/(1/Table1[[#This Row],[99 implied]]-1))*0.4/4</f>
        <v>#DIV/0!</v>
      </c>
      <c r="Q326" s="5" t="e">
        <f>Table1[[#This Row],[kelly/4 99]]*$R$2</f>
        <v>#DIV/0!</v>
      </c>
    </row>
    <row r="327" spans="1:17" x14ac:dyDescent="0.2">
      <c r="A327">
        <v>4735</v>
      </c>
      <c r="B327" t="s">
        <v>167</v>
      </c>
      <c r="C327" s="1">
        <v>45603</v>
      </c>
      <c r="D327" t="s">
        <v>12</v>
      </c>
      <c r="E327">
        <v>1.5</v>
      </c>
      <c r="F327" s="2">
        <v>0.64516129032257996</v>
      </c>
      <c r="G327" s="2">
        <v>0.56668542383752496</v>
      </c>
      <c r="H327" s="2">
        <v>0.52245989096324497</v>
      </c>
      <c r="I327" s="2">
        <v>0.54421768707482998</v>
      </c>
      <c r="J327" s="2">
        <v>0.58867924528301796</v>
      </c>
      <c r="K327" s="2">
        <v>-8.6448713184985801E-2</v>
      </c>
      <c r="L327" s="2"/>
      <c r="M327" s="2" t="e">
        <f>(Table1[[#This Row],[poisson_likelihood]] - (1-Table1[[#This Row],[poisson_likelihood]])/(1/Table1[[#This Row],[365 implied]]-1))*0.4/4</f>
        <v>#DIV/0!</v>
      </c>
      <c r="N327" s="5" t="e">
        <f>Table1[[#This Row],[kelly/4 365]]*$R$2</f>
        <v>#DIV/0!</v>
      </c>
      <c r="O327" s="2"/>
      <c r="P327" s="2" t="e">
        <f>(Table1[[#This Row],[poisson_likelihood]] - (1-Table1[[#This Row],[poisson_likelihood]])/(1/Table1[[#This Row],[99 implied]]-1))*0.4/4</f>
        <v>#DIV/0!</v>
      </c>
      <c r="Q327" s="5" t="e">
        <f>Table1[[#This Row],[kelly/4 99]]*$R$2</f>
        <v>#DIV/0!</v>
      </c>
    </row>
    <row r="328" spans="1:17" x14ac:dyDescent="0.2">
      <c r="A328">
        <v>4517</v>
      </c>
      <c r="B328" t="s">
        <v>58</v>
      </c>
      <c r="C328" s="1">
        <v>45603</v>
      </c>
      <c r="D328" t="s">
        <v>12</v>
      </c>
      <c r="E328">
        <v>1.5</v>
      </c>
      <c r="F328" s="2">
        <v>0.57471264367816</v>
      </c>
      <c r="G328" s="2">
        <v>0.487640148855563</v>
      </c>
      <c r="H328" s="2">
        <v>0.42689077127453601</v>
      </c>
      <c r="I328" s="2">
        <v>0.54444444444444395</v>
      </c>
      <c r="J328" s="2">
        <v>0.53333333333333299</v>
      </c>
      <c r="K328" s="2">
        <v>-8.68952898588876E-2</v>
      </c>
      <c r="L328" s="2"/>
      <c r="M328" s="2" t="e">
        <f>(Table1[[#This Row],[poisson_likelihood]] - (1-Table1[[#This Row],[poisson_likelihood]])/(1/Table1[[#This Row],[365 implied]]-1))*0.4/4</f>
        <v>#DIV/0!</v>
      </c>
      <c r="N328" s="5" t="e">
        <f>Table1[[#This Row],[kelly/4 365]]*$R$2</f>
        <v>#DIV/0!</v>
      </c>
      <c r="O328" s="2"/>
      <c r="P328" s="2" t="e">
        <f>(Table1[[#This Row],[poisson_likelihood]] - (1-Table1[[#This Row],[poisson_likelihood]])/(1/Table1[[#This Row],[99 implied]]-1))*0.4/4</f>
        <v>#DIV/0!</v>
      </c>
      <c r="Q328" s="5" t="e">
        <f>Table1[[#This Row],[kelly/4 99]]*$R$2</f>
        <v>#DIV/0!</v>
      </c>
    </row>
    <row r="329" spans="1:17" x14ac:dyDescent="0.2">
      <c r="A329">
        <v>4675</v>
      </c>
      <c r="B329" t="s">
        <v>137</v>
      </c>
      <c r="C329" s="1">
        <v>45603</v>
      </c>
      <c r="D329" t="s">
        <v>12</v>
      </c>
      <c r="E329">
        <v>2.5</v>
      </c>
      <c r="F329" s="2">
        <v>0.58823529411764697</v>
      </c>
      <c r="G329" s="2">
        <v>0.48474606060750403</v>
      </c>
      <c r="H329" s="2">
        <v>0.44016473356626301</v>
      </c>
      <c r="I329" s="2">
        <v>0.56428571428571395</v>
      </c>
      <c r="J329" s="2">
        <v>0.56589147286821695</v>
      </c>
      <c r="K329" s="2">
        <v>-8.9899983191911101E-2</v>
      </c>
      <c r="L329" s="2"/>
      <c r="M329" s="2" t="e">
        <f>(Table1[[#This Row],[poisson_likelihood]] - (1-Table1[[#This Row],[poisson_likelihood]])/(1/Table1[[#This Row],[365 implied]]-1))*0.4/4</f>
        <v>#DIV/0!</v>
      </c>
      <c r="N329" s="5" t="e">
        <f>Table1[[#This Row],[kelly/4 365]]*$R$2</f>
        <v>#DIV/0!</v>
      </c>
      <c r="O329" s="2"/>
      <c r="P329" s="2" t="e">
        <f>(Table1[[#This Row],[poisson_likelihood]] - (1-Table1[[#This Row],[poisson_likelihood]])/(1/Table1[[#This Row],[99 implied]]-1))*0.4/4</f>
        <v>#DIV/0!</v>
      </c>
      <c r="Q329" s="5" t="e">
        <f>Table1[[#This Row],[kelly/4 99]]*$R$2</f>
        <v>#DIV/0!</v>
      </c>
    </row>
    <row r="330" spans="1:17" x14ac:dyDescent="0.2">
      <c r="A330">
        <v>4468</v>
      </c>
      <c r="B330" t="s">
        <v>33</v>
      </c>
      <c r="C330" s="1">
        <v>45603</v>
      </c>
      <c r="D330" t="s">
        <v>13</v>
      </c>
      <c r="E330">
        <v>2.5</v>
      </c>
      <c r="F330" s="2">
        <v>0.58823529411764697</v>
      </c>
      <c r="G330" s="2">
        <v>0.40646257176957901</v>
      </c>
      <c r="H330" s="2">
        <v>0.43609992786262303</v>
      </c>
      <c r="I330" s="2">
        <v>0.55491329479768703</v>
      </c>
      <c r="J330" s="2">
        <v>0.55555555555555503</v>
      </c>
      <c r="K330" s="2">
        <v>-9.2367900940550099E-2</v>
      </c>
      <c r="L330" s="2"/>
      <c r="M330" s="2" t="e">
        <f>(Table1[[#This Row],[poisson_likelihood]] - (1-Table1[[#This Row],[poisson_likelihood]])/(1/Table1[[#This Row],[365 implied]]-1))*0.4/4</f>
        <v>#DIV/0!</v>
      </c>
      <c r="N330" s="5" t="e">
        <f>Table1[[#This Row],[kelly/4 365]]*$R$2</f>
        <v>#DIV/0!</v>
      </c>
      <c r="O330" s="2"/>
      <c r="P330" s="2" t="e">
        <f>(Table1[[#This Row],[poisson_likelihood]] - (1-Table1[[#This Row],[poisson_likelihood]])/(1/Table1[[#This Row],[99 implied]]-1))*0.4/4</f>
        <v>#DIV/0!</v>
      </c>
      <c r="Q330" s="5" t="e">
        <f>Table1[[#This Row],[kelly/4 99]]*$R$2</f>
        <v>#DIV/0!</v>
      </c>
    </row>
    <row r="331" spans="1:17" x14ac:dyDescent="0.2">
      <c r="A331">
        <v>4744</v>
      </c>
      <c r="B331" t="s">
        <v>171</v>
      </c>
      <c r="C331" s="1">
        <v>45603</v>
      </c>
      <c r="D331" t="s">
        <v>13</v>
      </c>
      <c r="E331">
        <v>2.5</v>
      </c>
      <c r="F331" s="2">
        <v>0.47393364928909898</v>
      </c>
      <c r="G331" s="2">
        <v>0.24205952440046299</v>
      </c>
      <c r="H331" s="2">
        <v>0.27185975960909198</v>
      </c>
      <c r="I331" s="2">
        <v>0.36969696969696902</v>
      </c>
      <c r="J331" s="2">
        <v>0.33598409542743501</v>
      </c>
      <c r="K331" s="2">
        <v>-9.6030609735318601E-2</v>
      </c>
      <c r="L331" s="2"/>
      <c r="M331" s="2" t="e">
        <f>(Table1[[#This Row],[poisson_likelihood]] - (1-Table1[[#This Row],[poisson_likelihood]])/(1/Table1[[#This Row],[365 implied]]-1))*0.4/4</f>
        <v>#DIV/0!</v>
      </c>
      <c r="N331" s="5" t="e">
        <f>Table1[[#This Row],[kelly/4 365]]*$R$2</f>
        <v>#DIV/0!</v>
      </c>
      <c r="O331" s="2"/>
      <c r="P331" s="2" t="e">
        <f>(Table1[[#This Row],[poisson_likelihood]] - (1-Table1[[#This Row],[poisson_likelihood]])/(1/Table1[[#This Row],[99 implied]]-1))*0.4/4</f>
        <v>#DIV/0!</v>
      </c>
      <c r="Q331" s="5" t="e">
        <f>Table1[[#This Row],[kelly/4 99]]*$R$2</f>
        <v>#DIV/0!</v>
      </c>
    </row>
    <row r="332" spans="1:17" x14ac:dyDescent="0.2">
      <c r="A332">
        <v>4434</v>
      </c>
      <c r="B332" t="s">
        <v>16</v>
      </c>
      <c r="C332" s="1">
        <v>45603</v>
      </c>
      <c r="D332" t="s">
        <v>13</v>
      </c>
      <c r="E332">
        <v>4.5</v>
      </c>
      <c r="F332" s="2">
        <v>0.59880239520958001</v>
      </c>
      <c r="G332" s="2">
        <v>0.41115271123327701</v>
      </c>
      <c r="H332" s="2">
        <v>0.44429670276060301</v>
      </c>
      <c r="I332" s="2">
        <v>0.47752808988764001</v>
      </c>
      <c r="J332" s="2">
        <v>0.510067114093959</v>
      </c>
      <c r="K332" s="2">
        <v>-9.6277800891713297E-2</v>
      </c>
      <c r="L332" s="2"/>
      <c r="M332" s="2" t="e">
        <f>(Table1[[#This Row],[poisson_likelihood]] - (1-Table1[[#This Row],[poisson_likelihood]])/(1/Table1[[#This Row],[365 implied]]-1))*0.4/4</f>
        <v>#DIV/0!</v>
      </c>
      <c r="N332" s="5" t="e">
        <f>Table1[[#This Row],[kelly/4 365]]*$R$2</f>
        <v>#DIV/0!</v>
      </c>
      <c r="O332" s="2"/>
      <c r="P332" s="2" t="e">
        <f>(Table1[[#This Row],[poisson_likelihood]] - (1-Table1[[#This Row],[poisson_likelihood]])/(1/Table1[[#This Row],[99 implied]]-1))*0.4/4</f>
        <v>#DIV/0!</v>
      </c>
      <c r="Q332" s="5" t="e">
        <f>Table1[[#This Row],[kelly/4 99]]*$R$2</f>
        <v>#DIV/0!</v>
      </c>
    </row>
    <row r="333" spans="1:17" x14ac:dyDescent="0.2">
      <c r="A333">
        <v>4713</v>
      </c>
      <c r="B333" t="s">
        <v>156</v>
      </c>
      <c r="C333" s="1">
        <v>45603</v>
      </c>
      <c r="D333" t="s">
        <v>12</v>
      </c>
      <c r="E333">
        <v>2.5</v>
      </c>
      <c r="F333" s="2">
        <v>0.55555555555555503</v>
      </c>
      <c r="G333" s="2">
        <v>0.43772502523233697</v>
      </c>
      <c r="H333" s="2">
        <v>0.38136058510348098</v>
      </c>
      <c r="I333" s="2">
        <v>0.40350877192982398</v>
      </c>
      <c r="J333" s="2">
        <v>0.46666666666666601</v>
      </c>
      <c r="K333" s="2">
        <v>-9.79846708792914E-2</v>
      </c>
      <c r="L333" s="2"/>
      <c r="M333" s="2" t="e">
        <f>(Table1[[#This Row],[poisson_likelihood]] - (1-Table1[[#This Row],[poisson_likelihood]])/(1/Table1[[#This Row],[365 implied]]-1))*0.4/4</f>
        <v>#DIV/0!</v>
      </c>
      <c r="N333" s="5" t="e">
        <f>Table1[[#This Row],[kelly/4 365]]*$R$2</f>
        <v>#DIV/0!</v>
      </c>
      <c r="O333" s="2"/>
      <c r="P333" s="2" t="e">
        <f>(Table1[[#This Row],[poisson_likelihood]] - (1-Table1[[#This Row],[poisson_likelihood]])/(1/Table1[[#This Row],[99 implied]]-1))*0.4/4</f>
        <v>#DIV/0!</v>
      </c>
      <c r="Q333" s="5" t="e">
        <f>Table1[[#This Row],[kelly/4 99]]*$R$2</f>
        <v>#DIV/0!</v>
      </c>
    </row>
    <row r="334" spans="1:17" x14ac:dyDescent="0.2">
      <c r="A334">
        <v>4748</v>
      </c>
      <c r="B334" t="s">
        <v>173</v>
      </c>
      <c r="C334" s="1">
        <v>45603</v>
      </c>
      <c r="D334" t="s">
        <v>13</v>
      </c>
      <c r="E334">
        <v>2.5</v>
      </c>
      <c r="F334" s="2">
        <v>0.65359477124182996</v>
      </c>
      <c r="G334" s="2">
        <v>0.45515751579798402</v>
      </c>
      <c r="H334" s="2">
        <v>0.499798336306222</v>
      </c>
      <c r="I334" s="2">
        <v>0.50714285714285701</v>
      </c>
      <c r="J334" s="2">
        <v>0.52391304347825995</v>
      </c>
      <c r="K334" s="2">
        <v>-0.11099459691107499</v>
      </c>
      <c r="L334" s="2"/>
      <c r="M334" s="2" t="e">
        <f>(Table1[[#This Row],[poisson_likelihood]] - (1-Table1[[#This Row],[poisson_likelihood]])/(1/Table1[[#This Row],[365 implied]]-1))*0.4/4</f>
        <v>#DIV/0!</v>
      </c>
      <c r="N334" s="5" t="e">
        <f>Table1[[#This Row],[kelly/4 365]]*$R$2</f>
        <v>#DIV/0!</v>
      </c>
      <c r="O334" s="2"/>
      <c r="P334" s="2" t="e">
        <f>(Table1[[#This Row],[poisson_likelihood]] - (1-Table1[[#This Row],[poisson_likelihood]])/(1/Table1[[#This Row],[99 implied]]-1))*0.4/4</f>
        <v>#DIV/0!</v>
      </c>
      <c r="Q334" s="5" t="e">
        <f>Table1[[#This Row],[kelly/4 99]]*$R$2</f>
        <v>#DIV/0!</v>
      </c>
    </row>
    <row r="335" spans="1:17" x14ac:dyDescent="0.2">
      <c r="A335">
        <v>4727</v>
      </c>
      <c r="B335" t="s">
        <v>163</v>
      </c>
      <c r="C335" s="1">
        <v>45603</v>
      </c>
      <c r="D335" t="s">
        <v>12</v>
      </c>
      <c r="E335">
        <v>1.5</v>
      </c>
      <c r="F335" s="2">
        <v>0.58823529411764697</v>
      </c>
      <c r="G335" s="2">
        <v>0.45426957940679602</v>
      </c>
      <c r="H335" s="2">
        <v>0.38818764583145099</v>
      </c>
      <c r="I335" s="2">
        <v>0.37820512820512803</v>
      </c>
      <c r="J335" s="2">
        <v>0.40969162995594699</v>
      </c>
      <c r="K335" s="2">
        <v>-0.12145750074519</v>
      </c>
      <c r="L335" s="2"/>
      <c r="M335" s="2" t="e">
        <f>(Table1[[#This Row],[poisson_likelihood]] - (1-Table1[[#This Row],[poisson_likelihood]])/(1/Table1[[#This Row],[365 implied]]-1))*0.4/4</f>
        <v>#DIV/0!</v>
      </c>
      <c r="N335" s="5" t="e">
        <f>Table1[[#This Row],[kelly/4 365]]*$R$2</f>
        <v>#DIV/0!</v>
      </c>
      <c r="O335" s="2"/>
      <c r="P335" s="2" t="e">
        <f>(Table1[[#This Row],[poisson_likelihood]] - (1-Table1[[#This Row],[poisson_likelihood]])/(1/Table1[[#This Row],[99 implied]]-1))*0.4/4</f>
        <v>#DIV/0!</v>
      </c>
      <c r="Q335" s="5" t="e">
        <f>Table1[[#This Row],[kelly/4 99]]*$R$2</f>
        <v>#DIV/0!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2024-11-07T16:20:13Z</dcterms:created>
  <dcterms:modified xsi:type="dcterms:W3CDTF">2024-11-07T20:51:14Z</dcterms:modified>
</cp:coreProperties>
</file>