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6CF83E5A-2234-7C48-9388-029C12A2DB41}" xr6:coauthVersionLast="47" xr6:coauthVersionMax="47" xr10:uidLastSave="{00000000-0000-0000-0000-000000000000}"/>
  <bookViews>
    <workbookView xWindow="3320" yWindow="500" windowWidth="34840" windowHeight="1966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6" i="1"/>
  <c r="M56" i="1" s="1"/>
  <c r="N56" i="1" s="1"/>
  <c r="L54" i="1"/>
  <c r="L53" i="1"/>
  <c r="L52" i="1"/>
  <c r="L49" i="1"/>
  <c r="L47" i="1"/>
  <c r="L45" i="1"/>
  <c r="L44" i="1"/>
  <c r="L42" i="1"/>
  <c r="L41" i="1"/>
  <c r="O40" i="1"/>
  <c r="L40" i="1"/>
  <c r="O39" i="1"/>
  <c r="L39" i="1"/>
  <c r="O38" i="1"/>
  <c r="L38" i="1"/>
  <c r="O37" i="1"/>
  <c r="L37" i="1"/>
  <c r="O35" i="1"/>
  <c r="L35" i="1"/>
  <c r="L29" i="1"/>
  <c r="O29" i="1"/>
  <c r="O28" i="1"/>
  <c r="L28" i="1"/>
  <c r="O27" i="1"/>
  <c r="L27" i="1"/>
  <c r="O25" i="1"/>
  <c r="L25" i="1"/>
  <c r="O63" i="1"/>
  <c r="L63" i="1"/>
  <c r="O57" i="1"/>
  <c r="L57" i="1"/>
  <c r="O51" i="1"/>
  <c r="L51" i="1"/>
  <c r="O48" i="1"/>
  <c r="P48" i="1" s="1"/>
  <c r="Q48" i="1" s="1"/>
  <c r="L48" i="1"/>
  <c r="O36" i="1"/>
  <c r="L36" i="1"/>
  <c r="O34" i="1"/>
  <c r="L34" i="1"/>
  <c r="O24" i="1"/>
  <c r="L24" i="1"/>
  <c r="O33" i="1"/>
  <c r="L33" i="1"/>
  <c r="O21" i="1"/>
  <c r="L21" i="1"/>
  <c r="O20" i="1"/>
  <c r="L20" i="1"/>
  <c r="O64" i="1"/>
  <c r="L64" i="1"/>
  <c r="O43" i="1"/>
  <c r="L43" i="1"/>
  <c r="O31" i="1"/>
  <c r="L31" i="1"/>
  <c r="O19" i="1"/>
  <c r="L19" i="1"/>
  <c r="O16" i="1"/>
  <c r="L16" i="1"/>
  <c r="O55" i="1"/>
  <c r="L55" i="1"/>
  <c r="O62" i="1"/>
  <c r="L62" i="1"/>
  <c r="O30" i="1"/>
  <c r="L30" i="1"/>
  <c r="O23" i="1"/>
  <c r="P23" i="1" s="1"/>
  <c r="Q23" i="1" s="1"/>
  <c r="L23" i="1"/>
  <c r="O17" i="1"/>
  <c r="L17" i="1"/>
  <c r="O14" i="1"/>
  <c r="L14" i="1"/>
  <c r="L13" i="1"/>
  <c r="O13" i="1"/>
  <c r="O11" i="1"/>
  <c r="L11" i="1"/>
  <c r="L46" i="1"/>
  <c r="O32" i="1"/>
  <c r="L32" i="1"/>
  <c r="O10" i="1"/>
  <c r="L10" i="1"/>
  <c r="O18" i="1"/>
  <c r="L18" i="1"/>
  <c r="O9" i="1"/>
  <c r="L9" i="1"/>
  <c r="L8" i="1"/>
  <c r="O8" i="1"/>
  <c r="L7" i="1"/>
  <c r="O7" i="1"/>
  <c r="O6" i="1"/>
  <c r="L6" i="1"/>
  <c r="O22" i="1"/>
  <c r="L22" i="1"/>
  <c r="O12" i="1"/>
  <c r="L12" i="1"/>
  <c r="O5" i="1"/>
  <c r="L5" i="1"/>
  <c r="O4" i="1"/>
  <c r="L4" i="1"/>
  <c r="O3" i="1"/>
  <c r="L3" i="1"/>
  <c r="O15" i="1"/>
  <c r="L15" i="1"/>
  <c r="O2" i="1"/>
  <c r="P8" i="1"/>
  <c r="Q8" i="1" s="1"/>
  <c r="P9" i="1"/>
  <c r="Q9" i="1" s="1"/>
  <c r="P16" i="1"/>
  <c r="Q16" i="1" s="1"/>
  <c r="P17" i="1"/>
  <c r="Q17" i="1" s="1"/>
  <c r="P24" i="1"/>
  <c r="Q24" i="1" s="1"/>
  <c r="P25" i="1"/>
  <c r="Q25" i="1" s="1"/>
  <c r="P33" i="1"/>
  <c r="Q33" i="1" s="1"/>
  <c r="P49" i="1"/>
  <c r="Q49" i="1" s="1"/>
  <c r="P56" i="1"/>
  <c r="Q56" i="1" s="1"/>
  <c r="P57" i="1"/>
  <c r="Q57" i="1" s="1"/>
  <c r="P64" i="1"/>
  <c r="Q64" i="1" s="1"/>
  <c r="P65" i="1"/>
  <c r="Q65" i="1" s="1"/>
  <c r="P72" i="1"/>
  <c r="Q72" i="1" s="1"/>
  <c r="P73" i="1"/>
  <c r="Q73" i="1" s="1"/>
  <c r="P88" i="1"/>
  <c r="Q88" i="1" s="1"/>
  <c r="P89" i="1"/>
  <c r="Q89" i="1" s="1"/>
  <c r="P96" i="1"/>
  <c r="Q96" i="1" s="1"/>
  <c r="P97" i="1"/>
  <c r="Q97" i="1" s="1"/>
  <c r="P104" i="1"/>
  <c r="Q104" i="1" s="1"/>
  <c r="P105" i="1"/>
  <c r="Q105" i="1" s="1"/>
  <c r="P112" i="1"/>
  <c r="Q112" i="1" s="1"/>
  <c r="P113" i="1"/>
  <c r="Q113" i="1" s="1"/>
  <c r="P128" i="1"/>
  <c r="Q128" i="1" s="1"/>
  <c r="P129" i="1"/>
  <c r="Q129" i="1" s="1"/>
  <c r="P136" i="1"/>
  <c r="Q136" i="1" s="1"/>
  <c r="P137" i="1"/>
  <c r="Q137" i="1" s="1"/>
  <c r="P144" i="1"/>
  <c r="Q144" i="1" s="1"/>
  <c r="P145" i="1"/>
  <c r="Q145" i="1" s="1"/>
  <c r="P152" i="1"/>
  <c r="Q152" i="1" s="1"/>
  <c r="P153" i="1"/>
  <c r="Q153" i="1" s="1"/>
  <c r="P161" i="1"/>
  <c r="Q161" i="1" s="1"/>
  <c r="P176" i="1"/>
  <c r="Q176" i="1" s="1"/>
  <c r="P177" i="1"/>
  <c r="Q177" i="1" s="1"/>
  <c r="P184" i="1"/>
  <c r="Q184" i="1" s="1"/>
  <c r="P185" i="1"/>
  <c r="Q185" i="1" s="1"/>
  <c r="P192" i="1"/>
  <c r="Q192" i="1" s="1"/>
  <c r="P193" i="1"/>
  <c r="Q193" i="1" s="1"/>
  <c r="P200" i="1"/>
  <c r="Q200" i="1" s="1"/>
  <c r="P201" i="1"/>
  <c r="Q201" i="1" s="1"/>
  <c r="P216" i="1"/>
  <c r="Q216" i="1" s="1"/>
  <c r="P217" i="1"/>
  <c r="Q217" i="1" s="1"/>
  <c r="P224" i="1"/>
  <c r="Q224" i="1" s="1"/>
  <c r="P225" i="1"/>
  <c r="Q225" i="1" s="1"/>
  <c r="P232" i="1"/>
  <c r="Q232" i="1" s="1"/>
  <c r="P233" i="1"/>
  <c r="Q233" i="1" s="1"/>
  <c r="P240" i="1"/>
  <c r="Q240" i="1" s="1"/>
  <c r="P241" i="1"/>
  <c r="Q241" i="1" s="1"/>
  <c r="P256" i="1"/>
  <c r="Q256" i="1" s="1"/>
  <c r="P257" i="1"/>
  <c r="Q257" i="1" s="1"/>
  <c r="P265" i="1"/>
  <c r="Q265" i="1" s="1"/>
  <c r="P272" i="1"/>
  <c r="Q272" i="1" s="1"/>
  <c r="P273" i="1"/>
  <c r="Q273" i="1" s="1"/>
  <c r="P280" i="1"/>
  <c r="Q280" i="1" s="1"/>
  <c r="P281" i="1"/>
  <c r="Q281" i="1" s="1"/>
  <c r="P297" i="1"/>
  <c r="Q297" i="1" s="1"/>
  <c r="P304" i="1"/>
  <c r="Q304" i="1" s="1"/>
  <c r="P305" i="1"/>
  <c r="Q305" i="1" s="1"/>
  <c r="P312" i="1"/>
  <c r="Q312" i="1" s="1"/>
  <c r="P313" i="1"/>
  <c r="Q313" i="1" s="1"/>
  <c r="P320" i="1"/>
  <c r="Q320" i="1" s="1"/>
  <c r="P321" i="1"/>
  <c r="Q321" i="1" s="1"/>
  <c r="P40" i="1"/>
  <c r="Q40" i="1" s="1"/>
  <c r="P41" i="1"/>
  <c r="Q41" i="1" s="1"/>
  <c r="P80" i="1"/>
  <c r="Q80" i="1" s="1"/>
  <c r="P81" i="1"/>
  <c r="Q81" i="1" s="1"/>
  <c r="P120" i="1"/>
  <c r="Q120" i="1" s="1"/>
  <c r="P121" i="1"/>
  <c r="Q121" i="1" s="1"/>
  <c r="P168" i="1"/>
  <c r="Q168" i="1" s="1"/>
  <c r="P169" i="1"/>
  <c r="Q169" i="1" s="1"/>
  <c r="P208" i="1"/>
  <c r="Q208" i="1" s="1"/>
  <c r="P209" i="1"/>
  <c r="Q209" i="1" s="1"/>
  <c r="P248" i="1"/>
  <c r="Q248" i="1" s="1"/>
  <c r="P249" i="1"/>
  <c r="Q249" i="1" s="1"/>
  <c r="P288" i="1"/>
  <c r="Q288" i="1" s="1"/>
  <c r="P289" i="1"/>
  <c r="Q289" i="1" s="1"/>
  <c r="P32" i="1"/>
  <c r="Q32" i="1" s="1"/>
  <c r="P160" i="1"/>
  <c r="Q160" i="1" s="1"/>
  <c r="P264" i="1"/>
  <c r="Q264" i="1" s="1"/>
  <c r="P296" i="1"/>
  <c r="Q296" i="1" s="1"/>
  <c r="L2" i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177" i="1"/>
  <c r="N177" i="1" s="1"/>
  <c r="M185" i="1"/>
  <c r="N185" i="1" s="1"/>
  <c r="M193" i="1"/>
  <c r="N193" i="1" s="1"/>
  <c r="M201" i="1"/>
  <c r="N201" i="1" s="1"/>
  <c r="M209" i="1"/>
  <c r="N209" i="1" s="1"/>
  <c r="M217" i="1"/>
  <c r="N217" i="1" s="1"/>
  <c r="M225" i="1"/>
  <c r="N225" i="1" s="1"/>
  <c r="M233" i="1"/>
  <c r="N233" i="1" s="1"/>
  <c r="M241" i="1"/>
  <c r="N241" i="1" s="1"/>
  <c r="M249" i="1"/>
  <c r="N249" i="1" s="1"/>
  <c r="M257" i="1"/>
  <c r="N257" i="1" s="1"/>
  <c r="M265" i="1"/>
  <c r="N265" i="1" s="1"/>
  <c r="M273" i="1"/>
  <c r="N273" i="1" s="1"/>
  <c r="M281" i="1"/>
  <c r="N281" i="1" s="1"/>
  <c r="M289" i="1"/>
  <c r="N289" i="1" s="1"/>
  <c r="M297" i="1"/>
  <c r="N297" i="1" s="1"/>
  <c r="M305" i="1"/>
  <c r="N305" i="1" s="1"/>
  <c r="M313" i="1"/>
  <c r="N313" i="1" s="1"/>
  <c r="M321" i="1"/>
  <c r="N321" i="1" s="1"/>
  <c r="V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8" i="1"/>
  <c r="Q18" i="1" s="1"/>
  <c r="P19" i="1"/>
  <c r="Q19" i="1" s="1"/>
  <c r="P20" i="1"/>
  <c r="Q20" i="1" s="1"/>
  <c r="P21" i="1"/>
  <c r="Q21" i="1" s="1"/>
  <c r="P22" i="1"/>
  <c r="Q22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N120" i="1"/>
  <c r="N125" i="1"/>
  <c r="N141" i="1"/>
  <c r="N143" i="1"/>
  <c r="N159" i="1"/>
  <c r="N184" i="1"/>
  <c r="N189" i="1"/>
  <c r="N205" i="1"/>
  <c r="N207" i="1"/>
  <c r="N223" i="1"/>
  <c r="N248" i="1"/>
  <c r="N253" i="1"/>
  <c r="N271" i="1"/>
  <c r="N287" i="1"/>
  <c r="N312" i="1"/>
  <c r="N317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M122" i="1"/>
  <c r="N122" i="1" s="1"/>
  <c r="M123" i="1"/>
  <c r="N123" i="1" s="1"/>
  <c r="M124" i="1"/>
  <c r="N124" i="1" s="1"/>
  <c r="M125" i="1"/>
  <c r="M126" i="1"/>
  <c r="N126" i="1" s="1"/>
  <c r="M127" i="1"/>
  <c r="N127" i="1" s="1"/>
  <c r="M128" i="1"/>
  <c r="N128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8" i="1"/>
  <c r="N138" i="1" s="1"/>
  <c r="M139" i="1"/>
  <c r="N139" i="1" s="1"/>
  <c r="M140" i="1"/>
  <c r="N140" i="1" s="1"/>
  <c r="M141" i="1"/>
  <c r="M142" i="1"/>
  <c r="N142" i="1" s="1"/>
  <c r="M143" i="1"/>
  <c r="M144" i="1"/>
  <c r="N144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M160" i="1"/>
  <c r="N160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M186" i="1"/>
  <c r="N186" i="1" s="1"/>
  <c r="M187" i="1"/>
  <c r="N187" i="1" s="1"/>
  <c r="M188" i="1"/>
  <c r="N188" i="1" s="1"/>
  <c r="M189" i="1"/>
  <c r="M190" i="1"/>
  <c r="N190" i="1" s="1"/>
  <c r="M191" i="1"/>
  <c r="N191" i="1" s="1"/>
  <c r="M192" i="1"/>
  <c r="N192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2" i="1"/>
  <c r="N202" i="1" s="1"/>
  <c r="M203" i="1"/>
  <c r="N203" i="1" s="1"/>
  <c r="M204" i="1"/>
  <c r="N204" i="1" s="1"/>
  <c r="M205" i="1"/>
  <c r="M206" i="1"/>
  <c r="N206" i="1" s="1"/>
  <c r="M207" i="1"/>
  <c r="M208" i="1"/>
  <c r="N208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M224" i="1"/>
  <c r="N224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M250" i="1"/>
  <c r="N250" i="1" s="1"/>
  <c r="M251" i="1"/>
  <c r="N251" i="1" s="1"/>
  <c r="M252" i="1"/>
  <c r="N252" i="1" s="1"/>
  <c r="M253" i="1"/>
  <c r="M254" i="1"/>
  <c r="N254" i="1" s="1"/>
  <c r="M255" i="1"/>
  <c r="N255" i="1" s="1"/>
  <c r="M256" i="1"/>
  <c r="N256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M272" i="1"/>
  <c r="N272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M288" i="1"/>
  <c r="N288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M314" i="1"/>
  <c r="N314" i="1" s="1"/>
  <c r="M315" i="1"/>
  <c r="N315" i="1" s="1"/>
  <c r="M316" i="1"/>
  <c r="N316" i="1" s="1"/>
  <c r="M317" i="1"/>
  <c r="M318" i="1"/>
  <c r="N318" i="1" s="1"/>
  <c r="M319" i="1"/>
  <c r="N319" i="1" s="1"/>
  <c r="M320" i="1"/>
  <c r="N320" i="1" s="1"/>
  <c r="V4" i="1" l="1"/>
</calcChain>
</file>

<file path=xl/sharedStrings.xml><?xml version="1.0" encoding="utf-8"?>
<sst xmlns="http://schemas.openxmlformats.org/spreadsheetml/2006/main" count="661" uniqueCount="183">
  <si>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</si>
  <si>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</si>
  <si>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</si>
  <si>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</si>
  <si>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</si>
  <si>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</si>
  <si>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</si>
  <si>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</si>
  <si>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</si>
  <si>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</si>
  <si>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</si>
  <si>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Dylan Cozens</t>
  </si>
  <si>
    <t>Over</t>
  </si>
  <si>
    <t>Under</t>
  </si>
  <si>
    <t>Rasmus Dahlin</t>
  </si>
  <si>
    <t>JJ Peterka</t>
  </si>
  <si>
    <t>Alex Tuch</t>
  </si>
  <si>
    <t>Tage Thompson</t>
  </si>
  <si>
    <t>Nazem Kadri</t>
  </si>
  <si>
    <t>Mikael Backlund</t>
  </si>
  <si>
    <t>Blake Coleman</t>
  </si>
  <si>
    <t>Yegor Sharangovich</t>
  </si>
  <si>
    <t>Jonathan Huberdeau</t>
  </si>
  <si>
    <t>Rasmus Andersson</t>
  </si>
  <si>
    <t>Connor Zary</t>
  </si>
  <si>
    <t>Jack Quinn</t>
  </si>
  <si>
    <t>MacKenzie Weegar</t>
  </si>
  <si>
    <t>Andrei Kuzmenko</t>
  </si>
  <si>
    <t>Jason Zucker</t>
  </si>
  <si>
    <t>Kyle Connor</t>
  </si>
  <si>
    <t>Nikolaj Ehlers</t>
  </si>
  <si>
    <t>Josh Morrissey</t>
  </si>
  <si>
    <t>Mark Scheifele</t>
  </si>
  <si>
    <t>Gabriel Vilardi</t>
  </si>
  <si>
    <t>Matt Duchene</t>
  </si>
  <si>
    <t>Miro Heiskanen</t>
  </si>
  <si>
    <t>Roope Hintz</t>
  </si>
  <si>
    <t>Wyatt Johnston</t>
  </si>
  <si>
    <t>Jason Robertson</t>
  </si>
  <si>
    <t>Jamie Benn</t>
  </si>
  <si>
    <t>Tyler Seguin</t>
  </si>
  <si>
    <t>Cole Perfetti</t>
  </si>
  <si>
    <t>Neal Pionk</t>
  </si>
  <si>
    <t>Thomas Harley</t>
  </si>
  <si>
    <t>Nino Niederreiter</t>
  </si>
  <si>
    <t>Aleksander Barkov</t>
  </si>
  <si>
    <t>Anton Lundell</t>
  </si>
  <si>
    <t>Carter Verhaeghe</t>
  </si>
  <si>
    <t>Evan Rodrigues</t>
  </si>
  <si>
    <t>Gustav Forsling</t>
  </si>
  <si>
    <t>Matthew Tkachuk</t>
  </si>
  <si>
    <t>Morgan Frost</t>
  </si>
  <si>
    <t>Owen Tippett</t>
  </si>
  <si>
    <t>Sam Bennett</t>
  </si>
  <si>
    <t>Sam Reinhart</t>
  </si>
  <si>
    <t>Sean Couturier</t>
  </si>
  <si>
    <t>Travis Konecny</t>
  </si>
  <si>
    <t>Brad Marchand</t>
  </si>
  <si>
    <t>Charlie McAvoy</t>
  </si>
  <si>
    <t>Brady Tkachuk</t>
  </si>
  <si>
    <t>Charlie Coyle</t>
  </si>
  <si>
    <t>David Pastrnak</t>
  </si>
  <si>
    <t>Thomas Chabot</t>
  </si>
  <si>
    <t>Tim St√ºtzle</t>
  </si>
  <si>
    <t>Josh Norris</t>
  </si>
  <si>
    <t>Drake Batherson</t>
  </si>
  <si>
    <t>Jake Sanderson</t>
  </si>
  <si>
    <t>Claude Giroux</t>
  </si>
  <si>
    <t>Pavel Zacha</t>
  </si>
  <si>
    <t>Elias Lindholm</t>
  </si>
  <si>
    <t>Adam Fox</t>
  </si>
  <si>
    <t>Alex DeBrincat</t>
  </si>
  <si>
    <t>Alexis Lafreni√®re</t>
  </si>
  <si>
    <t>Artemi Panarin</t>
  </si>
  <si>
    <t>Chris Kreider</t>
  </si>
  <si>
    <t>Dylan Larkin</t>
  </si>
  <si>
    <t>Filip Chytil</t>
  </si>
  <si>
    <t>Lucas Raymond</t>
  </si>
  <si>
    <t>Mika Zibanejad</t>
  </si>
  <si>
    <t>Moritz Seider</t>
  </si>
  <si>
    <t>Patrick Kane</t>
  </si>
  <si>
    <t>Vincent Trocheck</t>
  </si>
  <si>
    <t>Vladimir Tarasenko</t>
  </si>
  <si>
    <t>Brendan Gallagher</t>
  </si>
  <si>
    <t>Cole Caufield</t>
  </si>
  <si>
    <t>John Tavares</t>
  </si>
  <si>
    <t>Juraj Slafkovsky</t>
  </si>
  <si>
    <t>Kirby Dach</t>
  </si>
  <si>
    <t>Matthew Knies</t>
  </si>
  <si>
    <t>Max Domi</t>
  </si>
  <si>
    <t>Max Pacioretty</t>
  </si>
  <si>
    <t>Mike Matheson</t>
  </si>
  <si>
    <t>Mitch Marner</t>
  </si>
  <si>
    <t>Morgan Rielly</t>
  </si>
  <si>
    <t>Nick Suzuki</t>
  </si>
  <si>
    <t>William Nylander</t>
  </si>
  <si>
    <t>Alex Ovechkin</t>
  </si>
  <si>
    <t>Brayden Schenn</t>
  </si>
  <si>
    <t>Connor McMichael</t>
  </si>
  <si>
    <t>Dylan Strome</t>
  </si>
  <si>
    <t>Jake Neighbours</t>
  </si>
  <si>
    <t>John Carlson</t>
  </si>
  <si>
    <t>Jordan Kyrou</t>
  </si>
  <si>
    <t>Justin Faulk</t>
  </si>
  <si>
    <t>Pavel Buchnevich</t>
  </si>
  <si>
    <t>Pierre-Luc Dubois</t>
  </si>
  <si>
    <t>Tom Wilson</t>
  </si>
  <si>
    <t>Anders Lee</t>
  </si>
  <si>
    <t>Bo Horvat</t>
  </si>
  <si>
    <t>Brock Nelson</t>
  </si>
  <si>
    <t>Dougie Hamilton</t>
  </si>
  <si>
    <t>Jack Hughes</t>
  </si>
  <si>
    <t>Jean-Gabriel Pageau</t>
  </si>
  <si>
    <t>Jesper Bratt</t>
  </si>
  <si>
    <t>Kyle Palmieri</t>
  </si>
  <si>
    <t>Nico Hischier</t>
  </si>
  <si>
    <t>Noah Dobson</t>
  </si>
  <si>
    <t>Timo Meier</t>
  </si>
  <si>
    <t>Roman Josi</t>
  </si>
  <si>
    <t>Filip Forsberg</t>
  </si>
  <si>
    <t>Ryan O'Reilly</t>
  </si>
  <si>
    <t>Brady Skjei</t>
  </si>
  <si>
    <t>Jonathan Marchessault</t>
  </si>
  <si>
    <t>Clayton Keller</t>
  </si>
  <si>
    <t>Nick Bjugstad</t>
  </si>
  <si>
    <t>Logan Cooley</t>
  </si>
  <si>
    <t>Steven Stamkos</t>
  </si>
  <si>
    <t>Lawson Crouse</t>
  </si>
  <si>
    <t>Nick Schmaltz</t>
  </si>
  <si>
    <t>Barrett Hayton</t>
  </si>
  <si>
    <t>Mikhail Sergachev</t>
  </si>
  <si>
    <t>Dylan Guenther</t>
  </si>
  <si>
    <t>Jordan Martinook</t>
  </si>
  <si>
    <t>Sebastian Aho</t>
  </si>
  <si>
    <t>Mikko Rantanen</t>
  </si>
  <si>
    <t>Andrei Svechnikov</t>
  </si>
  <si>
    <t>Nathan MacKinnon</t>
  </si>
  <si>
    <t>Martin Necas</t>
  </si>
  <si>
    <t>Seth Jarvis</t>
  </si>
  <si>
    <t>Cale Makar</t>
  </si>
  <si>
    <t>Artturi Lehkonen</t>
  </si>
  <si>
    <t>Brent Burns</t>
  </si>
  <si>
    <t>Shayne Gostisbehere</t>
  </si>
  <si>
    <t>Casey Mittelstadt</t>
  </si>
  <si>
    <t>Jack Roslovic</t>
  </si>
  <si>
    <t>Devon Toews</t>
  </si>
  <si>
    <t>Adrian Kempe</t>
  </si>
  <si>
    <t>Zach Werenski</t>
  </si>
  <si>
    <t>Trevor Moore</t>
  </si>
  <si>
    <t>Yegor Chinakhov</t>
  </si>
  <si>
    <t>Phillip Danault</t>
  </si>
  <si>
    <t>Quinton Byfield</t>
  </si>
  <si>
    <t>Cole Sillinger</t>
  </si>
  <si>
    <t>Kevin Fiala</t>
  </si>
  <si>
    <t>Kirill Marchenko</t>
  </si>
  <si>
    <t>Alex Laferriere</t>
  </si>
  <si>
    <t>Sean Monahan</t>
  </si>
  <si>
    <t>Warren Foegele</t>
  </si>
  <si>
    <t>Adam Fantilli</t>
  </si>
  <si>
    <t>Connor McDavid</t>
  </si>
  <si>
    <t>Darnell Nurse</t>
  </si>
  <si>
    <t>Evan Bouchard</t>
  </si>
  <si>
    <t>Leon Draisaitl</t>
  </si>
  <si>
    <t>J.T. Miller</t>
  </si>
  <si>
    <t>Ryan Nugent-Hopkins</t>
  </si>
  <si>
    <t>Conor Garland</t>
  </si>
  <si>
    <t>Elias Pettersson</t>
  </si>
  <si>
    <t>Quinn Hughes</t>
  </si>
  <si>
    <t>Mattias Ekholm</t>
  </si>
  <si>
    <t>Zach Hyman</t>
  </si>
  <si>
    <t>Viktor Arvidsson</t>
  </si>
  <si>
    <t>Jeff Skinner</t>
  </si>
  <si>
    <t>Jake DeBrusk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</si>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</sst>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left"/>
    </xf>
    <xf numFmtId="44" fontId="0" fillId="0" borderId="0" xfId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321" totalsRowShown="0">
  <autoFilter ref="A1:S321"/>
  <sortState xmlns:xlrd2="http://schemas.microsoft.com/office/spreadsheetml/2017/richdata2" ref="A2:K321">
    <sortCondition descending="1" ref="K1:K321"/>
  </sortState>
  <tableColumns count="19">
    <tableColumn id="1" name="id"/>
    <tableColumn id="2" name="player_name"/>
    <tableColumn id="3" name="date" dataDxfId="11"/>
    <tableColumn id="4" name="over_under"/>
    <tableColumn id="5" name="points"/>
    <tableColumn id="6" name="implied_likelihood" dataDxfId="10" dataCellStyle="Percent"/>
    <tableColumn id="7" name="normal_likelihood" dataDxfId="9" dataCellStyle="Percent"/>
    <tableColumn id="8" name="poisson_likelihood" dataDxfId="8" dataCellStyle="Percent"/>
    <tableColumn id="9" name="raw_data_likelihood" dataDxfId="7" dataCellStyle="Percent"/>
    <tableColumn id="10" name="weighted_likelihood" dataDxfId="6" dataCellStyle="Percent"/>
    <tableColumn id="11" name="poisson_kelly" dataDxfId="5" dataCellStyle="Percent"/>
    <tableColumn id="12" name="365 implied" dataDxfId="1" dataCellStyle="Percent">
      <calculatedColumnFormula>1/1.55</calculatedColumnFormula>
    </tableColumn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CellStyle="Currency">
      <calculatedColumnFormula>Table1[[#This Row],[kelly/4 365]]*0.5*$U$2</calculatedColumnFormula>
    </tableColumn>
    <tableColumn id="15" name="99/pinn implied" dataDxfId="0" dataCellStyle="Percent">
      <calculatedColumnFormula>1/1.56</calculatedColumnFormula>
    </tableColumn>
    <tableColumn id="16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CellStyle="Currency">
      <calculatedColumnFormula>Table1[[#This Row],[kelly/4 99]]*0.5*$U$2</calculatedColumnFormula>
    </tableColumn>
    <tableColumn id="18" name="W/L:" dataDxfId="4" dataCellStyle="Percent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1"/>
  <sheetViews>
    <sheetView tabSelected="1" topLeftCell="A19" workbookViewId="0">
      <selection activeCell="L60" sqref="L60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4" max="14" width="10.83203125" style="4"/>
    <col min="17" max="17" width="10.83203125" style="4"/>
    <col min="19" max="19" width="10.83203125" style="4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173</v>
      </c>
      <c r="M1" t="s">
        <v>174</v>
      </c>
      <c r="N1" s="4" t="s">
        <v>175</v>
      </c>
      <c r="O1" t="s">
        <v>176</v>
      </c>
      <c r="P1" t="s">
        <v>177</v>
      </c>
      <c r="Q1" s="4" t="s">
        <v>178</v>
      </c>
      <c r="R1" s="3" t="s">
        <v>179</v>
      </c>
      <c r="S1" s="4" t="s">
        <v>180</v>
      </c>
      <c r="U1" t="s">
        <v>181</v>
      </c>
      <c r="V1" s="5">
        <f>SUM(K2:K72)</f>
        <v>2.3301364569512297</v>
      </c>
    </row>
    <row r="2" spans="1:22" x14ac:dyDescent="0.2">
      <c r="A2">
        <v>5028</v>
      </c>
      <c r="B2" t="s">
        <v>88</v>
      </c>
      <c r="C2" s="1">
        <v>45605</v>
      </c>
      <c r="D2" t="s">
        <v>13</v>
      </c>
      <c r="E2">
        <v>2.5</v>
      </c>
      <c r="F2" s="2">
        <v>0.60975609756097504</v>
      </c>
      <c r="G2" s="2">
        <v>0.71650104093357903</v>
      </c>
      <c r="H2" s="2">
        <v>0.74520921810852003</v>
      </c>
      <c r="I2" s="2">
        <v>0.80612244897959096</v>
      </c>
      <c r="J2" s="2">
        <v>0.798165137614678</v>
      </c>
      <c r="K2" s="2">
        <v>8.6774655350770905E-2</v>
      </c>
      <c r="L2" s="2">
        <f t="shared" ref="L2:L65" si="0">1/1.55</f>
        <v>0.64516129032258063</v>
      </c>
      <c r="M2" s="2">
        <f>(Table1[[#This Row],[poisson_likelihood]] - (1-Table1[[#This Row],[poisson_likelihood]])/(1/Table1[[#This Row],[365 implied]]-1))/4</f>
        <v>7.0488312758275481E-2</v>
      </c>
      <c r="N2" s="4">
        <f>Table1[[#This Row],[kelly/4 365]]*0.5*$U$2</f>
        <v>21.146493827482644</v>
      </c>
      <c r="O2" s="2">
        <f t="shared" ref="O2:O65" si="1">1/1.56</f>
        <v>0.64102564102564097</v>
      </c>
      <c r="P2" s="2">
        <f>(Table1[[#This Row],[poisson_likelihood]] - (1-Table1[[#This Row],[poisson_likelihood]])/(1/Table1[[#This Row],[99/pinn implied]]-1))/4</f>
        <v>7.2556419754147894E-2</v>
      </c>
      <c r="Q2" s="7">
        <f>Table1[[#This Row],[kelly/4 99]]*0.5*$U$2</f>
        <v>21.766925926244369</v>
      </c>
      <c r="R2" s="2"/>
      <c r="S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4">
        <v>600</v>
      </c>
    </row>
    <row r="3" spans="1:22" x14ac:dyDescent="0.2">
      <c r="A3">
        <v>5162</v>
      </c>
      <c r="B3" t="s">
        <v>155</v>
      </c>
      <c r="C3" s="1">
        <v>45605</v>
      </c>
      <c r="D3" t="s">
        <v>13</v>
      </c>
      <c r="E3">
        <v>2.5</v>
      </c>
      <c r="F3" s="2">
        <v>0.55555555555555503</v>
      </c>
      <c r="G3" s="2">
        <v>0.66710401221969795</v>
      </c>
      <c r="H3" s="2">
        <v>0.69568481215494105</v>
      </c>
      <c r="I3" s="2">
        <v>0.70833333333333304</v>
      </c>
      <c r="J3" s="2">
        <v>0.69585253456221197</v>
      </c>
      <c r="K3" s="2">
        <v>7.8822706837154394E-2</v>
      </c>
      <c r="L3" s="2">
        <f>1/1.76</f>
        <v>0.56818181818181823</v>
      </c>
      <c r="M3" s="2">
        <f>(Table1[[#This Row],[poisson_likelihood]] - (1-Table1[[#This Row],[poisson_likelihood]])/(1/Table1[[#This Row],[365 implied]]-1))/4</f>
        <v>7.3817522826544787E-2</v>
      </c>
      <c r="N3" s="4">
        <f>Table1[[#This Row],[kelly/4 365]]*0.5*$U$2</f>
        <v>22.145256847963438</v>
      </c>
      <c r="O3" s="2">
        <f>1/1.775</f>
        <v>0.56338028169014087</v>
      </c>
      <c r="P3" s="2">
        <f>(Table1[[#This Row],[poisson_likelihood]] - (1-Table1[[#This Row],[poisson_likelihood]])/(1/Table1[[#This Row],[99/pinn implied]]-1))/4</f>
        <v>7.5755013411296881E-2</v>
      </c>
      <c r="Q3" s="7">
        <f>Table1[[#This Row],[kelly/4 99]]*0.5*$U$2</f>
        <v>22.726504023389065</v>
      </c>
      <c r="R3" s="2"/>
      <c r="S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2" x14ac:dyDescent="0.2">
      <c r="A4">
        <v>5150</v>
      </c>
      <c r="B4" t="s">
        <v>149</v>
      </c>
      <c r="C4" s="1">
        <v>45605</v>
      </c>
      <c r="D4" t="s">
        <v>13</v>
      </c>
      <c r="E4">
        <v>2.5</v>
      </c>
      <c r="F4" s="2">
        <v>0.59171597633136097</v>
      </c>
      <c r="G4" s="2">
        <v>0.65153109170159595</v>
      </c>
      <c r="H4" s="2">
        <v>0.71527044811840701</v>
      </c>
      <c r="I4" s="2">
        <v>0.70526315789473604</v>
      </c>
      <c r="J4" s="2">
        <v>0.64285714285714202</v>
      </c>
      <c r="K4" s="2">
        <v>7.5654730913082696E-2</v>
      </c>
      <c r="L4" s="2">
        <f>1/1.64</f>
        <v>0.6097560975609756</v>
      </c>
      <c r="M4" s="2">
        <f>(Table1[[#This Row],[poisson_likelihood]] - (1-Table1[[#This Row],[poisson_likelihood]])/(1/Table1[[#This Row],[365 implied]]-1))/4</f>
        <v>6.7595130825854513E-2</v>
      </c>
      <c r="N4" s="4">
        <f>Table1[[#This Row],[kelly/4 365]]*0.5*$U$2</f>
        <v>20.278539247756353</v>
      </c>
      <c r="O4" s="2">
        <f>1/1.65</f>
        <v>0.60606060606060608</v>
      </c>
      <c r="P4" s="2">
        <f>(Table1[[#This Row],[poisson_likelihood]] - (1-Table1[[#This Row],[poisson_likelihood]])/(1/Table1[[#This Row],[99/pinn implied]]-1))/4</f>
        <v>6.9306245921296736E-2</v>
      </c>
      <c r="Q4" s="7">
        <f>Table1[[#This Row],[kelly/4 99]]*0.5*$U$2</f>
        <v>20.791873776389021</v>
      </c>
      <c r="R4" s="2"/>
      <c r="S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4" t="s">
        <v>182</v>
      </c>
      <c r="V4" s="6">
        <f>SUM(S:S)</f>
        <v>0</v>
      </c>
    </row>
    <row r="5" spans="1:22" x14ac:dyDescent="0.2">
      <c r="A5">
        <v>5154</v>
      </c>
      <c r="B5" t="s">
        <v>151</v>
      </c>
      <c r="C5" s="1">
        <v>45605</v>
      </c>
      <c r="D5" t="s">
        <v>13</v>
      </c>
      <c r="E5">
        <v>2.5</v>
      </c>
      <c r="F5" s="2">
        <v>0.59523809523809501</v>
      </c>
      <c r="G5" s="2">
        <v>0.65428414868482099</v>
      </c>
      <c r="H5" s="2">
        <v>0.70064406696360404</v>
      </c>
      <c r="I5" s="2">
        <v>0.70270270270270196</v>
      </c>
      <c r="J5" s="2">
        <v>0.66044776119402904</v>
      </c>
      <c r="K5" s="2">
        <v>6.5103688418696695E-2</v>
      </c>
      <c r="L5" s="2">
        <f>1/1.66</f>
        <v>0.60240963855421692</v>
      </c>
      <c r="M5" s="2">
        <f>(Table1[[#This Row],[poisson_likelihood]] - (1-Table1[[#This Row],[poisson_likelihood]])/(1/Table1[[#This Row],[365 implied]]-1))/4</f>
        <v>6.1768617863478287E-2</v>
      </c>
      <c r="N5" s="4">
        <f>Table1[[#This Row],[kelly/4 365]]*0.5*$U$2</f>
        <v>18.530585359043485</v>
      </c>
      <c r="O5" s="2">
        <f>1/1.67</f>
        <v>0.5988023952095809</v>
      </c>
      <c r="P5" s="2">
        <f>(Table1[[#This Row],[poisson_likelihood]] - (1-Table1[[#This Row],[poisson_likelihood]])/(1/Table1[[#This Row],[99/pinn implied]]-1))/4</f>
        <v>6.3461041727320422E-2</v>
      </c>
      <c r="Q5" s="7">
        <f>Table1[[#This Row],[kelly/4 99]]*0.5*$U$2</f>
        <v>19.038312518196125</v>
      </c>
      <c r="R5" s="2"/>
      <c r="S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" spans="1:22" x14ac:dyDescent="0.2">
      <c r="A6">
        <v>4999</v>
      </c>
      <c r="B6" t="s">
        <v>74</v>
      </c>
      <c r="C6" s="1">
        <v>45605</v>
      </c>
      <c r="D6" t="s">
        <v>12</v>
      </c>
      <c r="E6">
        <v>2.5</v>
      </c>
      <c r="F6" s="2">
        <v>0.51546391752577303</v>
      </c>
      <c r="G6" s="2">
        <v>0.67163792654006804</v>
      </c>
      <c r="H6" s="2">
        <v>0.63232146749709295</v>
      </c>
      <c r="I6" s="2">
        <v>0.51445086705202303</v>
      </c>
      <c r="J6" s="2">
        <v>0.51557093425605505</v>
      </c>
      <c r="K6" s="2">
        <v>6.0293523123500399E-2</v>
      </c>
      <c r="L6" s="2">
        <f>1/1.74</f>
        <v>0.57471264367816088</v>
      </c>
      <c r="M6" s="2">
        <f>(Table1[[#This Row],[poisson_likelihood]] - (1-Table1[[#This Row],[poisson_likelihood]])/(1/Table1[[#This Row],[365 implied]]-1))/4</f>
        <v>3.3864646434101975E-2</v>
      </c>
      <c r="N6" s="4">
        <f>Table1[[#This Row],[kelly/4 365]]*0.5*$U$2</f>
        <v>10.159393930230593</v>
      </c>
      <c r="O6" s="2">
        <f>1/1.77</f>
        <v>0.56497175141242939</v>
      </c>
      <c r="P6" s="2">
        <f>(Table1[[#This Row],[poisson_likelihood]] - (1-Table1[[#This Row],[poisson_likelihood]])/(1/Table1[[#This Row],[99/pinn implied]]-1))/4</f>
        <v>3.8704219957744979E-2</v>
      </c>
      <c r="Q6" s="7">
        <f>Table1[[#This Row],[kelly/4 99]]*0.5*$U$2</f>
        <v>11.611265987323494</v>
      </c>
      <c r="R6" s="2"/>
      <c r="S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" spans="1:22" x14ac:dyDescent="0.2">
      <c r="A7">
        <v>5048</v>
      </c>
      <c r="B7" t="s">
        <v>98</v>
      </c>
      <c r="C7" s="1">
        <v>45605</v>
      </c>
      <c r="D7" t="s">
        <v>13</v>
      </c>
      <c r="E7">
        <v>2.5</v>
      </c>
      <c r="F7" s="2">
        <v>0.54644808743169304</v>
      </c>
      <c r="G7" s="2">
        <v>0.59067050090752204</v>
      </c>
      <c r="H7" s="2">
        <v>0.65435946688291002</v>
      </c>
      <c r="I7" s="2">
        <v>0.74747474747474696</v>
      </c>
      <c r="J7" s="2">
        <v>0.72093023255813904</v>
      </c>
      <c r="K7" s="2">
        <v>5.94812724083515E-2</v>
      </c>
      <c r="L7" s="2">
        <f>1/1.8</f>
        <v>0.55555555555555558</v>
      </c>
      <c r="M7" s="2">
        <f>(Table1[[#This Row],[poisson_likelihood]] - (1-Table1[[#This Row],[poisson_likelihood]])/(1/Table1[[#This Row],[365 implied]]-1))/4</f>
        <v>5.5577200121636861E-2</v>
      </c>
      <c r="N7" s="4">
        <f>Table1[[#This Row],[kelly/4 365]]*0.5*$U$2</f>
        <v>16.673160036491058</v>
      </c>
      <c r="O7" s="2">
        <f>1/1.83</f>
        <v>0.54644808743169393</v>
      </c>
      <c r="P7" s="2">
        <f>(Table1[[#This Row],[poisson_likelihood]] - (1-Table1[[#This Row],[poisson_likelihood]])/(1/Table1[[#This Row],[99/pinn implied]]-1))/4</f>
        <v>5.9481272408351049E-2</v>
      </c>
      <c r="Q7" s="7">
        <f>Table1[[#This Row],[kelly/4 99]]*0.5*$U$2</f>
        <v>17.844381722505315</v>
      </c>
      <c r="R7" s="2"/>
      <c r="S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" spans="1:22" x14ac:dyDescent="0.2">
      <c r="A8">
        <v>5182</v>
      </c>
      <c r="B8" t="s">
        <v>165</v>
      </c>
      <c r="C8" s="1">
        <v>45605</v>
      </c>
      <c r="D8" t="s">
        <v>13</v>
      </c>
      <c r="E8">
        <v>2.5</v>
      </c>
      <c r="F8" s="2">
        <v>0.54644808743169304</v>
      </c>
      <c r="G8" s="2">
        <v>0.612580664674789</v>
      </c>
      <c r="H8" s="2">
        <v>0.65228514609641097</v>
      </c>
      <c r="I8" s="2">
        <v>0.64571428571428502</v>
      </c>
      <c r="J8" s="2">
        <v>0.63573883161512001</v>
      </c>
      <c r="K8" s="2">
        <v>5.8337896794106503E-2</v>
      </c>
      <c r="L8" s="2">
        <f>1/1.8</f>
        <v>0.55555555555555558</v>
      </c>
      <c r="M8" s="2">
        <f>(Table1[[#This Row],[poisson_likelihood]] - (1-Table1[[#This Row],[poisson_likelihood]])/(1/Table1[[#This Row],[365 implied]]-1))/4</f>
        <v>5.4410394679231144E-2</v>
      </c>
      <c r="N8" s="4">
        <f>Table1[[#This Row],[kelly/4 365]]*0.5*$U$2</f>
        <v>16.323118403769342</v>
      </c>
      <c r="O8" s="2">
        <f>1/1.83</f>
        <v>0.54644808743169393</v>
      </c>
      <c r="P8" s="2">
        <f>(Table1[[#This Row],[poisson_likelihood]] - (1-Table1[[#This Row],[poisson_likelihood]])/(1/Table1[[#This Row],[99/pinn implied]]-1))/4</f>
        <v>5.8337896794106087E-2</v>
      </c>
      <c r="Q8" s="7">
        <f>Table1[[#This Row],[kelly/4 99]]*0.5*$U$2</f>
        <v>17.501369038231825</v>
      </c>
      <c r="R8" s="2"/>
      <c r="S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2" x14ac:dyDescent="0.2">
      <c r="A9">
        <v>5174</v>
      </c>
      <c r="B9" t="s">
        <v>161</v>
      </c>
      <c r="C9" s="1">
        <v>45605</v>
      </c>
      <c r="D9" t="s">
        <v>13</v>
      </c>
      <c r="E9">
        <v>2.5</v>
      </c>
      <c r="F9" s="2">
        <v>0.48780487804877998</v>
      </c>
      <c r="G9" s="2">
        <v>0.55393487479828396</v>
      </c>
      <c r="H9" s="2">
        <v>0.60302058867627795</v>
      </c>
      <c r="I9" s="2">
        <v>0.59322033898305004</v>
      </c>
      <c r="J9" s="2">
        <v>0.55743243243243201</v>
      </c>
      <c r="K9" s="2">
        <v>5.6236239711040602E-2</v>
      </c>
      <c r="L9" s="2">
        <f>1/2.1</f>
        <v>0.47619047619047616</v>
      </c>
      <c r="M9" s="2">
        <f>(Table1[[#This Row],[poisson_likelihood]] - (1-Table1[[#This Row],[poisson_likelihood]])/(1/Table1[[#This Row],[365 implied]]-1))/4</f>
        <v>6.0532553686405394E-2</v>
      </c>
      <c r="N9" s="7">
        <f>Table1[[#This Row],[kelly/4 365]]*0.5*$U$2</f>
        <v>18.159766105921619</v>
      </c>
      <c r="O9" s="2">
        <f>1/2.05</f>
        <v>0.48780487804878053</v>
      </c>
      <c r="P9" s="2">
        <f>(Table1[[#This Row],[poisson_likelihood]] - (1-Table1[[#This Row],[poisson_likelihood]])/(1/Table1[[#This Row],[99/pinn implied]]-1))/4</f>
        <v>5.6236239711040414E-2</v>
      </c>
      <c r="Q9" s="4">
        <f>Table1[[#This Row],[kelly/4 99]]*0.5*$U$2</f>
        <v>16.870871913312126</v>
      </c>
      <c r="R9" s="2"/>
      <c r="S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2" x14ac:dyDescent="0.2">
      <c r="A10">
        <v>5046</v>
      </c>
      <c r="B10" t="s">
        <v>97</v>
      </c>
      <c r="C10" s="1">
        <v>45605</v>
      </c>
      <c r="D10" t="s">
        <v>13</v>
      </c>
      <c r="E10">
        <v>2.5</v>
      </c>
      <c r="F10" s="2">
        <v>0.60606060606060597</v>
      </c>
      <c r="G10" s="2">
        <v>0.64013059176507303</v>
      </c>
      <c r="H10" s="2">
        <v>0.68853420901900897</v>
      </c>
      <c r="I10" s="2">
        <v>0.69101123595505598</v>
      </c>
      <c r="J10" s="2">
        <v>0.66778523489932795</v>
      </c>
      <c r="K10" s="2">
        <v>5.2339017262063602E-2</v>
      </c>
      <c r="L10" s="2">
        <f>1/1.62</f>
        <v>0.61728395061728392</v>
      </c>
      <c r="M10" s="2">
        <f>(Table1[[#This Row],[poisson_likelihood]] - (1-Table1[[#This Row],[poisson_likelihood]])/(1/Table1[[#This Row],[365 implied]]-1))/4</f>
        <v>4.6542507504352654E-2</v>
      </c>
      <c r="N10" s="7">
        <f>Table1[[#This Row],[kelly/4 365]]*0.5*$U$2</f>
        <v>13.962752251305796</v>
      </c>
      <c r="O10" s="2">
        <f>1/1.62</f>
        <v>0.61728395061728392</v>
      </c>
      <c r="P10" s="2">
        <f>(Table1[[#This Row],[poisson_likelihood]] - (1-Table1[[#This Row],[poisson_likelihood]])/(1/Table1[[#This Row],[99/pinn implied]]-1))/4</f>
        <v>4.6542507504352654E-2</v>
      </c>
      <c r="Q10" s="4">
        <f>Table1[[#This Row],[kelly/4 99]]*0.5*$U$2</f>
        <v>13.962752251305796</v>
      </c>
      <c r="R10" s="2"/>
      <c r="S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2" x14ac:dyDescent="0.2">
      <c r="A11">
        <v>5128</v>
      </c>
      <c r="B11" t="s">
        <v>138</v>
      </c>
      <c r="C11" s="1">
        <v>45605</v>
      </c>
      <c r="D11" t="s">
        <v>13</v>
      </c>
      <c r="E11">
        <v>2.5</v>
      </c>
      <c r="F11" s="2">
        <v>0.58823529411764697</v>
      </c>
      <c r="G11" s="2">
        <v>0.61873933649129997</v>
      </c>
      <c r="H11" s="2">
        <v>0.67179877424572798</v>
      </c>
      <c r="I11" s="2">
        <v>0.59428571428571397</v>
      </c>
      <c r="J11" s="2">
        <v>0.58965517241379295</v>
      </c>
      <c r="K11" s="2">
        <v>5.0734970077763397E-2</v>
      </c>
      <c r="L11" s="2">
        <f>1/1.66</f>
        <v>0.60240963855421692</v>
      </c>
      <c r="M11" s="2">
        <f>(Table1[[#This Row],[poisson_likelihood]] - (1-Table1[[#This Row],[poisson_likelihood]])/(1/Table1[[#This Row],[365 implied]]-1))/4</f>
        <v>4.3631047442389548E-2</v>
      </c>
      <c r="N11" s="7">
        <f>Table1[[#This Row],[kelly/4 365]]*0.5*$U$2</f>
        <v>13.089314232716864</v>
      </c>
      <c r="O11" s="2">
        <f>1/1.625</f>
        <v>0.61538461538461542</v>
      </c>
      <c r="P11" s="2">
        <f>(Table1[[#This Row],[poisson_likelihood]] - (1-Table1[[#This Row],[poisson_likelihood]])/(1/Table1[[#This Row],[99/pinn implied]]-1))/4</f>
        <v>3.6669203259723199E-2</v>
      </c>
      <c r="Q11" s="4">
        <f>Table1[[#This Row],[kelly/4 99]]*0.5*$U$2</f>
        <v>11.00076097791696</v>
      </c>
      <c r="R11" s="2"/>
      <c r="S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2" x14ac:dyDescent="0.2">
      <c r="A12">
        <v>5144</v>
      </c>
      <c r="B12" t="s">
        <v>146</v>
      </c>
      <c r="C12" s="1">
        <v>45605</v>
      </c>
      <c r="D12" t="s">
        <v>13</v>
      </c>
      <c r="E12">
        <v>3.5</v>
      </c>
      <c r="F12" s="2">
        <v>0.54054054054054002</v>
      </c>
      <c r="G12" s="2">
        <v>0.59230428469918905</v>
      </c>
      <c r="H12" s="2">
        <v>0.63320677195002595</v>
      </c>
      <c r="I12" s="2">
        <v>0.64942528735632099</v>
      </c>
      <c r="J12" s="2">
        <v>0.65292096219931195</v>
      </c>
      <c r="K12" s="2">
        <v>5.0421331796337801E-2</v>
      </c>
      <c r="L12" s="2">
        <f>1/1.8</f>
        <v>0.55555555555555558</v>
      </c>
      <c r="M12" s="2">
        <f>(Table1[[#This Row],[poisson_likelihood]] - (1-Table1[[#This Row],[poisson_likelihood]])/(1/Table1[[#This Row],[365 implied]]-1))/4</f>
        <v>4.3678809221889575E-2</v>
      </c>
      <c r="N12" s="7">
        <f>Table1[[#This Row],[kelly/4 365]]*0.5*$U$2</f>
        <v>13.103642766566873</v>
      </c>
      <c r="O12" s="2">
        <f>1/1.8</f>
        <v>0.55555555555555558</v>
      </c>
      <c r="P12" s="2">
        <f>(Table1[[#This Row],[poisson_likelihood]] - (1-Table1[[#This Row],[poisson_likelihood]])/(1/Table1[[#This Row],[99/pinn implied]]-1))/4</f>
        <v>4.3678809221889575E-2</v>
      </c>
      <c r="Q12" s="4">
        <f>Table1[[#This Row],[kelly/4 99]]*0.5*$U$2</f>
        <v>13.103642766566873</v>
      </c>
      <c r="R12" s="2"/>
      <c r="S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2" x14ac:dyDescent="0.2">
      <c r="A13">
        <v>5132</v>
      </c>
      <c r="B13" t="s">
        <v>140</v>
      </c>
      <c r="C13" s="1">
        <v>45605</v>
      </c>
      <c r="D13" t="s">
        <v>13</v>
      </c>
      <c r="E13">
        <v>2.5</v>
      </c>
      <c r="F13" s="2">
        <v>0.60975609756097504</v>
      </c>
      <c r="G13" s="2">
        <v>0.63459626688127901</v>
      </c>
      <c r="H13" s="2">
        <v>0.68823718885299701</v>
      </c>
      <c r="I13" s="2">
        <v>0.52252252252252196</v>
      </c>
      <c r="J13" s="2">
        <v>0.54098360655737698</v>
      </c>
      <c r="K13" s="2">
        <v>5.0276949108951398E-2</v>
      </c>
      <c r="L13" s="2">
        <f>1/1.6</f>
        <v>0.625</v>
      </c>
      <c r="M13" s="2">
        <f>(Table1[[#This Row],[poisson_likelihood]] - (1-Table1[[#This Row],[poisson_likelihood]])/(1/Table1[[#This Row],[365 implied]]-1))/4</f>
        <v>4.2158125901998023E-2</v>
      </c>
      <c r="N13" s="4">
        <f>Table1[[#This Row],[kelly/4 365]]*0.5*$U$2</f>
        <v>12.647437770599407</v>
      </c>
      <c r="O13" s="2">
        <f>1/1.625</f>
        <v>0.61538461538461542</v>
      </c>
      <c r="P13" s="2">
        <f>(Table1[[#This Row],[poisson_likelihood]] - (1-Table1[[#This Row],[poisson_likelihood]])/(1/Table1[[#This Row],[99/pinn implied]]-1))/4</f>
        <v>4.735417275444806E-2</v>
      </c>
      <c r="Q13" s="7">
        <f>Table1[[#This Row],[kelly/4 99]]*0.5*$U$2</f>
        <v>14.206251826334418</v>
      </c>
      <c r="R13" s="2"/>
      <c r="S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2" x14ac:dyDescent="0.2">
      <c r="A14">
        <v>5130</v>
      </c>
      <c r="B14" t="s">
        <v>139</v>
      </c>
      <c r="C14" s="1">
        <v>45605</v>
      </c>
      <c r="D14" t="s">
        <v>13</v>
      </c>
      <c r="E14">
        <v>2.5</v>
      </c>
      <c r="F14" s="2">
        <v>0.43859649122806998</v>
      </c>
      <c r="G14" s="2">
        <v>0.49766597901884402</v>
      </c>
      <c r="H14" s="2">
        <v>0.54111771021768096</v>
      </c>
      <c r="I14" s="2">
        <v>0.463576158940397</v>
      </c>
      <c r="J14" s="2">
        <v>0.44360902255639001</v>
      </c>
      <c r="K14" s="2">
        <v>4.56539803313111E-2</v>
      </c>
      <c r="L14" s="2">
        <f>1/2.3</f>
        <v>0.43478260869565222</v>
      </c>
      <c r="M14" s="2">
        <f>(Table1[[#This Row],[poisson_likelihood]] - (1-Table1[[#This Row],[poisson_likelihood]])/(1/Table1[[#This Row],[365 implied]]-1))/4</f>
        <v>4.7032833365512713E-2</v>
      </c>
      <c r="N14" s="7">
        <f>Table1[[#This Row],[kelly/4 365]]*0.5*$U$2</f>
        <v>14.109850009653814</v>
      </c>
      <c r="O14" s="2">
        <f>1/2.22</f>
        <v>0.4504504504504504</v>
      </c>
      <c r="P14" s="2">
        <f>(Table1[[#This Row],[poisson_likelihood]] - (1-Table1[[#This Row],[poisson_likelihood]])/(1/Table1[[#This Row],[99/pinn implied]]-1))/4</f>
        <v>4.1246171451486027E-2</v>
      </c>
      <c r="Q14" s="4">
        <f>Table1[[#This Row],[kelly/4 99]]*0.5*$U$2</f>
        <v>12.373851435445808</v>
      </c>
      <c r="R14" s="2"/>
      <c r="S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2" x14ac:dyDescent="0.2">
      <c r="A15">
        <v>5024</v>
      </c>
      <c r="B15" t="s">
        <v>86</v>
      </c>
      <c r="C15" s="1">
        <v>45605</v>
      </c>
      <c r="D15" t="s">
        <v>13</v>
      </c>
      <c r="E15">
        <v>1.5</v>
      </c>
      <c r="F15" s="2">
        <v>0.40650406504065001</v>
      </c>
      <c r="G15" s="2">
        <v>0.46644882401166798</v>
      </c>
      <c r="H15" s="2">
        <v>0.51481020836358404</v>
      </c>
      <c r="I15" s="2">
        <v>0.56818181818181801</v>
      </c>
      <c r="J15" s="2">
        <v>0.54878048780487798</v>
      </c>
      <c r="K15" s="2">
        <v>4.5622108317537199E-2</v>
      </c>
      <c r="L15" s="2">
        <f>1/2.32</f>
        <v>0.43103448275862072</v>
      </c>
      <c r="M15" s="2">
        <f>(Table1[[#This Row],[poisson_likelihood]] - (1-Table1[[#This Row],[poisson_likelihood]])/(1/Table1[[#This Row],[365 implied]]-1))/4</f>
        <v>3.6810546099150548E-2</v>
      </c>
      <c r="N15" s="7">
        <f>Table1[[#This Row],[kelly/4 365]]*0.5*$U$2</f>
        <v>11.043163829745165</v>
      </c>
      <c r="O15" s="2">
        <f>Table1[[#This Row],[365 implied]]</f>
        <v>0.43103448275862072</v>
      </c>
      <c r="P15" s="2">
        <f>(Table1[[#This Row],[poisson_likelihood]] - (1-Table1[[#This Row],[poisson_likelihood]])/(1/Table1[[#This Row],[99/pinn implied]]-1))/4</f>
        <v>3.6810546099150548E-2</v>
      </c>
      <c r="Q15" s="4">
        <f>Table1[[#This Row],[kelly/4 99]]*0.5*$U$2</f>
        <v>11.043163829745165</v>
      </c>
      <c r="R15" s="2"/>
      <c r="S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2" x14ac:dyDescent="0.2">
      <c r="A16">
        <v>5158</v>
      </c>
      <c r="B16" t="s">
        <v>153</v>
      </c>
      <c r="C16" s="1">
        <v>45605</v>
      </c>
      <c r="D16" t="s">
        <v>13</v>
      </c>
      <c r="E16">
        <v>3.5</v>
      </c>
      <c r="F16" s="2">
        <v>0.60606060606060597</v>
      </c>
      <c r="G16" s="2">
        <v>0.64321498271020805</v>
      </c>
      <c r="H16" s="2">
        <v>0.67737122378293402</v>
      </c>
      <c r="I16" s="2">
        <v>0.65454545454545399</v>
      </c>
      <c r="J16" s="2">
        <v>0.64210526315789396</v>
      </c>
      <c r="K16" s="2">
        <v>4.5254815093016203E-2</v>
      </c>
      <c r="L16" s="2">
        <f>1/1.62</f>
        <v>0.61728395061728392</v>
      </c>
      <c r="M16" s="2">
        <f>(Table1[[#This Row],[poisson_likelihood]] - (1-Table1[[#This Row],[poisson_likelihood]])/(1/Table1[[#This Row],[365 implied]]-1))/4</f>
        <v>3.9250557471110142E-2</v>
      </c>
      <c r="N16" s="7">
        <f>Table1[[#This Row],[kelly/4 365]]*0.5*$U$2</f>
        <v>11.775167241333042</v>
      </c>
      <c r="O16" s="2">
        <f>1/1.57</f>
        <v>0.63694267515923564</v>
      </c>
      <c r="P16" s="2">
        <f>(Table1[[#This Row],[poisson_likelihood]] - (1-Table1[[#This Row],[poisson_likelihood]])/(1/Table1[[#This Row],[99/pinn implied]]-1))/4</f>
        <v>2.7838956727722131E-2</v>
      </c>
      <c r="Q16" s="4">
        <f>Table1[[#This Row],[kelly/4 99]]*0.5*$U$2</f>
        <v>8.351687018316639</v>
      </c>
      <c r="R16" s="2"/>
      <c r="S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5118</v>
      </c>
      <c r="B17" t="s">
        <v>133</v>
      </c>
      <c r="C17" s="1">
        <v>45605</v>
      </c>
      <c r="D17" t="s">
        <v>13</v>
      </c>
      <c r="E17">
        <v>2.5</v>
      </c>
      <c r="F17" s="2">
        <v>0.43290043290043201</v>
      </c>
      <c r="G17" s="2">
        <v>0.49227125071190497</v>
      </c>
      <c r="H17" s="2">
        <v>0.53495719749232895</v>
      </c>
      <c r="I17" s="2">
        <v>0.43030303030303002</v>
      </c>
      <c r="J17" s="2">
        <v>0.42599277978339301</v>
      </c>
      <c r="K17" s="2">
        <v>4.4990672940320699E-2</v>
      </c>
      <c r="L17" s="2">
        <f>1/2.4</f>
        <v>0.41666666666666669</v>
      </c>
      <c r="M17" s="2">
        <f>(Table1[[#This Row],[poisson_likelihood]] - (1-Table1[[#This Row],[poisson_likelihood]])/(1/Table1[[#This Row],[365 implied]]-1))/4</f>
        <v>5.0695941782426687E-2</v>
      </c>
      <c r="N17" s="7">
        <f>Table1[[#This Row],[kelly/4 365]]*0.5*$U$2</f>
        <v>15.208782534728007</v>
      </c>
      <c r="O17" s="2">
        <f>1/2.27</f>
        <v>0.44052863436123346</v>
      </c>
      <c r="P17" s="2">
        <f>(Table1[[#This Row],[poisson_likelihood]] - (1-Table1[[#This Row],[poisson_likelihood]])/(1/Table1[[#This Row],[99/pinn implied]]-1))/4</f>
        <v>4.2195440611729668E-2</v>
      </c>
      <c r="Q17" s="4">
        <f>Table1[[#This Row],[kelly/4 99]]*0.5*$U$2</f>
        <v>12.6586321835189</v>
      </c>
      <c r="R17" s="2"/>
      <c r="S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5186</v>
      </c>
      <c r="B18" t="s">
        <v>167</v>
      </c>
      <c r="C18" s="1">
        <v>45605</v>
      </c>
      <c r="D18" t="s">
        <v>13</v>
      </c>
      <c r="E18">
        <v>2.5</v>
      </c>
      <c r="F18" s="2">
        <v>0.51020408163265296</v>
      </c>
      <c r="G18" s="2">
        <v>0.54423378388687804</v>
      </c>
      <c r="H18" s="2">
        <v>0.59582820402773795</v>
      </c>
      <c r="I18" s="2">
        <v>0.59883720930232498</v>
      </c>
      <c r="J18" s="2">
        <v>0.53819444444444398</v>
      </c>
      <c r="K18" s="2">
        <v>4.3703979139158002E-2</v>
      </c>
      <c r="L18" s="2">
        <f>1/1.95</f>
        <v>0.51282051282051289</v>
      </c>
      <c r="M18" s="2">
        <f>(Table1[[#This Row],[poisson_likelihood]] - (1-Table1[[#This Row],[poisson_likelihood]])/(1/Table1[[#This Row],[365 implied]]-1))/4</f>
        <v>4.2596052066865495E-2</v>
      </c>
      <c r="N18" s="4">
        <f>Table1[[#This Row],[kelly/4 365]]*0.5*$U$2</f>
        <v>12.778815620059648</v>
      </c>
      <c r="O18" s="2">
        <f>1/1.952</f>
        <v>0.51229508196721307</v>
      </c>
      <c r="P18" s="2">
        <f>(Table1[[#This Row],[poisson_likelihood]] - (1-Table1[[#This Row],[poisson_likelihood]])/(1/Table1[[#This Row],[99/pinn implied]]-1))/4</f>
        <v>4.2819499543630402E-2</v>
      </c>
      <c r="Q18" s="7">
        <f>Table1[[#This Row],[kelly/4 99]]*0.5*$U$2</f>
        <v>12.845849863089121</v>
      </c>
      <c r="R18" s="2"/>
      <c r="S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4926</v>
      </c>
      <c r="B19" t="s">
        <v>37</v>
      </c>
      <c r="C19" s="1">
        <v>45605</v>
      </c>
      <c r="D19" t="s">
        <v>13</v>
      </c>
      <c r="E19">
        <v>2.5</v>
      </c>
      <c r="F19" s="2">
        <v>0.5</v>
      </c>
      <c r="G19" s="2">
        <v>0.53891785369044098</v>
      </c>
      <c r="H19" s="2">
        <v>0.58348617286864302</v>
      </c>
      <c r="I19" s="2">
        <v>0.60227272727272696</v>
      </c>
      <c r="J19" s="2">
        <v>0.57534246575342396</v>
      </c>
      <c r="K19" s="2">
        <v>4.1743086434321501E-2</v>
      </c>
      <c r="L19" s="2">
        <f>1/2.05</f>
        <v>0.48780487804878053</v>
      </c>
      <c r="M19" s="2">
        <f>(Table1[[#This Row],[poisson_likelihood]] - (1-Table1[[#This Row],[poisson_likelihood]])/(1/Table1[[#This Row],[365 implied]]-1))/4</f>
        <v>4.670158437636146E-2</v>
      </c>
      <c r="N19" s="7">
        <f>Table1[[#This Row],[kelly/4 365]]*0.5*$U$2</f>
        <v>14.010475312908438</v>
      </c>
      <c r="O19" s="2">
        <f>1/1.87</f>
        <v>0.53475935828876997</v>
      </c>
      <c r="P19" s="2">
        <f>(Table1[[#This Row],[poisson_likelihood]] - (1-Table1[[#This Row],[poisson_likelihood]])/(1/Table1[[#This Row],[99/pinn implied]]-1))/4</f>
        <v>2.6183661857575452E-2</v>
      </c>
      <c r="Q19" s="4">
        <f>Table1[[#This Row],[kelly/4 99]]*0.5*$U$2</f>
        <v>7.855098557272636</v>
      </c>
      <c r="R19" s="2"/>
      <c r="S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5076</v>
      </c>
      <c r="B20" t="s">
        <v>112</v>
      </c>
      <c r="C20" s="1">
        <v>45605</v>
      </c>
      <c r="D20" t="s">
        <v>13</v>
      </c>
      <c r="E20">
        <v>1.5</v>
      </c>
      <c r="F20" s="2">
        <v>0.5</v>
      </c>
      <c r="G20" s="2">
        <v>0.51675956045565996</v>
      </c>
      <c r="H20" s="2">
        <v>0.577716471906909</v>
      </c>
      <c r="I20" s="2">
        <v>0.57228915662650603</v>
      </c>
      <c r="J20" s="2">
        <v>0.57692307692307598</v>
      </c>
      <c r="K20" s="2">
        <v>3.8858235953454501E-2</v>
      </c>
      <c r="L20" s="2">
        <f>1/2.05</f>
        <v>0.48780487804878053</v>
      </c>
      <c r="M20" s="2">
        <f>(Table1[[#This Row],[poisson_likelihood]] - (1-Table1[[#This Row],[poisson_likelihood]])/(1/Table1[[#This Row],[365 implied]]-1))/4</f>
        <v>4.3885420811705572E-2</v>
      </c>
      <c r="N20" s="7">
        <f>Table1[[#This Row],[kelly/4 365]]*0.5*$U$2</f>
        <v>13.165626243511671</v>
      </c>
      <c r="O20" s="2">
        <f>1/2.02</f>
        <v>0.49504950495049505</v>
      </c>
      <c r="P20" s="2">
        <f>(Table1[[#This Row],[poisson_likelihood]] - (1-Table1[[#This Row],[poisson_likelihood]])/(1/Table1[[#This Row],[99/pinn implied]]-1))/4</f>
        <v>4.0928253248028484E-2</v>
      </c>
      <c r="Q20" s="4">
        <f>Table1[[#This Row],[kelly/4 99]]*0.5*$U$2</f>
        <v>12.278475974408545</v>
      </c>
      <c r="R20" s="2"/>
      <c r="S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5080</v>
      </c>
      <c r="B21" t="s">
        <v>114</v>
      </c>
      <c r="C21" s="1">
        <v>45605</v>
      </c>
      <c r="D21" t="s">
        <v>13</v>
      </c>
      <c r="E21">
        <v>2.5</v>
      </c>
      <c r="F21" s="2">
        <v>0.476190476190476</v>
      </c>
      <c r="G21" s="2">
        <v>0.51153968039975495</v>
      </c>
      <c r="H21" s="2">
        <v>0.55736726789262103</v>
      </c>
      <c r="I21" s="2">
        <v>0.54304635761589404</v>
      </c>
      <c r="J21" s="2">
        <v>0.52398523985239798</v>
      </c>
      <c r="K21" s="2">
        <v>3.8743468766932999E-2</v>
      </c>
      <c r="L21" s="2">
        <f>1/2.15</f>
        <v>0.46511627906976744</v>
      </c>
      <c r="M21" s="2">
        <f>(Table1[[#This Row],[poisson_likelihood]] - (1-Table1[[#This Row],[poisson_likelihood]])/(1/Table1[[#This Row],[365 implied]]-1))/4</f>
        <v>4.3117309993290262E-2</v>
      </c>
      <c r="N21" s="7">
        <f>Table1[[#This Row],[kelly/4 365]]*0.5*$U$2</f>
        <v>12.935192997987079</v>
      </c>
      <c r="O21" s="2">
        <f>1/1.97</f>
        <v>0.50761421319796951</v>
      </c>
      <c r="P21" s="2">
        <f>(Table1[[#This Row],[poisson_likelihood]] - (1-Table1[[#This Row],[poisson_likelihood]])/(1/Table1[[#This Row],[99/pinn implied]]-1))/4</f>
        <v>2.5261215914552451E-2</v>
      </c>
      <c r="Q21" s="4">
        <f>Table1[[#This Row],[kelly/4 99]]*0.5*$U$2</f>
        <v>7.5783647743657356</v>
      </c>
      <c r="R21" s="2"/>
      <c r="S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5156</v>
      </c>
      <c r="B22" t="s">
        <v>152</v>
      </c>
      <c r="C22" s="1">
        <v>45605</v>
      </c>
      <c r="D22" t="s">
        <v>13</v>
      </c>
      <c r="E22">
        <v>1.5</v>
      </c>
      <c r="F22" s="2">
        <v>0.42372881355932202</v>
      </c>
      <c r="G22" s="2">
        <v>0.46290194307905302</v>
      </c>
      <c r="H22" s="2">
        <v>0.51240390691293602</v>
      </c>
      <c r="I22" s="2">
        <v>0.49019607843137197</v>
      </c>
      <c r="J22" s="2">
        <v>0.45833333333333298</v>
      </c>
      <c r="K22" s="2">
        <v>3.84693419695828E-2</v>
      </c>
      <c r="L22" s="2">
        <f>1/2.4</f>
        <v>0.41666666666666669</v>
      </c>
      <c r="M22" s="2">
        <f>(Table1[[#This Row],[poisson_likelihood]] - (1-Table1[[#This Row],[poisson_likelihood]])/(1/Table1[[#This Row],[365 implied]]-1))/4</f>
        <v>4.1030245819829725E-2</v>
      </c>
      <c r="N22" s="7">
        <f>Table1[[#This Row],[kelly/4 365]]*0.5*$U$2</f>
        <v>12.309073745948918</v>
      </c>
      <c r="O22" s="2">
        <f>1/2.35</f>
        <v>0.42553191489361702</v>
      </c>
      <c r="P22" s="2">
        <f>(Table1[[#This Row],[poisson_likelihood]] - (1-Table1[[#This Row],[poisson_likelihood]])/(1/Table1[[#This Row],[99/pinn implied]]-1))/4</f>
        <v>3.7805403934333279E-2</v>
      </c>
      <c r="Q22" s="4">
        <f>Table1[[#This Row],[kelly/4 99]]*0.5*$U$2</f>
        <v>11.341621180299983</v>
      </c>
      <c r="R22" s="2"/>
      <c r="S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5122</v>
      </c>
      <c r="B23" t="s">
        <v>135</v>
      </c>
      <c r="C23" s="1">
        <v>45605</v>
      </c>
      <c r="D23" t="s">
        <v>13</v>
      </c>
      <c r="E23">
        <v>2.5</v>
      </c>
      <c r="F23" s="2">
        <v>0.45454545454545398</v>
      </c>
      <c r="G23" s="2">
        <v>0.49552386776781499</v>
      </c>
      <c r="H23" s="2">
        <v>0.53846900012297705</v>
      </c>
      <c r="I23" s="2">
        <v>0.47407407407407398</v>
      </c>
      <c r="J23" s="2">
        <v>0.47368421052631499</v>
      </c>
      <c r="K23" s="2">
        <v>3.8464958389697802E-2</v>
      </c>
      <c r="L23" s="2">
        <f>1/2.25</f>
        <v>0.44444444444444442</v>
      </c>
      <c r="M23" s="2">
        <f>(Table1[[#This Row],[poisson_likelihood]] - (1-Table1[[#This Row],[poisson_likelihood]])/(1/Table1[[#This Row],[365 implied]]-1))/4</f>
        <v>4.2311050055339666E-2</v>
      </c>
      <c r="N23" s="7">
        <f>Table1[[#This Row],[kelly/4 365]]*0.5*$U$2</f>
        <v>12.6933150166019</v>
      </c>
      <c r="O23" s="2">
        <f>1/2.17</f>
        <v>0.46082949308755761</v>
      </c>
      <c r="P23" s="2">
        <f>(Table1[[#This Row],[poisson_likelihood]] - (1-Table1[[#This Row],[poisson_likelihood]])/(1/Table1[[#This Row],[99/pinn implied]]-1))/4</f>
        <v>3.599951501428636E-2</v>
      </c>
      <c r="Q23" s="4">
        <f>Table1[[#This Row],[kelly/4 99]]*0.5*$U$2</f>
        <v>10.799854504285907</v>
      </c>
      <c r="R23" s="2"/>
      <c r="S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4907</v>
      </c>
      <c r="B24" t="s">
        <v>28</v>
      </c>
      <c r="C24" s="1">
        <v>45605</v>
      </c>
      <c r="D24" t="s">
        <v>12</v>
      </c>
      <c r="E24">
        <v>1.5</v>
      </c>
      <c r="F24" s="2">
        <v>0.60606060606060597</v>
      </c>
      <c r="G24" s="2">
        <v>0.70644100907621199</v>
      </c>
      <c r="H24" s="2">
        <v>0.66612338153473905</v>
      </c>
      <c r="I24" s="2">
        <v>0.670807453416149</v>
      </c>
      <c r="J24" s="2">
        <v>0.64179104477611904</v>
      </c>
      <c r="K24" s="2">
        <v>3.8116761358584501E-2</v>
      </c>
      <c r="L24" s="2">
        <f>1/1.62</f>
        <v>0.61728395061728392</v>
      </c>
      <c r="M24" s="2">
        <f>(Table1[[#This Row],[poisson_likelihood]] - (1-Table1[[#This Row],[poisson_likelihood]])/(1/Table1[[#This Row],[365 implied]]-1))/4</f>
        <v>3.1903176647692461E-2</v>
      </c>
      <c r="N24" s="7">
        <f>Table1[[#This Row],[kelly/4 365]]*0.5*$U$2</f>
        <v>9.5709529943077385</v>
      </c>
      <c r="O24" s="2">
        <f>1/1.613</f>
        <v>0.61996280223186606</v>
      </c>
      <c r="P24" s="2">
        <f>(Table1[[#This Row],[poisson_likelihood]] - (1-Table1[[#This Row],[poisson_likelihood]])/(1/Table1[[#This Row],[99/pinn implied]]-1))/4</f>
        <v>3.0365829696384211E-2</v>
      </c>
      <c r="Q24" s="4">
        <f>Table1[[#This Row],[kelly/4 99]]*0.5*$U$2</f>
        <v>9.1097489089152628</v>
      </c>
      <c r="R24" s="2"/>
      <c r="S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5007</v>
      </c>
      <c r="B25" t="s">
        <v>78</v>
      </c>
      <c r="C25" s="1">
        <v>45605</v>
      </c>
      <c r="D25" t="s">
        <v>12</v>
      </c>
      <c r="E25">
        <v>2.5</v>
      </c>
      <c r="F25" s="2">
        <v>0.51546391752577303</v>
      </c>
      <c r="G25" s="2">
        <v>0.61742408404107196</v>
      </c>
      <c r="H25" s="2">
        <v>0.58904590100186205</v>
      </c>
      <c r="I25" s="2">
        <v>0.56571428571428495</v>
      </c>
      <c r="J25" s="2">
        <v>0.541379310344827</v>
      </c>
      <c r="K25" s="2">
        <v>3.7965172325429099E-2</v>
      </c>
      <c r="L25" s="2">
        <f>1/1.83</f>
        <v>0.54644808743169393</v>
      </c>
      <c r="M25" s="2">
        <f>(Table1[[#This Row],[poisson_likelihood]] - (1-Table1[[#This Row],[poisson_likelihood]])/(1/Table1[[#This Row],[365 implied]]-1))/4</f>
        <v>2.3480120130544485E-2</v>
      </c>
      <c r="N25" s="7">
        <f>Table1[[#This Row],[kelly/4 365]]*0.5*$U$2</f>
        <v>7.0440360391633456</v>
      </c>
      <c r="O25" s="2">
        <f>1/1.826</f>
        <v>0.547645125958379</v>
      </c>
      <c r="P25" s="2">
        <f>(Table1[[#This Row],[poisson_likelihood]] - (1-Table1[[#This Row],[poisson_likelihood]])/(1/Table1[[#This Row],[99/pinn implied]]-1))/4</f>
        <v>2.2880694682021793E-2</v>
      </c>
      <c r="Q25" s="4">
        <f>Table1[[#This Row],[kelly/4 99]]*0.5*$U$2</f>
        <v>6.8642084046065381</v>
      </c>
      <c r="R25" s="2"/>
      <c r="S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5146</v>
      </c>
      <c r="B26" t="s">
        <v>147</v>
      </c>
      <c r="C26" s="1">
        <v>45605</v>
      </c>
      <c r="D26" t="s">
        <v>13</v>
      </c>
      <c r="E26">
        <v>2.5</v>
      </c>
      <c r="F26" s="2">
        <v>0.42372881355932202</v>
      </c>
      <c r="G26" s="2">
        <v>0.46672504840878298</v>
      </c>
      <c r="H26" s="2">
        <v>0.50585827118805704</v>
      </c>
      <c r="I26" s="2">
        <v>0.442105263157894</v>
      </c>
      <c r="J26" s="2">
        <v>0.43216080402009999</v>
      </c>
      <c r="K26" s="2">
        <v>3.5629691177171997E-2</v>
      </c>
      <c r="L26" s="2"/>
      <c r="M26" s="2" t="e">
        <f>(Table1[[#This Row],[poisson_likelihood]] - (1-Table1[[#This Row],[poisson_likelihood]])/(1/Table1[[#This Row],[365 implied]]-1))/4</f>
        <v>#DIV/0!</v>
      </c>
      <c r="N26" s="8" t="e">
        <f>Table1[[#This Row],[kelly/4 365]]*0.5*$U$2</f>
        <v>#DIV/0!</v>
      </c>
      <c r="O26" s="2"/>
      <c r="P26" s="2" t="e">
        <f>(Table1[[#This Row],[poisson_likelihood]] - (1-Table1[[#This Row],[poisson_likelihood]])/(1/Table1[[#This Row],[99/pinn implied]]-1))/4</f>
        <v>#DIV/0!</v>
      </c>
      <c r="Q26" s="4" t="e">
        <f>Table1[[#This Row],[kelly/4 99]]*0.5*$U$2</f>
        <v>#DIV/0!</v>
      </c>
      <c r="R26" s="2"/>
      <c r="S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5011</v>
      </c>
      <c r="B27" t="s">
        <v>80</v>
      </c>
      <c r="C27" s="1">
        <v>45605</v>
      </c>
      <c r="D27" t="s">
        <v>12</v>
      </c>
      <c r="E27">
        <v>2.5</v>
      </c>
      <c r="F27" s="2">
        <v>0.51813471502590602</v>
      </c>
      <c r="G27" s="2">
        <v>0.62443212115202795</v>
      </c>
      <c r="H27" s="2">
        <v>0.58493774217124195</v>
      </c>
      <c r="I27" s="2">
        <v>0.55147058823529405</v>
      </c>
      <c r="J27" s="2">
        <v>0.52252252252252196</v>
      </c>
      <c r="K27" s="2">
        <v>3.4658559782391803E-2</v>
      </c>
      <c r="L27" s="2">
        <f>1/1.95</f>
        <v>0.51282051282051289</v>
      </c>
      <c r="M27" s="2">
        <f>(Table1[[#This Row],[poisson_likelihood]] - (1-Table1[[#This Row],[poisson_likelihood]])/(1/Table1[[#This Row],[365 implied]]-1))/4</f>
        <v>3.7007525587874124E-2</v>
      </c>
      <c r="N27" s="7">
        <f>Table1[[#This Row],[kelly/4 365]]*0.5*$U$2</f>
        <v>11.102257676362237</v>
      </c>
      <c r="O27" s="2">
        <f>1/1.925</f>
        <v>0.51948051948051943</v>
      </c>
      <c r="P27" s="2">
        <f>(Table1[[#This Row],[poisson_likelihood]] - (1-Table1[[#This Row],[poisson_likelihood]])/(1/Table1[[#This Row],[99/pinn implied]]-1))/4</f>
        <v>3.4055446940443476E-2</v>
      </c>
      <c r="Q27" s="4">
        <f>Table1[[#This Row],[kelly/4 99]]*0.5*$U$2</f>
        <v>10.216634082133043</v>
      </c>
      <c r="R27" s="2"/>
      <c r="S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5015</v>
      </c>
      <c r="B28" t="s">
        <v>82</v>
      </c>
      <c r="C28" s="1">
        <v>45605</v>
      </c>
      <c r="D28" t="s">
        <v>12</v>
      </c>
      <c r="E28">
        <v>1.5</v>
      </c>
      <c r="F28" s="2">
        <v>0.59523809523809501</v>
      </c>
      <c r="G28" s="2">
        <v>0.68168742089899503</v>
      </c>
      <c r="H28" s="2">
        <v>0.65102205627187604</v>
      </c>
      <c r="I28" s="2">
        <v>0.59872611464968095</v>
      </c>
      <c r="J28" s="2">
        <v>0.57303370786516805</v>
      </c>
      <c r="K28" s="2">
        <v>3.4454799462041601E-2</v>
      </c>
      <c r="L28" s="2">
        <f>1/1.64</f>
        <v>0.6097560975609756</v>
      </c>
      <c r="M28" s="2">
        <f>(Table1[[#This Row],[poisson_likelihood]] - (1-Table1[[#This Row],[poisson_likelihood]])/(1/Table1[[#This Row],[365 implied]]-1))/4</f>
        <v>2.6436004799170604E-2</v>
      </c>
      <c r="N28" s="4">
        <f>Table1[[#This Row],[kelly/4 365]]*0.5*$U$2</f>
        <v>7.930801439751181</v>
      </c>
      <c r="O28" s="2">
        <f>1/1.719</f>
        <v>0.58173356602675974</v>
      </c>
      <c r="P28" s="2">
        <f>(Table1[[#This Row],[poisson_likelihood]] - (1-Table1[[#This Row],[poisson_likelihood]])/(1/Table1[[#This Row],[99/pinn implied]]-1))/4</f>
        <v>4.1414087180582385E-2</v>
      </c>
      <c r="Q28" s="7">
        <f>Table1[[#This Row],[kelly/4 99]]*0.5*$U$2</f>
        <v>12.424226154174715</v>
      </c>
      <c r="R28" s="2"/>
      <c r="S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5032</v>
      </c>
      <c r="B29" t="s">
        <v>90</v>
      </c>
      <c r="C29" s="1">
        <v>45605</v>
      </c>
      <c r="D29" t="s">
        <v>13</v>
      </c>
      <c r="E29">
        <v>2.5</v>
      </c>
      <c r="F29" s="2">
        <v>0.55555555555555503</v>
      </c>
      <c r="G29" s="2">
        <v>0.57103425706802002</v>
      </c>
      <c r="H29" s="2">
        <v>0.61185517974134296</v>
      </c>
      <c r="I29" s="2">
        <v>0.640625</v>
      </c>
      <c r="J29" s="2">
        <v>0.64827586206896504</v>
      </c>
      <c r="K29" s="2">
        <v>3.1668538604505601E-2</v>
      </c>
      <c r="L29" s="2">
        <f>1/1.8</f>
        <v>0.55555555555555558</v>
      </c>
      <c r="M29" s="2">
        <f>(Table1[[#This Row],[poisson_likelihood]] - (1-Table1[[#This Row],[poisson_likelihood]])/(1/Table1[[#This Row],[365 implied]]-1))/4</f>
        <v>3.1668538604505386E-2</v>
      </c>
      <c r="N29" s="7">
        <f>Table1[[#This Row],[kelly/4 365]]*0.5*$U$2</f>
        <v>9.5005615813516151</v>
      </c>
      <c r="O29" s="2">
        <f>1/1.74</f>
        <v>0.57471264367816088</v>
      </c>
      <c r="P29" s="2">
        <f>(Table1[[#This Row],[poisson_likelihood]] - (1-Table1[[#This Row],[poisson_likelihood]])/(1/Table1[[#This Row],[99/pinn implied]]-1))/4</f>
        <v>2.1833788091194878E-2</v>
      </c>
      <c r="Q29" s="4">
        <f>Table1[[#This Row],[kelly/4 99]]*0.5*$U$2</f>
        <v>6.5501364273584635</v>
      </c>
      <c r="R29" s="2"/>
      <c r="S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5138</v>
      </c>
      <c r="B30" t="s">
        <v>143</v>
      </c>
      <c r="C30" s="1">
        <v>45605</v>
      </c>
      <c r="D30" t="s">
        <v>13</v>
      </c>
      <c r="E30">
        <v>1.5</v>
      </c>
      <c r="F30" s="2">
        <v>0.5</v>
      </c>
      <c r="G30" s="2">
        <v>0.50421579878895895</v>
      </c>
      <c r="H30" s="2">
        <v>0.56265596377286897</v>
      </c>
      <c r="I30" s="2">
        <v>0.49431818181818099</v>
      </c>
      <c r="J30" s="2">
        <v>0.47959183673469302</v>
      </c>
      <c r="K30" s="2">
        <v>3.1327981886434403E-2</v>
      </c>
      <c r="L30" s="2">
        <f>1/1.95</f>
        <v>0.51282051282051289</v>
      </c>
      <c r="M30" s="2">
        <f>(Table1[[#This Row],[poisson_likelihood]] - (1-Table1[[#This Row],[poisson_likelihood]])/(1/Table1[[#This Row],[365 implied]]-1))/4</f>
        <v>2.55734550939722E-2</v>
      </c>
      <c r="N30" s="4">
        <f>Table1[[#This Row],[kelly/4 365]]*0.5*$U$2</f>
        <v>7.6720365281916596</v>
      </c>
      <c r="O30" s="2">
        <f>1/1.961</f>
        <v>0.50994390617032126</v>
      </c>
      <c r="P30" s="2">
        <f>(Table1[[#This Row],[poisson_likelihood]] - (1-Table1[[#This Row],[poisson_likelihood]])/(1/Table1[[#This Row],[99/pinn implied]]-1))/4</f>
        <v>2.6890828553224791E-2</v>
      </c>
      <c r="Q30" s="7">
        <f>Table1[[#This Row],[kelly/4 99]]*0.5*$U$2</f>
        <v>8.0672485659674376</v>
      </c>
      <c r="R30" s="2"/>
      <c r="S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4918</v>
      </c>
      <c r="B31" t="s">
        <v>33</v>
      </c>
      <c r="C31" s="1">
        <v>45605</v>
      </c>
      <c r="D31" t="s">
        <v>13</v>
      </c>
      <c r="E31">
        <v>2.5</v>
      </c>
      <c r="F31" s="2">
        <v>0.58823529411764697</v>
      </c>
      <c r="G31" s="2">
        <v>0.58741867091988398</v>
      </c>
      <c r="H31" s="2">
        <v>0.63946564093931402</v>
      </c>
      <c r="I31" s="2">
        <v>0.58064516129032195</v>
      </c>
      <c r="J31" s="2">
        <v>0.54545454545454497</v>
      </c>
      <c r="K31" s="2">
        <v>3.1104139141726401E-2</v>
      </c>
      <c r="L31" s="2">
        <f>1/1.68</f>
        <v>0.59523809523809523</v>
      </c>
      <c r="M31" s="2">
        <f>(Table1[[#This Row],[poisson_likelihood]] - (1-Table1[[#This Row],[poisson_likelihood]])/(1/Table1[[#This Row],[365 implied]]-1))/4</f>
        <v>2.7317013521340999E-2</v>
      </c>
      <c r="N31" s="7">
        <f>Table1[[#This Row],[kelly/4 365]]*0.5*$U$2</f>
        <v>8.1951040564023003</v>
      </c>
      <c r="O31" s="2">
        <f>1/1.68</f>
        <v>0.59523809523809523</v>
      </c>
      <c r="P31" s="2">
        <f>(Table1[[#This Row],[poisson_likelihood]] - (1-Table1[[#This Row],[poisson_likelihood]])/(1/Table1[[#This Row],[99/pinn implied]]-1))/4</f>
        <v>2.7317013521340999E-2</v>
      </c>
      <c r="Q31" s="4">
        <f>Table1[[#This Row],[kelly/4 99]]*0.5*$U$2</f>
        <v>8.1951040564023003</v>
      </c>
      <c r="R31" s="2"/>
      <c r="S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5061</v>
      </c>
      <c r="B32" t="s">
        <v>105</v>
      </c>
      <c r="C32" s="1">
        <v>45605</v>
      </c>
      <c r="D32" t="s">
        <v>12</v>
      </c>
      <c r="E32">
        <v>1.5</v>
      </c>
      <c r="F32" s="2">
        <v>0.58479532163742598</v>
      </c>
      <c r="G32" s="2">
        <v>0.67514145100768197</v>
      </c>
      <c r="H32" s="2">
        <v>0.63634943012078604</v>
      </c>
      <c r="I32" s="2">
        <v>0.65476190476190399</v>
      </c>
      <c r="J32" s="2">
        <v>0.62937062937062904</v>
      </c>
      <c r="K32" s="2">
        <v>3.1041382220614502E-2</v>
      </c>
      <c r="L32" s="2">
        <f>1/1.71</f>
        <v>0.58479532163742687</v>
      </c>
      <c r="M32" s="2">
        <f>(Table1[[#This Row],[poisson_likelihood]] - (1-Table1[[#This Row],[poisson_likelihood]])/(1/Table1[[#This Row],[365 implied]]-1))/4</f>
        <v>3.1041382220614172E-2</v>
      </c>
      <c r="N32" s="7">
        <f>Table1[[#This Row],[kelly/4 365]]*0.5*$U$2</f>
        <v>9.3124146661842513</v>
      </c>
      <c r="O32" s="2">
        <f>1/1.7</f>
        <v>0.58823529411764708</v>
      </c>
      <c r="P32" s="2">
        <f>(Table1[[#This Row],[poisson_likelihood]] - (1-Table1[[#This Row],[poisson_likelihood]])/(1/Table1[[#This Row],[99/pinn implied]]-1))/4</f>
        <v>2.9212154001905799E-2</v>
      </c>
      <c r="Q32" s="4">
        <f>Table1[[#This Row],[kelly/4 99]]*0.5*$U$2</f>
        <v>8.7636462005717402</v>
      </c>
      <c r="R32" s="2"/>
      <c r="S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5066</v>
      </c>
      <c r="B33" t="s">
        <v>107</v>
      </c>
      <c r="C33" s="1">
        <v>45605</v>
      </c>
      <c r="D33" t="s">
        <v>13</v>
      </c>
      <c r="E33">
        <v>2.5</v>
      </c>
      <c r="F33" s="2">
        <v>0.485436893203883</v>
      </c>
      <c r="G33" s="2">
        <v>0.50445922239477203</v>
      </c>
      <c r="H33" s="2">
        <v>0.54874793785286902</v>
      </c>
      <c r="I33" s="2">
        <v>0.53672316384180796</v>
      </c>
      <c r="J33" s="2">
        <v>0.52027027027026995</v>
      </c>
      <c r="K33" s="2">
        <v>3.0759611315309202E-2</v>
      </c>
      <c r="L33" s="2">
        <f>1/2.1</f>
        <v>0.47619047619047616</v>
      </c>
      <c r="M33" s="2">
        <f>(Table1[[#This Row],[poisson_likelihood]] - (1-Table1[[#This Row],[poisson_likelihood]])/(1/Table1[[#This Row],[365 implied]]-1))/4</f>
        <v>3.462969761159658E-2</v>
      </c>
      <c r="N33" s="7">
        <f>Table1[[#This Row],[kelly/4 365]]*0.5*$U$2</f>
        <v>10.388909283478974</v>
      </c>
      <c r="O33" s="2">
        <f>1/2.04</f>
        <v>0.49019607843137253</v>
      </c>
      <c r="P33" s="2">
        <f>(Table1[[#This Row],[poisson_likelihood]] - (1-Table1[[#This Row],[poisson_likelihood]])/(1/Table1[[#This Row],[99/pinn implied]]-1))/4</f>
        <v>2.8712931062464614E-2</v>
      </c>
      <c r="Q33" s="4">
        <f>Table1[[#This Row],[kelly/4 99]]*0.5*$U$2</f>
        <v>8.6138793187393841</v>
      </c>
      <c r="R33" s="2"/>
      <c r="S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4877</v>
      </c>
      <c r="B34" t="s">
        <v>11</v>
      </c>
      <c r="C34" s="1">
        <v>45605</v>
      </c>
      <c r="D34" t="s">
        <v>12</v>
      </c>
      <c r="E34">
        <v>2.5</v>
      </c>
      <c r="F34" s="2">
        <v>0.476190476190476</v>
      </c>
      <c r="G34" s="2">
        <v>0.57274366955407796</v>
      </c>
      <c r="H34" s="2">
        <v>0.53985163456598595</v>
      </c>
      <c r="I34" s="2">
        <v>0.44827586206896503</v>
      </c>
      <c r="J34" s="2">
        <v>0.45360824742268002</v>
      </c>
      <c r="K34" s="2">
        <v>3.03837346792208E-2</v>
      </c>
      <c r="L34" s="2">
        <f>1/2.15</f>
        <v>0.46511627906976744</v>
      </c>
      <c r="M34" s="2">
        <f>(Table1[[#This Row],[poisson_likelihood]] - (1-Table1[[#This Row],[poisson_likelihood]])/(1/Table1[[#This Row],[365 implied]]-1))/4</f>
        <v>3.4930655286276036E-2</v>
      </c>
      <c r="N34" s="7">
        <f>Table1[[#This Row],[kelly/4 365]]*0.5*$U$2</f>
        <v>10.479196585882811</v>
      </c>
      <c r="O34" s="2">
        <f>1/2.05</f>
        <v>0.48780487804878053</v>
      </c>
      <c r="P34" s="2">
        <f>(Table1[[#This Row],[poisson_likelihood]] - (1-Table1[[#This Row],[poisson_likelihood]])/(1/Table1[[#This Row],[99/pinn implied]]-1))/4</f>
        <v>2.5403774014350261E-2</v>
      </c>
      <c r="Q34" s="4">
        <f>Table1[[#This Row],[kelly/4 99]]*0.5*$U$2</f>
        <v>7.621132204305078</v>
      </c>
      <c r="R34" s="2"/>
      <c r="S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5152</v>
      </c>
      <c r="B35" t="s">
        <v>150</v>
      </c>
      <c r="C35" s="1">
        <v>45605</v>
      </c>
      <c r="D35" t="s">
        <v>13</v>
      </c>
      <c r="E35">
        <v>2.5</v>
      </c>
      <c r="F35" s="2">
        <v>0.65359477124182996</v>
      </c>
      <c r="G35" s="2">
        <v>0.66341136607554596</v>
      </c>
      <c r="H35" s="2">
        <v>0.69517730980742998</v>
      </c>
      <c r="I35" s="2">
        <v>0.71428571428571397</v>
      </c>
      <c r="J35" s="2">
        <v>0.726962457337884</v>
      </c>
      <c r="K35" s="2">
        <v>3.0010039625174099E-2</v>
      </c>
      <c r="L35" s="2">
        <f>1/1.5</f>
        <v>0.66666666666666663</v>
      </c>
      <c r="M35" s="2">
        <f>(Table1[[#This Row],[poisson_likelihood]] - (1-Table1[[#This Row],[poisson_likelihood]])/(1/Table1[[#This Row],[365 implied]]-1))/4</f>
        <v>2.1382982355572483E-2</v>
      </c>
      <c r="N35" s="7">
        <f>Table1[[#This Row],[kelly/4 365]]*0.5*$U$2</f>
        <v>6.4148947066717446</v>
      </c>
      <c r="O35" s="2">
        <f>1/1.485</f>
        <v>0.67340067340067333</v>
      </c>
      <c r="P35" s="2">
        <f>(Table1[[#This Row],[poisson_likelihood]] - (1-Table1[[#This Row],[poisson_likelihood]])/(1/Table1[[#This Row],[99/pinn implied]]-1))/4</f>
        <v>1.6669229414450287E-2</v>
      </c>
      <c r="Q35" s="4">
        <f>Table1[[#This Row],[kelly/4 99]]*0.5*$U$2</f>
        <v>5.0007688243350863</v>
      </c>
      <c r="R35" s="2"/>
      <c r="S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4882</v>
      </c>
      <c r="B36" t="s">
        <v>15</v>
      </c>
      <c r="C36" s="1">
        <v>45605</v>
      </c>
      <c r="D36" t="s">
        <v>13</v>
      </c>
      <c r="E36">
        <v>2.5</v>
      </c>
      <c r="F36" s="2">
        <v>0.45248868778280499</v>
      </c>
      <c r="G36" s="2">
        <v>0.47425972600361899</v>
      </c>
      <c r="H36" s="2">
        <v>0.51663084887632504</v>
      </c>
      <c r="I36" s="2">
        <v>0.62573099415204603</v>
      </c>
      <c r="J36" s="2">
        <v>0.56445993031358799</v>
      </c>
      <c r="K36" s="2">
        <v>2.9288052896008099E-2</v>
      </c>
      <c r="L36" s="2">
        <f>1/2.28</f>
        <v>0.43859649122807021</v>
      </c>
      <c r="M36" s="2">
        <f>(Table1[[#This Row],[poisson_likelihood]] - (1-Table1[[#This Row],[poisson_likelihood]])/(1/Table1[[#This Row],[365 implied]]-1))/4</f>
        <v>3.4749674890238488E-2</v>
      </c>
      <c r="N36" s="7">
        <f>Table1[[#This Row],[kelly/4 365]]*0.5*$U$2</f>
        <v>10.424902467071547</v>
      </c>
      <c r="O36" s="2">
        <f>1/2.16</f>
        <v>0.46296296296296291</v>
      </c>
      <c r="P36" s="2">
        <f>(Table1[[#This Row],[poisson_likelihood]] - (1-Table1[[#This Row],[poisson_likelihood]])/(1/Table1[[#This Row],[99/pinn implied]]-1))/4</f>
        <v>2.4983326201047873E-2</v>
      </c>
      <c r="Q36" s="4">
        <f>Table1[[#This Row],[kelly/4 99]]*0.5*$U$2</f>
        <v>7.4949978603143617</v>
      </c>
      <c r="R36" s="2"/>
      <c r="S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5114</v>
      </c>
      <c r="B37" t="s">
        <v>131</v>
      </c>
      <c r="C37" s="1">
        <v>45605</v>
      </c>
      <c r="D37" t="s">
        <v>13</v>
      </c>
      <c r="E37">
        <v>2.5</v>
      </c>
      <c r="F37" s="2">
        <v>0.48309178743961301</v>
      </c>
      <c r="G37" s="2">
        <v>0.499278950043404</v>
      </c>
      <c r="H37" s="2">
        <v>0.54306841686679497</v>
      </c>
      <c r="I37" s="2">
        <v>0.58695652173913004</v>
      </c>
      <c r="J37" s="2">
        <v>0.51428571428571401</v>
      </c>
      <c r="K37" s="2">
        <v>2.9007388531370401E-2</v>
      </c>
      <c r="L37" s="2">
        <f>1/2.1</f>
        <v>0.47619047619047616</v>
      </c>
      <c r="M37" s="2">
        <f>(Table1[[#This Row],[poisson_likelihood]] - (1-Table1[[#This Row],[poisson_likelihood]])/(1/Table1[[#This Row],[365 implied]]-1))/4</f>
        <v>3.191901714097034E-2</v>
      </c>
      <c r="N37" s="7">
        <f>Table1[[#This Row],[kelly/4 365]]*0.5*$U$2</f>
        <v>9.5757051422911026</v>
      </c>
      <c r="O37" s="2">
        <f>1/2.06</f>
        <v>0.4854368932038835</v>
      </c>
      <c r="P37" s="2">
        <f>(Table1[[#This Row],[poisson_likelihood]] - (1-Table1[[#This Row],[poisson_likelihood]])/(1/Table1[[#This Row],[99/pinn implied]]-1))/4</f>
        <v>2.8000221402263603E-2</v>
      </c>
      <c r="Q37" s="4">
        <f>Table1[[#This Row],[kelly/4 99]]*0.5*$U$2</f>
        <v>8.4000664206790816</v>
      </c>
      <c r="R37" s="2"/>
      <c r="S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4968</v>
      </c>
      <c r="B38" t="s">
        <v>58</v>
      </c>
      <c r="C38" s="1">
        <v>45605</v>
      </c>
      <c r="D38" t="s">
        <v>13</v>
      </c>
      <c r="E38">
        <v>1.5</v>
      </c>
      <c r="F38" s="2">
        <v>0.42553191489361702</v>
      </c>
      <c r="G38" s="2">
        <v>0.44363162464468497</v>
      </c>
      <c r="H38" s="2">
        <v>0.48952505353068199</v>
      </c>
      <c r="I38" s="2">
        <v>0.493589743589743</v>
      </c>
      <c r="J38" s="2">
        <v>0.49259259259259203</v>
      </c>
      <c r="K38" s="2">
        <v>2.78488658883526E-2</v>
      </c>
      <c r="L38" s="2">
        <f>1/2.4</f>
        <v>0.41666666666666669</v>
      </c>
      <c r="M38" s="2">
        <f>(Table1[[#This Row],[poisson_likelihood]] - (1-Table1[[#This Row],[poisson_likelihood]])/(1/Table1[[#This Row],[365 implied]]-1))/4</f>
        <v>3.1225022941720845E-2</v>
      </c>
      <c r="N38" s="7">
        <f>Table1[[#This Row],[kelly/4 365]]*0.5*$U$2</f>
        <v>9.3675068825162544</v>
      </c>
      <c r="O38" s="2">
        <f>1/2.33</f>
        <v>0.42918454935622319</v>
      </c>
      <c r="P38" s="2">
        <f>(Table1[[#This Row],[poisson_likelihood]] - (1-Table1[[#This Row],[poisson_likelihood]])/(1/Table1[[#This Row],[99/pinn implied]]-1))/4</f>
        <v>2.6427326076407714E-2</v>
      </c>
      <c r="Q38" s="4">
        <f>Table1[[#This Row],[kelly/4 99]]*0.5*$U$2</f>
        <v>7.9281978229223142</v>
      </c>
      <c r="R38" s="2"/>
      <c r="S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4969</v>
      </c>
      <c r="B39" t="s">
        <v>59</v>
      </c>
      <c r="C39" s="1">
        <v>45605</v>
      </c>
      <c r="D39" t="s">
        <v>12</v>
      </c>
      <c r="E39">
        <v>3.5</v>
      </c>
      <c r="F39" s="2">
        <v>0.55555555555555503</v>
      </c>
      <c r="G39" s="2">
        <v>0.62830570254564799</v>
      </c>
      <c r="H39" s="2">
        <v>0.60436851588924201</v>
      </c>
      <c r="I39" s="2">
        <v>0.64772727272727204</v>
      </c>
      <c r="J39" s="2">
        <v>0.63822525597269597</v>
      </c>
      <c r="K39" s="2">
        <v>2.74572901876988E-2</v>
      </c>
      <c r="L39" s="2">
        <f>1/1.76</f>
        <v>0.56818181818181823</v>
      </c>
      <c r="M39" s="2">
        <f>(Table1[[#This Row],[poisson_likelihood]] - (1-Table1[[#This Row],[poisson_likelihood]])/(1/Table1[[#This Row],[365 implied]]-1))/4</f>
        <v>2.0950193409561113E-2</v>
      </c>
      <c r="N39" s="4">
        <f>Table1[[#This Row],[kelly/4 365]]*0.5*$U$2</f>
        <v>6.2850580228683341</v>
      </c>
      <c r="O39" s="2">
        <f>1/1.769</f>
        <v>0.56529112492933864</v>
      </c>
      <c r="P39" s="2">
        <f>(Table1[[#This Row],[poisson_likelihood]] - (1-Table1[[#This Row],[poisson_likelihood]])/(1/Table1[[#This Row],[99/pinn implied]]-1))/4</f>
        <v>2.2473310990919732E-2</v>
      </c>
      <c r="Q39" s="7">
        <f>Table1[[#This Row],[kelly/4 99]]*0.5*$U$2</f>
        <v>6.7419932972759193</v>
      </c>
      <c r="R39" s="2"/>
      <c r="S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5160</v>
      </c>
      <c r="B40" t="s">
        <v>154</v>
      </c>
      <c r="C40" s="1">
        <v>45605</v>
      </c>
      <c r="D40" t="s">
        <v>13</v>
      </c>
      <c r="E40">
        <v>2.5</v>
      </c>
      <c r="F40" s="2">
        <v>0.625</v>
      </c>
      <c r="G40" s="2">
        <v>0.61088598883047995</v>
      </c>
      <c r="H40" s="2">
        <v>0.66564596710082202</v>
      </c>
      <c r="I40" s="2">
        <v>0.58389261744966403</v>
      </c>
      <c r="J40" s="2">
        <v>0.58620689655172398</v>
      </c>
      <c r="K40" s="2">
        <v>2.70973114005485E-2</v>
      </c>
      <c r="L40" s="2">
        <f>1/1.58</f>
        <v>0.63291139240506322</v>
      </c>
      <c r="M40" s="2">
        <f>(Table1[[#This Row],[poisson_likelihood]] - (1-Table1[[#This Row],[poisson_likelihood]])/(1/Table1[[#This Row],[365 implied]]-1))/4</f>
        <v>2.2293374146249489E-2</v>
      </c>
      <c r="N40" s="7">
        <f>Table1[[#This Row],[kelly/4 365]]*0.5*$U$2</f>
        <v>6.6880122438748471</v>
      </c>
      <c r="O40" s="2">
        <f>Table1[[#This Row],[365 implied]]</f>
        <v>0.63291139240506322</v>
      </c>
      <c r="P40" s="2">
        <f>(Table1[[#This Row],[poisson_likelihood]] - (1-Table1[[#This Row],[poisson_likelihood]])/(1/Table1[[#This Row],[99/pinn implied]]-1))/4</f>
        <v>2.2293374146249489E-2</v>
      </c>
      <c r="Q40" s="4">
        <f>Table1[[#This Row],[kelly/4 99]]*0.5*$U$2</f>
        <v>6.6880122438748471</v>
      </c>
      <c r="R40" s="2"/>
      <c r="S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5085</v>
      </c>
      <c r="B41" t="s">
        <v>117</v>
      </c>
      <c r="C41" s="1">
        <v>45605</v>
      </c>
      <c r="D41" t="s">
        <v>12</v>
      </c>
      <c r="E41">
        <v>2.5</v>
      </c>
      <c r="F41" s="2">
        <v>0.58479532163742598</v>
      </c>
      <c r="G41" s="2">
        <v>0.63933224491998497</v>
      </c>
      <c r="H41" s="2">
        <v>0.62933020177890597</v>
      </c>
      <c r="I41" s="2">
        <v>0.67484662576687104</v>
      </c>
      <c r="J41" s="2">
        <v>0.62043795620437903</v>
      </c>
      <c r="K41" s="2">
        <v>2.6815015859834299E-2</v>
      </c>
      <c r="L41" s="2">
        <f>1/1.6</f>
        <v>0.625</v>
      </c>
      <c r="M41" s="2">
        <f>(Table1[[#This Row],[poisson_likelihood]] - (1-Table1[[#This Row],[poisson_likelihood]])/(1/Table1[[#This Row],[365 implied]]-1))/4</f>
        <v>2.8868011859373433E-3</v>
      </c>
      <c r="N41" s="4">
        <f>Table1[[#This Row],[kelly/4 365]]*0.5*$U$2</f>
        <v>0.86604035578120298</v>
      </c>
      <c r="O41" s="2"/>
      <c r="P41" s="2" t="e">
        <f>(Table1[[#This Row],[poisson_likelihood]] - (1-Table1[[#This Row],[poisson_likelihood]])/(1/Table1[[#This Row],[99/pinn implied]]-1))/4</f>
        <v>#DIV/0!</v>
      </c>
      <c r="Q41" s="4" t="e">
        <f>Table1[[#This Row],[kelly/4 99]]*0.5*$U$2</f>
        <v>#DIV/0!</v>
      </c>
      <c r="R41" s="2"/>
      <c r="S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5126</v>
      </c>
      <c r="B42" t="s">
        <v>137</v>
      </c>
      <c r="C42" s="1">
        <v>45605</v>
      </c>
      <c r="D42" t="s">
        <v>13</v>
      </c>
      <c r="E42">
        <v>2.5</v>
      </c>
      <c r="F42" s="2">
        <v>0.48780487804877998</v>
      </c>
      <c r="G42" s="2">
        <v>0.49886769391920899</v>
      </c>
      <c r="H42" s="2">
        <v>0.54248779114415102</v>
      </c>
      <c r="I42" s="2">
        <v>0.47368421052631499</v>
      </c>
      <c r="J42" s="2">
        <v>0.48226950354609899</v>
      </c>
      <c r="K42" s="2">
        <v>2.6690469487026001E-2</v>
      </c>
      <c r="L42" s="2">
        <f>1/2.05</f>
        <v>0.48780487804878053</v>
      </c>
      <c r="M42" s="2">
        <f>(Table1[[#This Row],[poisson_likelihood]] - (1-Table1[[#This Row],[poisson_likelihood]])/(1/Table1[[#This Row],[365 implied]]-1))/4</f>
        <v>2.6690469487026081E-2</v>
      </c>
      <c r="N42" s="7">
        <f>Table1[[#This Row],[kelly/4 365]]*0.5*$U$2</f>
        <v>8.0071408461078235</v>
      </c>
      <c r="O42" s="2"/>
      <c r="P42" s="2" t="e">
        <f>(Table1[[#This Row],[poisson_likelihood]] - (1-Table1[[#This Row],[poisson_likelihood]])/(1/Table1[[#This Row],[99/pinn implied]]-1))/4</f>
        <v>#DIV/0!</v>
      </c>
      <c r="Q42" s="4" t="e">
        <f>Table1[[#This Row],[kelly/4 99]]*0.5*$U$2</f>
        <v>#DIV/0!</v>
      </c>
      <c r="R42" s="2"/>
      <c r="S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4919</v>
      </c>
      <c r="B43" t="s">
        <v>34</v>
      </c>
      <c r="C43" s="1">
        <v>45605</v>
      </c>
      <c r="D43" t="s">
        <v>12</v>
      </c>
      <c r="E43">
        <v>1.5</v>
      </c>
      <c r="F43" s="2">
        <v>0.57471264367816</v>
      </c>
      <c r="G43" s="2">
        <v>0.67620913606004296</v>
      </c>
      <c r="H43" s="2">
        <v>0.61980075254340194</v>
      </c>
      <c r="I43" s="2">
        <v>0.66257668711656403</v>
      </c>
      <c r="J43" s="2">
        <v>0.64620938628158797</v>
      </c>
      <c r="K43" s="2">
        <v>2.65044964275408E-2</v>
      </c>
      <c r="L43" s="2">
        <f>1/1.64</f>
        <v>0.6097560975609756</v>
      </c>
      <c r="M43" s="2">
        <f>(Table1[[#This Row],[poisson_likelihood]] - (1-Table1[[#This Row],[poisson_likelihood]])/(1/Table1[[#This Row],[365 implied]]-1))/4</f>
        <v>6.4348570981168918E-3</v>
      </c>
      <c r="N43" s="7">
        <f>Table1[[#This Row],[kelly/4 365]]*0.5*$U$2</f>
        <v>1.9304571294350676</v>
      </c>
      <c r="O43" s="2">
        <f>1/1.64</f>
        <v>0.6097560975609756</v>
      </c>
      <c r="P43" s="2">
        <f>(Table1[[#This Row],[poisson_likelihood]] - (1-Table1[[#This Row],[poisson_likelihood]])/(1/Table1[[#This Row],[99/pinn implied]]-1))/4</f>
        <v>6.4348570981168918E-3</v>
      </c>
      <c r="Q43" s="4">
        <f>Table1[[#This Row],[kelly/4 99]]*0.5*$U$2</f>
        <v>1.9304571294350676</v>
      </c>
      <c r="R43" s="2"/>
      <c r="S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5021</v>
      </c>
      <c r="B44" t="s">
        <v>85</v>
      </c>
      <c r="C44" s="1">
        <v>45605</v>
      </c>
      <c r="D44" t="s">
        <v>12</v>
      </c>
      <c r="E44">
        <v>3.5</v>
      </c>
      <c r="F44" s="2">
        <v>0.476190476190476</v>
      </c>
      <c r="G44" s="2">
        <v>0.56312359836415904</v>
      </c>
      <c r="H44" s="2">
        <v>0.53125216541379905</v>
      </c>
      <c r="I44" s="2">
        <v>0.45977011494252801</v>
      </c>
      <c r="J44" s="2">
        <v>0.47945205479452002</v>
      </c>
      <c r="K44" s="2">
        <v>2.6279442583858999E-2</v>
      </c>
      <c r="L44" s="2">
        <f>1/2.1</f>
        <v>0.47619047619047616</v>
      </c>
      <c r="M44" s="2">
        <f>(Table1[[#This Row],[poisson_likelihood]] - (1-Table1[[#This Row],[poisson_likelihood]])/(1/Table1[[#This Row],[365 implied]]-1))/4</f>
        <v>2.6279442583858642E-2</v>
      </c>
      <c r="N44" s="7">
        <f>Table1[[#This Row],[kelly/4 365]]*0.5*$U$2</f>
        <v>7.8838327751575923</v>
      </c>
      <c r="O44" s="2"/>
      <c r="P44" s="2" t="e">
        <f>(Table1[[#This Row],[poisson_likelihood]] - (1-Table1[[#This Row],[poisson_likelihood]])/(1/Table1[[#This Row],[99/pinn implied]]-1))/4</f>
        <v>#DIV/0!</v>
      </c>
      <c r="Q44" s="4" t="e">
        <f>Table1[[#This Row],[kelly/4 99]]*0.5*$U$2</f>
        <v>#DIV/0!</v>
      </c>
      <c r="R44" s="2"/>
      <c r="S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4951</v>
      </c>
      <c r="B45" t="s">
        <v>50</v>
      </c>
      <c r="C45" s="1">
        <v>45605</v>
      </c>
      <c r="D45" t="s">
        <v>12</v>
      </c>
      <c r="E45">
        <v>2.5</v>
      </c>
      <c r="F45" s="2">
        <v>0.62111801242235998</v>
      </c>
      <c r="G45" s="2">
        <v>0.65863879908984102</v>
      </c>
      <c r="H45" s="2">
        <v>0.66065533500102602</v>
      </c>
      <c r="I45" s="2">
        <v>0.68452380952380898</v>
      </c>
      <c r="J45" s="2">
        <v>0.61627906976744096</v>
      </c>
      <c r="K45" s="2">
        <v>2.6088151373628101E-2</v>
      </c>
      <c r="L45" s="2">
        <f>1/1.58</f>
        <v>0.63291139240506322</v>
      </c>
      <c r="M45" s="2">
        <f>(Table1[[#This Row],[poisson_likelihood]] - (1-Table1[[#This Row],[poisson_likelihood]])/(1/Table1[[#This Row],[365 implied]]-1))/4</f>
        <v>1.8894581595526372E-2</v>
      </c>
      <c r="N45" s="7">
        <f>Table1[[#This Row],[kelly/4 365]]*0.5*$U$2</f>
        <v>5.6683744786579116</v>
      </c>
      <c r="O45" s="2"/>
      <c r="P45" s="2" t="e">
        <f>(Table1[[#This Row],[poisson_likelihood]] - (1-Table1[[#This Row],[poisson_likelihood]])/(1/Table1[[#This Row],[99/pinn implied]]-1))/4</f>
        <v>#DIV/0!</v>
      </c>
      <c r="Q45" s="4" t="e">
        <f>Table1[[#This Row],[kelly/4 99]]*0.5*$U$2</f>
        <v>#DIV/0!</v>
      </c>
      <c r="R45" s="2"/>
      <c r="S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5050</v>
      </c>
      <c r="B46" t="s">
        <v>99</v>
      </c>
      <c r="C46" s="1">
        <v>45605</v>
      </c>
      <c r="D46" t="s">
        <v>13</v>
      </c>
      <c r="E46">
        <v>2.5</v>
      </c>
      <c r="F46" s="2">
        <v>0.62111801242235998</v>
      </c>
      <c r="G46" s="2">
        <v>0.61311169152311296</v>
      </c>
      <c r="H46" s="2">
        <v>0.66004558980247496</v>
      </c>
      <c r="I46" s="2">
        <v>0.69318181818181801</v>
      </c>
      <c r="J46" s="2">
        <v>0.69047619047619002</v>
      </c>
      <c r="K46" s="2">
        <v>2.5685819500813702E-2</v>
      </c>
      <c r="L46" s="2">
        <f>1/1.55</f>
        <v>0.64516129032258063</v>
      </c>
      <c r="M46" s="2">
        <f>(Table1[[#This Row],[poisson_likelihood]] - (1-Table1[[#This Row],[poisson_likelihood]])/(1/Table1[[#This Row],[365 implied]]-1))/4</f>
        <v>1.0486665542652818E-2</v>
      </c>
      <c r="N46" s="7">
        <f>Table1[[#This Row],[kelly/4 365]]*0.5*$U$2</f>
        <v>3.1459996627958455</v>
      </c>
      <c r="O46" s="2"/>
      <c r="P46" s="2" t="e">
        <f>(Table1[[#This Row],[poisson_likelihood]] - (1-Table1[[#This Row],[poisson_likelihood]])/(1/Table1[[#This Row],[99/pinn implied]]-1))/4</f>
        <v>#DIV/0!</v>
      </c>
      <c r="Q46" s="4" t="e">
        <f>Table1[[#This Row],[kelly/4 99]]*0.5*$U$2</f>
        <v>#DIV/0!</v>
      </c>
      <c r="R46" s="2"/>
      <c r="S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5178</v>
      </c>
      <c r="B47" t="s">
        <v>163</v>
      </c>
      <c r="C47" s="1">
        <v>45605</v>
      </c>
      <c r="D47" t="s">
        <v>13</v>
      </c>
      <c r="E47">
        <v>2.5</v>
      </c>
      <c r="F47" s="2">
        <v>0.57471264367816</v>
      </c>
      <c r="G47" s="2">
        <v>0.57857827112234805</v>
      </c>
      <c r="H47" s="2">
        <v>0.61801024322587395</v>
      </c>
      <c r="I47" s="2">
        <v>0.51724137931034397</v>
      </c>
      <c r="J47" s="2">
        <v>0.55017301038062205</v>
      </c>
      <c r="K47" s="2">
        <v>2.5451967301696601E-2</v>
      </c>
      <c r="L47" s="2">
        <f>1/1.74</f>
        <v>0.57471264367816088</v>
      </c>
      <c r="M47" s="2">
        <f>(Table1[[#This Row],[poisson_likelihood]] - (1-Table1[[#This Row],[poisson_likelihood]])/(1/Table1[[#This Row],[365 implied]]-1))/4</f>
        <v>2.5451967301696216E-2</v>
      </c>
      <c r="N47" s="7">
        <f>Table1[[#This Row],[kelly/4 365]]*0.5*$U$2</f>
        <v>7.6355901905088643</v>
      </c>
      <c r="O47" s="2"/>
      <c r="P47" s="2" t="e">
        <f>(Table1[[#This Row],[poisson_likelihood]] - (1-Table1[[#This Row],[poisson_likelihood]])/(1/Table1[[#This Row],[99/pinn implied]]-1))/4</f>
        <v>#DIV/0!</v>
      </c>
      <c r="Q47" s="4" t="e">
        <f>Table1[[#This Row],[kelly/4 99]]*0.5*$U$2</f>
        <v>#DIV/0!</v>
      </c>
      <c r="R47" s="2"/>
      <c r="S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4885</v>
      </c>
      <c r="B48" t="s">
        <v>17</v>
      </c>
      <c r="C48" s="1">
        <v>45605</v>
      </c>
      <c r="D48" t="s">
        <v>12</v>
      </c>
      <c r="E48">
        <v>3.5</v>
      </c>
      <c r="F48" s="2">
        <v>0.476190476190476</v>
      </c>
      <c r="G48" s="2">
        <v>0.55768173158393397</v>
      </c>
      <c r="H48" s="2">
        <v>0.52854349460192995</v>
      </c>
      <c r="I48" s="2">
        <v>0.44785276073619601</v>
      </c>
      <c r="J48" s="2">
        <v>0.42279411764705799</v>
      </c>
      <c r="K48" s="2">
        <v>2.49866678781938E-2</v>
      </c>
      <c r="L48" s="2">
        <f>1/2.05</f>
        <v>0.48780487804878053</v>
      </c>
      <c r="M48" s="2">
        <f>(Table1[[#This Row],[poisson_likelihood]] - (1-Table1[[#This Row],[poisson_likelihood]])/(1/Table1[[#This Row],[365 implied]]-1))/4</f>
        <v>1.9884324746180071E-2</v>
      </c>
      <c r="N48" s="7">
        <f>Table1[[#This Row],[kelly/4 365]]*0.5*$U$2</f>
        <v>5.9652974238540217</v>
      </c>
      <c r="O48" s="2">
        <f>1/1.847</f>
        <v>0.54141851651326478</v>
      </c>
      <c r="P48" s="2">
        <f>(Table1[[#This Row],[poisson_likelihood]] - (1-Table1[[#This Row],[poisson_likelihood]])/(1/Table1[[#This Row],[99/pinn implied]]-1))/4</f>
        <v>-7.0189390408014751E-3</v>
      </c>
      <c r="Q48" s="4">
        <f>Table1[[#This Row],[kelly/4 99]]*0.5*$U$2</f>
        <v>-2.1056817122404423</v>
      </c>
      <c r="R48" s="2"/>
      <c r="S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5164</v>
      </c>
      <c r="B49" t="s">
        <v>156</v>
      </c>
      <c r="C49" s="1">
        <v>45605</v>
      </c>
      <c r="D49" t="s">
        <v>13</v>
      </c>
      <c r="E49">
        <v>2.5</v>
      </c>
      <c r="F49" s="2">
        <v>0.63694267515923497</v>
      </c>
      <c r="G49" s="2">
        <v>0.62472790132186695</v>
      </c>
      <c r="H49" s="2">
        <v>0.67123372701119599</v>
      </c>
      <c r="I49" s="2">
        <v>0.6</v>
      </c>
      <c r="J49" s="2">
        <v>0.56118143459915604</v>
      </c>
      <c r="K49" s="2">
        <v>2.3612697985780199E-2</v>
      </c>
      <c r="L49" s="2">
        <f>1/1.55</f>
        <v>0.64516129032258063</v>
      </c>
      <c r="M49" s="2">
        <f>(Table1[[#This Row],[poisson_likelihood]] - (1-Table1[[#This Row],[poisson_likelihood]])/(1/Table1[[#This Row],[365 implied]]-1))/4</f>
        <v>1.8369216757888107E-2</v>
      </c>
      <c r="N49" s="7">
        <f>Table1[[#This Row],[kelly/4 365]]*0.5*$U$2</f>
        <v>5.5107650273664319</v>
      </c>
      <c r="O49" s="2"/>
      <c r="P49" s="2" t="e">
        <f>(Table1[[#This Row],[poisson_likelihood]] - (1-Table1[[#This Row],[poisson_likelihood]])/(1/Table1[[#This Row],[99/pinn implied]]-1))/4</f>
        <v>#DIV/0!</v>
      </c>
      <c r="Q49" s="4" t="e">
        <f>Table1[[#This Row],[kelly/4 99]]*0.5*$U$2</f>
        <v>#DIV/0!</v>
      </c>
      <c r="R49" s="2"/>
      <c r="S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5003</v>
      </c>
      <c r="B50" t="s">
        <v>76</v>
      </c>
      <c r="C50" s="1">
        <v>45605</v>
      </c>
      <c r="D50" t="s">
        <v>12</v>
      </c>
      <c r="E50">
        <v>2.5</v>
      </c>
      <c r="F50" s="2">
        <v>0.44247787610619399</v>
      </c>
      <c r="G50" s="2">
        <v>0.54320421938964003</v>
      </c>
      <c r="H50" s="2">
        <v>0.494754299583474</v>
      </c>
      <c r="I50" s="2">
        <v>0.40625</v>
      </c>
      <c r="J50" s="2">
        <v>0.42142857142857099</v>
      </c>
      <c r="K50" s="2">
        <v>2.3441412114812099E-2</v>
      </c>
      <c r="L50" s="2"/>
      <c r="M50" s="2" t="e">
        <f>(Table1[[#This Row],[poisson_likelihood]] - (1-Table1[[#This Row],[poisson_likelihood]])/(1/Table1[[#This Row],[365 implied]]-1))/4</f>
        <v>#DIV/0!</v>
      </c>
      <c r="N50" s="4" t="e">
        <f>Table1[[#This Row],[kelly/4 365]]*0.5*$U$2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4" t="e">
        <f>Table1[[#This Row],[kelly/4 99]]*0.5*$U$2</f>
        <v>#DIV/0!</v>
      </c>
      <c r="R50" s="2"/>
      <c r="S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4889</v>
      </c>
      <c r="B51" t="s">
        <v>19</v>
      </c>
      <c r="C51" s="1">
        <v>45605</v>
      </c>
      <c r="D51" t="s">
        <v>12</v>
      </c>
      <c r="E51">
        <v>2.5</v>
      </c>
      <c r="F51" s="2">
        <v>0.476190476190476</v>
      </c>
      <c r="G51" s="2">
        <v>0.56393157379851799</v>
      </c>
      <c r="H51" s="2">
        <v>0.52384654467943403</v>
      </c>
      <c r="I51" s="2">
        <v>0.53370786516853896</v>
      </c>
      <c r="J51" s="2">
        <v>0.49664429530201298</v>
      </c>
      <c r="K51" s="2">
        <v>2.2744941778821099E-2</v>
      </c>
      <c r="L51" s="2">
        <f>1/2.05</f>
        <v>0.48780487804878053</v>
      </c>
      <c r="M51" s="2">
        <f>(Table1[[#This Row],[poisson_likelihood]] - (1-Table1[[#This Row],[poisson_likelihood]])/(1/Table1[[#This Row],[365 implied]]-1))/4</f>
        <v>1.7591765855438021E-2</v>
      </c>
      <c r="N51" s="7">
        <f>Table1[[#This Row],[kelly/4 365]]*0.5*$U$2</f>
        <v>5.2775297566314068</v>
      </c>
      <c r="O51" s="2">
        <f>1/2.01</f>
        <v>0.49751243781094534</v>
      </c>
      <c r="P51" s="2">
        <f>(Table1[[#This Row],[poisson_likelihood]] - (1-Table1[[#This Row],[poisson_likelihood]])/(1/Table1[[#This Row],[99/pinn implied]]-1))/4</f>
        <v>1.3101870001401561E-2</v>
      </c>
      <c r="Q51" s="4">
        <f>Table1[[#This Row],[kelly/4 99]]*0.5*$U$2</f>
        <v>3.9305610004204681</v>
      </c>
      <c r="R51" s="2"/>
      <c r="S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5052</v>
      </c>
      <c r="B52" t="s">
        <v>100</v>
      </c>
      <c r="C52" s="1">
        <v>45605</v>
      </c>
      <c r="D52" t="s">
        <v>13</v>
      </c>
      <c r="E52">
        <v>1.5</v>
      </c>
      <c r="F52" s="2">
        <v>0.44444444444444398</v>
      </c>
      <c r="G52" s="2">
        <v>0.44402968985926899</v>
      </c>
      <c r="H52" s="2">
        <v>0.49296882232157502</v>
      </c>
      <c r="I52" s="2">
        <v>0.52985074626865603</v>
      </c>
      <c r="J52" s="2">
        <v>0.48995983935742898</v>
      </c>
      <c r="K52" s="2">
        <v>2.1835970044708799E-2</v>
      </c>
      <c r="L52" s="2">
        <f>1/2.25</f>
        <v>0.44444444444444442</v>
      </c>
      <c r="M52" s="2">
        <f>(Table1[[#This Row],[poisson_likelihood]] - (1-Table1[[#This Row],[poisson_likelihood]])/(1/Table1[[#This Row],[365 implied]]-1))/4</f>
        <v>2.1835970044708761E-2</v>
      </c>
      <c r="N52" s="7">
        <f>Table1[[#This Row],[kelly/4 365]]*0.5*$U$2</f>
        <v>6.5507910134126286</v>
      </c>
      <c r="O52" s="2"/>
      <c r="P52" s="2" t="e">
        <f>(Table1[[#This Row],[poisson_likelihood]] - (1-Table1[[#This Row],[poisson_likelihood]])/(1/Table1[[#This Row],[99/pinn implied]]-1))/4</f>
        <v>#DIV/0!</v>
      </c>
      <c r="Q52" s="4" t="e">
        <f>Table1[[#This Row],[kelly/4 99]]*0.5*$U$2</f>
        <v>#DIV/0!</v>
      </c>
      <c r="R52" s="2"/>
      <c r="S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4985</v>
      </c>
      <c r="B53" t="s">
        <v>67</v>
      </c>
      <c r="C53" s="1">
        <v>45605</v>
      </c>
      <c r="D53" t="s">
        <v>12</v>
      </c>
      <c r="E53">
        <v>1.5</v>
      </c>
      <c r="F53" s="2">
        <v>0.64516129032257996</v>
      </c>
      <c r="G53" s="2">
        <v>0.69981557244471804</v>
      </c>
      <c r="H53" s="2">
        <v>0.67565928755476201</v>
      </c>
      <c r="I53" s="2">
        <v>0.70621468926553599</v>
      </c>
      <c r="J53" s="2">
        <v>0.70847457627118604</v>
      </c>
      <c r="K53" s="2">
        <v>2.1487225322673699E-2</v>
      </c>
      <c r="L53" s="2">
        <f>1/1.52</f>
        <v>0.65789473684210531</v>
      </c>
      <c r="M53" s="2">
        <f>(Table1[[#This Row],[poisson_likelihood]] - (1-Table1[[#This Row],[poisson_likelihood]])/(1/Table1[[#This Row],[365 implied]]-1))/4</f>
        <v>1.29817870592491E-2</v>
      </c>
      <c r="N53" s="7">
        <f>Table1[[#This Row],[kelly/4 365]]*0.5*$U$2</f>
        <v>3.89453611777473</v>
      </c>
      <c r="O53" s="2"/>
      <c r="P53" s="2" t="e">
        <f>(Table1[[#This Row],[poisson_likelihood]] - (1-Table1[[#This Row],[poisson_likelihood]])/(1/Table1[[#This Row],[99/pinn implied]]-1))/4</f>
        <v>#DIV/0!</v>
      </c>
      <c r="Q53" s="4" t="e">
        <f>Table1[[#This Row],[kelly/4 99]]*0.5*$U$2</f>
        <v>#DIV/0!</v>
      </c>
      <c r="R53" s="2"/>
      <c r="S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4947</v>
      </c>
      <c r="B54" t="s">
        <v>48</v>
      </c>
      <c r="C54" s="1">
        <v>45605</v>
      </c>
      <c r="D54" t="s">
        <v>12</v>
      </c>
      <c r="E54">
        <v>1.5</v>
      </c>
      <c r="F54" s="2">
        <v>0.625</v>
      </c>
      <c r="G54" s="2">
        <v>0.67652693929963503</v>
      </c>
      <c r="H54" s="2">
        <v>0.656309458486668</v>
      </c>
      <c r="I54" s="2">
        <v>0.66257668711656403</v>
      </c>
      <c r="J54" s="2">
        <v>0.65480427046263301</v>
      </c>
      <c r="K54" s="2">
        <v>2.08729723244457E-2</v>
      </c>
      <c r="L54" s="2">
        <f>1/1.57</f>
        <v>0.63694267515923564</v>
      </c>
      <c r="M54" s="2">
        <f>(Table1[[#This Row],[poisson_likelihood]] - (1-Table1[[#This Row],[poisson_likelihood]])/(1/Table1[[#This Row],[365 implied]]-1))/4</f>
        <v>1.3335899045644195E-2</v>
      </c>
      <c r="N54" s="7">
        <f>Table1[[#This Row],[kelly/4 365]]*0.5*$U$2</f>
        <v>4.0007697136932583</v>
      </c>
      <c r="O54" s="2"/>
      <c r="P54" s="2" t="e">
        <f>(Table1[[#This Row],[poisson_likelihood]] - (1-Table1[[#This Row],[poisson_likelihood]])/(1/Table1[[#This Row],[99/pinn implied]]-1))/4</f>
        <v>#DIV/0!</v>
      </c>
      <c r="Q54" s="4" t="e">
        <f>Table1[[#This Row],[kelly/4 99]]*0.5*$U$2</f>
        <v>#DIV/0!</v>
      </c>
      <c r="R54" s="2"/>
      <c r="S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5136</v>
      </c>
      <c r="B55" t="s">
        <v>142</v>
      </c>
      <c r="C55" s="1">
        <v>45605</v>
      </c>
      <c r="D55" t="s">
        <v>13</v>
      </c>
      <c r="E55">
        <v>1.5</v>
      </c>
      <c r="F55" s="2">
        <v>0.48780487804877998</v>
      </c>
      <c r="G55" s="2">
        <v>0.47487938760314102</v>
      </c>
      <c r="H55" s="2">
        <v>0.52808742209232395</v>
      </c>
      <c r="I55" s="2">
        <v>0.452380952380952</v>
      </c>
      <c r="J55" s="2">
        <v>0.46643109540636002</v>
      </c>
      <c r="K55" s="2">
        <v>1.96617179260156E-2</v>
      </c>
      <c r="L55" s="2">
        <f>1/2.05</f>
        <v>0.48780487804878053</v>
      </c>
      <c r="M55" s="2">
        <f>(Table1[[#This Row],[poisson_likelihood]] - (1-Table1[[#This Row],[poisson_likelihood]])/(1/Table1[[#This Row],[365 implied]]-1))/4</f>
        <v>1.9661717926015246E-2</v>
      </c>
      <c r="N55" s="7">
        <f>Table1[[#This Row],[kelly/4 365]]*0.5*$U$2</f>
        <v>5.898515377804574</v>
      </c>
      <c r="O55" s="2">
        <f>1/2.03</f>
        <v>0.49261083743842371</v>
      </c>
      <c r="P55" s="2">
        <f>(Table1[[#This Row],[poisson_likelihood]] - (1-Table1[[#This Row],[poisson_likelihood]])/(1/Table1[[#This Row],[99/pinn implied]]-1))/4</f>
        <v>1.7479967681412023E-2</v>
      </c>
      <c r="Q55" s="4">
        <f>Table1[[#This Row],[kelly/4 99]]*0.5*$U$2</f>
        <v>5.2439903044236065</v>
      </c>
      <c r="R55" s="2"/>
      <c r="S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4966</v>
      </c>
      <c r="B56" t="s">
        <v>57</v>
      </c>
      <c r="C56" s="1">
        <v>45605</v>
      </c>
      <c r="D56" t="s">
        <v>13</v>
      </c>
      <c r="E56">
        <v>2.5</v>
      </c>
      <c r="F56" s="2">
        <v>0.5</v>
      </c>
      <c r="G56" s="2">
        <v>0.494563432722054</v>
      </c>
      <c r="H56" s="2">
        <v>0.53794175248954001</v>
      </c>
      <c r="I56" s="2">
        <v>0.53529411764705803</v>
      </c>
      <c r="J56" s="2">
        <v>0.51369863013698602</v>
      </c>
      <c r="K56" s="2">
        <v>1.8970876244770001E-2</v>
      </c>
      <c r="L56" s="2">
        <f>1/2</f>
        <v>0.5</v>
      </c>
      <c r="M56" s="2">
        <f>(Table1[[#This Row],[poisson_likelihood]] - (1-Table1[[#This Row],[poisson_likelihood]])/(1/Table1[[#This Row],[365 implied]]-1))/4</f>
        <v>1.8970876244770007E-2</v>
      </c>
      <c r="N56" s="7">
        <f>Table1[[#This Row],[kelly/4 365]]*0.5*$U$2</f>
        <v>5.6912628734310022</v>
      </c>
      <c r="O56" s="2"/>
      <c r="P56" s="2" t="e">
        <f>(Table1[[#This Row],[poisson_likelihood]] - (1-Table1[[#This Row],[poisson_likelihood]])/(1/Table1[[#This Row],[99/pinn implied]]-1))/4</f>
        <v>#DIV/0!</v>
      </c>
      <c r="Q56" s="4" t="e">
        <f>Table1[[#This Row],[kelly/4 99]]*0.5*$U$2</f>
        <v>#DIV/0!</v>
      </c>
      <c r="R56" s="2"/>
      <c r="S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4883</v>
      </c>
      <c r="B57" t="s">
        <v>16</v>
      </c>
      <c r="C57" s="1">
        <v>45605</v>
      </c>
      <c r="D57" t="s">
        <v>12</v>
      </c>
      <c r="E57">
        <v>2.5</v>
      </c>
      <c r="F57" s="2">
        <v>0.51546391752577303</v>
      </c>
      <c r="G57" s="2">
        <v>0.59240725896437296</v>
      </c>
      <c r="H57" s="2">
        <v>0.55208076635388204</v>
      </c>
      <c r="I57" s="2">
        <v>0.54601226993865004</v>
      </c>
      <c r="J57" s="2">
        <v>0.52536231884057905</v>
      </c>
      <c r="K57" s="2">
        <v>1.88927358315246E-2</v>
      </c>
      <c r="L57" s="2">
        <f>1/1.95</f>
        <v>0.51282051282051289</v>
      </c>
      <c r="M57" s="2">
        <f>(Table1[[#This Row],[poisson_likelihood]] - (1-Table1[[#This Row],[poisson_likelihood]])/(1/Table1[[#This Row],[365 implied]]-1))/4</f>
        <v>2.0146709050018377E-2</v>
      </c>
      <c r="N57" s="7">
        <f>Table1[[#This Row],[kelly/4 365]]*0.5*$U$2</f>
        <v>6.044012715005513</v>
      </c>
      <c r="O57" s="2">
        <f>1/1.909</f>
        <v>0.52383446830801461</v>
      </c>
      <c r="P57" s="2">
        <f>(Table1[[#This Row],[poisson_likelihood]] - (1-Table1[[#This Row],[poisson_likelihood]])/(1/Table1[[#This Row],[99/pinn implied]]-1))/4</f>
        <v>1.4830083324961746E-2</v>
      </c>
      <c r="Q57" s="4">
        <f>Table1[[#This Row],[kelly/4 99]]*0.5*$U$2</f>
        <v>4.4490249974885234</v>
      </c>
      <c r="R57" s="2"/>
      <c r="S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5090</v>
      </c>
      <c r="B58" t="s">
        <v>119</v>
      </c>
      <c r="C58" s="1">
        <v>45605</v>
      </c>
      <c r="D58" t="s">
        <v>13</v>
      </c>
      <c r="E58">
        <v>4.5</v>
      </c>
      <c r="F58" s="2">
        <v>0.61728395061728303</v>
      </c>
      <c r="G58" s="2">
        <v>0.61204080510548398</v>
      </c>
      <c r="H58" s="2">
        <v>0.64618016043563598</v>
      </c>
      <c r="I58" s="2">
        <v>0.62328767123287598</v>
      </c>
      <c r="J58" s="2">
        <v>0.59774436090225502</v>
      </c>
      <c r="K58" s="2">
        <v>1.8875749961988399E-2</v>
      </c>
      <c r="L58" s="2"/>
      <c r="M58" s="2" t="e">
        <f>(Table1[[#This Row],[poisson_likelihood]] - (1-Table1[[#This Row],[poisson_likelihood]])/(1/Table1[[#This Row],[365 implied]]-1))/4</f>
        <v>#DIV/0!</v>
      </c>
      <c r="N58" s="4" t="e">
        <f>Table1[[#This Row],[kelly/4 365]]*0.5*$U$2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4" t="e">
        <f>Table1[[#This Row],[kelly/4 99]]*0.5*$U$2</f>
        <v>#DIV/0!</v>
      </c>
      <c r="R58" s="2"/>
      <c r="S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5073</v>
      </c>
      <c r="B59" t="s">
        <v>111</v>
      </c>
      <c r="C59" s="1">
        <v>45605</v>
      </c>
      <c r="D59" t="s">
        <v>12</v>
      </c>
      <c r="E59">
        <v>3.5</v>
      </c>
      <c r="F59" s="2">
        <v>0.54945054945054905</v>
      </c>
      <c r="G59" s="2">
        <v>0.59427243845800903</v>
      </c>
      <c r="H59" s="2">
        <v>0.58264182068183301</v>
      </c>
      <c r="I59" s="2">
        <v>0.57692307692307598</v>
      </c>
      <c r="J59" s="2">
        <v>0.53846153846153799</v>
      </c>
      <c r="K59" s="2">
        <v>1.8417107817358599E-2</v>
      </c>
      <c r="L59" s="2">
        <f>1/1.8</f>
        <v>0.55555555555555558</v>
      </c>
      <c r="M59" s="2">
        <f>(Table1[[#This Row],[poisson_likelihood]] - (1-Table1[[#This Row],[poisson_likelihood]])/(1/Table1[[#This Row],[365 implied]]-1))/4</f>
        <v>1.5236024133531034E-2</v>
      </c>
      <c r="N59" s="7">
        <f>Table1[[#This Row],[kelly/4 365]]*0.5*$U$2</f>
        <v>4.5708072400593105</v>
      </c>
      <c r="O59" s="2"/>
      <c r="P59" s="2" t="e">
        <f>(Table1[[#This Row],[poisson_likelihood]] - (1-Table1[[#This Row],[poisson_likelihood]])/(1/Table1[[#This Row],[99/pinn implied]]-1))/4</f>
        <v>#DIV/0!</v>
      </c>
      <c r="Q59" s="4" t="e">
        <f>Table1[[#This Row],[kelly/4 99]]*0.5*$U$2</f>
        <v>#DIV/0!</v>
      </c>
      <c r="R59" s="2"/>
      <c r="S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5013</v>
      </c>
      <c r="B60" t="s">
        <v>81</v>
      </c>
      <c r="C60" s="1">
        <v>45605</v>
      </c>
      <c r="D60" t="s">
        <v>12</v>
      </c>
      <c r="E60">
        <v>2.5</v>
      </c>
      <c r="F60" s="2">
        <v>0.53191489361702105</v>
      </c>
      <c r="G60" s="2">
        <v>0.60556670732220597</v>
      </c>
      <c r="H60" s="2">
        <v>0.56462267675488897</v>
      </c>
      <c r="I60" s="2">
        <v>0.47159090909090901</v>
      </c>
      <c r="J60" s="2">
        <v>0.47602739726027399</v>
      </c>
      <c r="K60" s="2">
        <v>1.7468929630452299E-2</v>
      </c>
      <c r="L60" s="2"/>
      <c r="M60" s="2" t="e">
        <f>(Table1[[#This Row],[poisson_likelihood]] - (1-Table1[[#This Row],[poisson_likelihood]])/(1/Table1[[#This Row],[365 implied]]-1))/4</f>
        <v>#DIV/0!</v>
      </c>
      <c r="N60" s="4" t="e">
        <f>Table1[[#This Row],[kelly/4 365]]*0.5*$U$2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4" t="e">
        <f>Table1[[#This Row],[kelly/4 99]]*0.5*$U$2</f>
        <v>#DIV/0!</v>
      </c>
      <c r="R60" s="2"/>
      <c r="S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5071</v>
      </c>
      <c r="B61" t="s">
        <v>110</v>
      </c>
      <c r="C61" s="1">
        <v>45605</v>
      </c>
      <c r="D61" t="s">
        <v>12</v>
      </c>
      <c r="E61">
        <v>2.5</v>
      </c>
      <c r="F61" s="2">
        <v>0.58823529411764697</v>
      </c>
      <c r="G61" s="2">
        <v>0.64471209867328205</v>
      </c>
      <c r="H61" s="2">
        <v>0.61603341912776599</v>
      </c>
      <c r="I61" s="2">
        <v>0.61864406779660996</v>
      </c>
      <c r="J61" s="2">
        <v>0.62777777777777699</v>
      </c>
      <c r="K61" s="2">
        <v>1.6877433041858202E-2</v>
      </c>
      <c r="L61" s="2"/>
      <c r="M61" s="2" t="e">
        <f>(Table1[[#This Row],[poisson_likelihood]] - (1-Table1[[#This Row],[poisson_likelihood]])/(1/Table1[[#This Row],[365 implied]]-1))/4</f>
        <v>#DIV/0!</v>
      </c>
      <c r="N61" s="4" t="e">
        <f>Table1[[#This Row],[kelly/4 365]]*0.5*$U$2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4" t="e">
        <f>Table1[[#This Row],[kelly/4 99]]*0.5*$U$2</f>
        <v>#DIV/0!</v>
      </c>
      <c r="R61" s="2"/>
      <c r="S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5120</v>
      </c>
      <c r="B62" t="s">
        <v>134</v>
      </c>
      <c r="C62" s="1">
        <v>45605</v>
      </c>
      <c r="D62" t="s">
        <v>13</v>
      </c>
      <c r="E62">
        <v>2.5</v>
      </c>
      <c r="F62" s="2">
        <v>0.42372881355932202</v>
      </c>
      <c r="G62" s="2">
        <v>0.43633671087391301</v>
      </c>
      <c r="H62" s="2">
        <v>0.46149680516764302</v>
      </c>
      <c r="I62" s="2">
        <v>0.36931818181818099</v>
      </c>
      <c r="J62" s="2">
        <v>0.37074829931972703</v>
      </c>
      <c r="K62" s="2">
        <v>1.63846434183159E-2</v>
      </c>
      <c r="L62" s="2">
        <f>1/2.35</f>
        <v>0.42553191489361702</v>
      </c>
      <c r="M62" s="2">
        <f>(Table1[[#This Row],[poisson_likelihood]] - (1-Table1[[#This Row],[poisson_likelihood]])/(1/Table1[[#This Row],[365 implied]]-1))/4</f>
        <v>1.5651387434066882E-2</v>
      </c>
      <c r="N62" s="7">
        <f>Table1[[#This Row],[kelly/4 365]]*0.5*$U$2</f>
        <v>4.695416230220065</v>
      </c>
      <c r="O62" s="2">
        <f>1/2.3</f>
        <v>0.43478260869565222</v>
      </c>
      <c r="P62" s="2">
        <f>(Table1[[#This Row],[poisson_likelihood]] - (1-Table1[[#This Row],[poisson_likelihood]])/(1/Table1[[#This Row],[99/pinn implied]]-1))/4</f>
        <v>1.1815894593380546E-2</v>
      </c>
      <c r="Q62" s="4">
        <f>Table1[[#This Row],[kelly/4 99]]*0.5*$U$2</f>
        <v>3.5447683780141639</v>
      </c>
      <c r="R62" s="2"/>
      <c r="S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4894</v>
      </c>
      <c r="B63" t="s">
        <v>21</v>
      </c>
      <c r="C63" s="1">
        <v>45605</v>
      </c>
      <c r="D63" t="s">
        <v>13</v>
      </c>
      <c r="E63">
        <v>2.5</v>
      </c>
      <c r="F63" s="2">
        <v>0.59523809523809501</v>
      </c>
      <c r="G63" s="2">
        <v>0.57373957386990504</v>
      </c>
      <c r="H63" s="2">
        <v>0.62057433174550802</v>
      </c>
      <c r="I63" s="2">
        <v>0.67073170731707299</v>
      </c>
      <c r="J63" s="2">
        <v>0.62596899224806202</v>
      </c>
      <c r="K63" s="2">
        <v>1.56488519604608E-2</v>
      </c>
      <c r="L63" s="2">
        <f>1/1.68</f>
        <v>0.59523809523809523</v>
      </c>
      <c r="M63" s="2">
        <f>(Table1[[#This Row],[poisson_likelihood]] - (1-Table1[[#This Row],[poisson_likelihood]])/(1/Table1[[#This Row],[365 implied]]-1))/4</f>
        <v>1.5648851960460813E-2</v>
      </c>
      <c r="N63" s="7">
        <f>Table1[[#This Row],[kelly/4 365]]*0.5*$U$2</f>
        <v>4.6946555881382439</v>
      </c>
      <c r="O63" s="2">
        <f>1/1.657</f>
        <v>0.6035003017501509</v>
      </c>
      <c r="P63" s="2">
        <f>(Table1[[#This Row],[poisson_likelihood]] - (1-Table1[[#This Row],[poisson_likelihood]])/(1/Table1[[#This Row],[99/pinn implied]]-1))/4</f>
        <v>1.0765474772567285E-2</v>
      </c>
      <c r="Q63" s="4">
        <f>Table1[[#This Row],[kelly/4 99]]*0.5*$U$2</f>
        <v>3.2296424317701855</v>
      </c>
      <c r="R63" s="2"/>
      <c r="S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4922</v>
      </c>
      <c r="B64" t="s">
        <v>35</v>
      </c>
      <c r="C64" s="1">
        <v>45605</v>
      </c>
      <c r="D64" t="s">
        <v>13</v>
      </c>
      <c r="E64">
        <v>2.5</v>
      </c>
      <c r="F64" s="2">
        <v>0.55555555555555503</v>
      </c>
      <c r="G64" s="2">
        <v>0.53815803377595595</v>
      </c>
      <c r="H64" s="2">
        <v>0.58291388154703205</v>
      </c>
      <c r="I64" s="2">
        <v>0.50617283950617198</v>
      </c>
      <c r="J64" s="2">
        <v>0.53932584269662898</v>
      </c>
      <c r="K64" s="2">
        <v>1.5389058370205501E-2</v>
      </c>
      <c r="L64" s="2">
        <f>1/1.8</f>
        <v>0.55555555555555558</v>
      </c>
      <c r="M64" s="2">
        <f>(Table1[[#This Row],[poisson_likelihood]] - (1-Table1[[#This Row],[poisson_likelihood]])/(1/Table1[[#This Row],[365 implied]]-1))/4</f>
        <v>1.5389058370205488E-2</v>
      </c>
      <c r="N64" s="7">
        <f>Table1[[#This Row],[kelly/4 365]]*0.5*$U$2</f>
        <v>4.6167175110616467</v>
      </c>
      <c r="O64" s="2">
        <f>1/1.746</f>
        <v>0.57273768613974796</v>
      </c>
      <c r="P64" s="2">
        <f>(Table1[[#This Row],[poisson_likelihood]] - (1-Table1[[#This Row],[poisson_likelihood]])/(1/Table1[[#This Row],[99/pinn implied]]-1))/4</f>
        <v>5.9543020043961448E-3</v>
      </c>
      <c r="Q64" s="4">
        <f>Table1[[#This Row],[kelly/4 99]]*0.5*$U$2</f>
        <v>1.7862906013188433</v>
      </c>
      <c r="R64" s="2"/>
      <c r="S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4927</v>
      </c>
      <c r="B65" t="s">
        <v>38</v>
      </c>
      <c r="C65" s="1">
        <v>45605</v>
      </c>
      <c r="D65" t="s">
        <v>12</v>
      </c>
      <c r="E65">
        <v>2.5</v>
      </c>
      <c r="F65" s="2">
        <v>0.55555555555555503</v>
      </c>
      <c r="G65" s="2">
        <v>0.60964565396317105</v>
      </c>
      <c r="H65" s="2">
        <v>0.58248254584647197</v>
      </c>
      <c r="I65" s="2">
        <v>0.57954545454545403</v>
      </c>
      <c r="J65" s="2">
        <v>0.52739726027397205</v>
      </c>
      <c r="K65" s="2">
        <v>1.5146432038640601E-2</v>
      </c>
      <c r="L65" s="2"/>
      <c r="M65" s="2" t="e">
        <f>(Table1[[#This Row],[poisson_likelihood]] - (1-Table1[[#This Row],[poisson_likelihood]])/(1/Table1[[#This Row],[365 implied]]-1))/4</f>
        <v>#DIV/0!</v>
      </c>
      <c r="N65" s="4" t="e">
        <f>Table1[[#This Row],[kelly/4 365]]*0.5*$U$2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4" t="e">
        <f>Table1[[#This Row],[kelly/4 99]]*0.5*$U$2</f>
        <v>#DIV/0!</v>
      </c>
      <c r="R65" s="2"/>
      <c r="S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5092</v>
      </c>
      <c r="B66" t="s">
        <v>120</v>
      </c>
      <c r="C66" s="1">
        <v>45605</v>
      </c>
      <c r="D66" t="s">
        <v>13</v>
      </c>
      <c r="E66">
        <v>2.5</v>
      </c>
      <c r="F66" s="2">
        <v>0.64516129032257996</v>
      </c>
      <c r="G66" s="2">
        <v>0.61804040703520702</v>
      </c>
      <c r="H66" s="2">
        <v>0.66642618259637398</v>
      </c>
      <c r="I66" s="2">
        <v>0.644295302013422</v>
      </c>
      <c r="J66" s="2">
        <v>0.64684014869888395</v>
      </c>
      <c r="K66" s="2">
        <v>1.4982083192899801E-2</v>
      </c>
      <c r="L66" s="2"/>
      <c r="M66" s="2" t="e">
        <f>(Table1[[#This Row],[poisson_likelihood]] - (1-Table1[[#This Row],[poisson_likelihood]])/(1/Table1[[#This Row],[365 implied]]-1))/4</f>
        <v>#DIV/0!</v>
      </c>
      <c r="N66" s="4" t="e">
        <f>Table1[[#This Row],[kelly/4 365]]*0.5*$U$2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4" t="e">
        <f>Table1[[#This Row],[kelly/4 99]]*0.5*$U$2</f>
        <v>#DIV/0!</v>
      </c>
      <c r="R66" s="2"/>
      <c r="S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4904</v>
      </c>
      <c r="B67" t="s">
        <v>26</v>
      </c>
      <c r="C67" s="1">
        <v>45605</v>
      </c>
      <c r="D67" t="s">
        <v>13</v>
      </c>
      <c r="E67">
        <v>2.5</v>
      </c>
      <c r="F67" s="2">
        <v>0.53191489361702105</v>
      </c>
      <c r="G67" s="2">
        <v>0.51440463846373496</v>
      </c>
      <c r="H67" s="2">
        <v>0.55924230583354895</v>
      </c>
      <c r="I67" s="2">
        <v>0.61581920903954801</v>
      </c>
      <c r="J67" s="2">
        <v>0.60942760942760899</v>
      </c>
      <c r="K67" s="2">
        <v>1.45953224338274E-2</v>
      </c>
      <c r="L67" s="2"/>
      <c r="M67" s="2" t="e">
        <f>(Table1[[#This Row],[poisson_likelihood]] - (1-Table1[[#This Row],[poisson_likelihood]])/(1/Table1[[#This Row],[365 implied]]-1))/4</f>
        <v>#DIV/0!</v>
      </c>
      <c r="N67" s="4" t="e">
        <f>Table1[[#This Row],[kelly/4 365]]*0.5*$U$2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4" t="e">
        <f>Table1[[#This Row],[kelly/4 99]]*0.5*$U$2</f>
        <v>#DIV/0!</v>
      </c>
      <c r="R67" s="2"/>
      <c r="S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5140</v>
      </c>
      <c r="B68" t="s">
        <v>144</v>
      </c>
      <c r="C68" s="1">
        <v>45605</v>
      </c>
      <c r="D68" t="s">
        <v>13</v>
      </c>
      <c r="E68">
        <v>1.5</v>
      </c>
      <c r="F68" s="2">
        <v>0.44444444444444398</v>
      </c>
      <c r="G68" s="2">
        <v>0.43617700129982201</v>
      </c>
      <c r="H68" s="2">
        <v>0.47410691606398703</v>
      </c>
      <c r="I68" s="2">
        <v>0.50675675675675602</v>
      </c>
      <c r="J68" s="2">
        <v>0.46058091286307001</v>
      </c>
      <c r="K68" s="2">
        <v>1.3348112228794101E-2</v>
      </c>
      <c r="L68" s="2"/>
      <c r="M68" s="2" t="e">
        <f>(Table1[[#This Row],[poisson_likelihood]] - (1-Table1[[#This Row],[poisson_likelihood]])/(1/Table1[[#This Row],[365 implied]]-1))/4</f>
        <v>#DIV/0!</v>
      </c>
      <c r="N68" s="4" t="e">
        <f>Table1[[#This Row],[kelly/4 365]]*0.5*$U$2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4" t="e">
        <f>Table1[[#This Row],[kelly/4 99]]*0.5*$U$2</f>
        <v>#DIV/0!</v>
      </c>
      <c r="R68" s="2"/>
      <c r="S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5112</v>
      </c>
      <c r="B69" t="s">
        <v>130</v>
      </c>
      <c r="C69" s="1">
        <v>45605</v>
      </c>
      <c r="D69" t="s">
        <v>13</v>
      </c>
      <c r="E69">
        <v>1.5</v>
      </c>
      <c r="F69" s="2">
        <v>0.42918454935622302</v>
      </c>
      <c r="G69" s="2">
        <v>0.40501150640696598</v>
      </c>
      <c r="H69" s="2">
        <v>0.45944297695066999</v>
      </c>
      <c r="I69" s="2">
        <v>0.45669291338582602</v>
      </c>
      <c r="J69" s="2">
        <v>0.49246231155778802</v>
      </c>
      <c r="K69" s="2">
        <v>1.32522812584703E-2</v>
      </c>
      <c r="L69" s="2"/>
      <c r="M69" s="2" t="e">
        <f>(Table1[[#This Row],[poisson_likelihood]] - (1-Table1[[#This Row],[poisson_likelihood]])/(1/Table1[[#This Row],[365 implied]]-1))/4</f>
        <v>#DIV/0!</v>
      </c>
      <c r="N69" s="4" t="e">
        <f>Table1[[#This Row],[kelly/4 365]]*0.5*$U$2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4" t="e">
        <f>Table1[[#This Row],[kelly/4 99]]*0.5*$U$2</f>
        <v>#DIV/0!</v>
      </c>
      <c r="R69" s="2"/>
      <c r="S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4900</v>
      </c>
      <c r="B70" t="s">
        <v>24</v>
      </c>
      <c r="C70" s="1">
        <v>45605</v>
      </c>
      <c r="D70" t="s">
        <v>13</v>
      </c>
      <c r="E70">
        <v>1.5</v>
      </c>
      <c r="F70" s="2">
        <v>0.476190476190476</v>
      </c>
      <c r="G70" s="2">
        <v>0.44711346330455498</v>
      </c>
      <c r="H70" s="2">
        <v>0.50174957550917998</v>
      </c>
      <c r="I70" s="2">
        <v>0.44155844155844098</v>
      </c>
      <c r="J70" s="2">
        <v>0.42134831460674099</v>
      </c>
      <c r="K70" s="2">
        <v>1.21986610384723E-2</v>
      </c>
      <c r="L70" s="2"/>
      <c r="M70" s="2" t="e">
        <f>(Table1[[#This Row],[poisson_likelihood]] - (1-Table1[[#This Row],[poisson_likelihood]])/(1/Table1[[#This Row],[365 implied]]-1))/4</f>
        <v>#DIV/0!</v>
      </c>
      <c r="N70" s="4" t="e">
        <f>Table1[[#This Row],[kelly/4 365]]*0.5*$U$2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4" t="e">
        <f>Table1[[#This Row],[kelly/4 99]]*0.5*$U$2</f>
        <v>#DIV/0!</v>
      </c>
      <c r="R70" s="2"/>
      <c r="S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4972</v>
      </c>
      <c r="B71" t="s">
        <v>60</v>
      </c>
      <c r="C71" s="1">
        <v>45605</v>
      </c>
      <c r="D71" t="s">
        <v>13</v>
      </c>
      <c r="E71">
        <v>1.5</v>
      </c>
      <c r="F71" s="2">
        <v>0.48076923076923</v>
      </c>
      <c r="G71" s="2">
        <v>0.45237856322669001</v>
      </c>
      <c r="H71" s="2">
        <v>0.50562312864122805</v>
      </c>
      <c r="I71" s="2">
        <v>0.497206703910614</v>
      </c>
      <c r="J71" s="2">
        <v>0.491694352159468</v>
      </c>
      <c r="K71" s="2">
        <v>1.1966691567998801E-2</v>
      </c>
      <c r="L71" s="2"/>
      <c r="M71" s="2" t="e">
        <f>(Table1[[#This Row],[poisson_likelihood]] - (1-Table1[[#This Row],[poisson_likelihood]])/(1/Table1[[#This Row],[365 implied]]-1))/4</f>
        <v>#DIV/0!</v>
      </c>
      <c r="N71" s="4" t="e">
        <f>Table1[[#This Row],[kelly/4 365]]*0.5*$U$2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4" t="e">
        <f>Table1[[#This Row],[kelly/4 99]]*0.5*$U$2</f>
        <v>#DIV/0!</v>
      </c>
      <c r="R71" s="2"/>
      <c r="S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5068</v>
      </c>
      <c r="B72" t="s">
        <v>108</v>
      </c>
      <c r="C72" s="1">
        <v>45605</v>
      </c>
      <c r="D72" t="s">
        <v>13</v>
      </c>
      <c r="E72">
        <v>2.5</v>
      </c>
      <c r="F72" s="2">
        <v>0.42553191489361702</v>
      </c>
      <c r="G72" s="2">
        <v>0.41114577946371</v>
      </c>
      <c r="H72" s="2">
        <v>0.45255849986479801</v>
      </c>
      <c r="I72" s="2">
        <v>0.41954022988505701</v>
      </c>
      <c r="J72" s="2">
        <v>0.40955631399317399</v>
      </c>
      <c r="K72" s="2">
        <v>1.17615693856066E-2</v>
      </c>
      <c r="L72" s="2"/>
      <c r="M72" s="2" t="e">
        <f>(Table1[[#This Row],[poisson_likelihood]] - (1-Table1[[#This Row],[poisson_likelihood]])/(1/Table1[[#This Row],[365 implied]]-1))/4</f>
        <v>#DIV/0!</v>
      </c>
      <c r="N72" s="4" t="e">
        <f>Table1[[#This Row],[kelly/4 365]]*0.5*$U$2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4" t="e">
        <f>Table1[[#This Row],[kelly/4 99]]*0.5*$U$2</f>
        <v>#DIV/0!</v>
      </c>
      <c r="R72" s="2"/>
      <c r="S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4973</v>
      </c>
      <c r="B73" t="s">
        <v>61</v>
      </c>
      <c r="C73" s="1">
        <v>45605</v>
      </c>
      <c r="D73" t="s">
        <v>12</v>
      </c>
      <c r="E73">
        <v>4.5</v>
      </c>
      <c r="F73" s="2">
        <v>0.44247787610619399</v>
      </c>
      <c r="G73" s="2">
        <v>0.50028205758153499</v>
      </c>
      <c r="H73" s="2">
        <v>0.46817923909674197</v>
      </c>
      <c r="I73" s="2">
        <v>0.51955307262569805</v>
      </c>
      <c r="J73" s="2">
        <v>0.48172757475083</v>
      </c>
      <c r="K73" s="2">
        <v>1.1524817531475599E-2</v>
      </c>
      <c r="L73" s="2"/>
      <c r="M73" s="2" t="e">
        <f>(Table1[[#This Row],[poisson_likelihood]] - (1-Table1[[#This Row],[poisson_likelihood]])/(1/Table1[[#This Row],[365 implied]]-1))/4</f>
        <v>#DIV/0!</v>
      </c>
      <c r="N73" s="4" t="e">
        <f>Table1[[#This Row],[kelly/4 365]]*0.5*$U$2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4" t="e">
        <f>Table1[[#This Row],[kelly/4 99]]*0.5*$U$2</f>
        <v>#DIV/0!</v>
      </c>
      <c r="R73" s="2"/>
      <c r="S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4960</v>
      </c>
      <c r="B74" t="s">
        <v>54</v>
      </c>
      <c r="C74" s="1">
        <v>45605</v>
      </c>
      <c r="D74" t="s">
        <v>13</v>
      </c>
      <c r="E74">
        <v>2.5</v>
      </c>
      <c r="F74" s="2">
        <v>0.47393364928909898</v>
      </c>
      <c r="G74" s="2">
        <v>0.45057772957724002</v>
      </c>
      <c r="H74" s="2">
        <v>0.49775886248010698</v>
      </c>
      <c r="I74" s="2">
        <v>0.46629213483145998</v>
      </c>
      <c r="J74" s="2">
        <v>0.46308724832214698</v>
      </c>
      <c r="K74" s="2">
        <v>1.13223423047358E-2</v>
      </c>
      <c r="L74" s="2"/>
      <c r="M74" s="2" t="e">
        <f>(Table1[[#This Row],[poisson_likelihood]] - (1-Table1[[#This Row],[poisson_likelihood]])/(1/Table1[[#This Row],[365 implied]]-1))/4</f>
        <v>#DIV/0!</v>
      </c>
      <c r="N74" s="4" t="e">
        <f>Table1[[#This Row],[kelly/4 365]]*0.5*$U$2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4" t="e">
        <f>Table1[[#This Row],[kelly/4 99]]*0.5*$U$2</f>
        <v>#DIV/0!</v>
      </c>
      <c r="R74" s="2"/>
      <c r="S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5142</v>
      </c>
      <c r="B75" t="s">
        <v>145</v>
      </c>
      <c r="C75" s="1">
        <v>45605</v>
      </c>
      <c r="D75" t="s">
        <v>13</v>
      </c>
      <c r="E75">
        <v>1.5</v>
      </c>
      <c r="F75" s="2">
        <v>0.49504950495049499</v>
      </c>
      <c r="G75" s="2">
        <v>0.46563770789159997</v>
      </c>
      <c r="H75" s="2">
        <v>0.51762223436668398</v>
      </c>
      <c r="I75" s="2">
        <v>0.41279069767441801</v>
      </c>
      <c r="J75" s="2">
        <v>0.41698113207547099</v>
      </c>
      <c r="K75" s="2">
        <v>1.1175714073701701E-2</v>
      </c>
      <c r="L75" s="2"/>
      <c r="M75" s="2" t="e">
        <f>(Table1[[#This Row],[poisson_likelihood]] - (1-Table1[[#This Row],[poisson_likelihood]])/(1/Table1[[#This Row],[365 implied]]-1))/4</f>
        <v>#DIV/0!</v>
      </c>
      <c r="N75" s="4" t="e">
        <f>Table1[[#This Row],[kelly/4 365]]*0.5*$U$2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4" t="e">
        <f>Table1[[#This Row],[kelly/4 99]]*0.5*$U$2</f>
        <v>#DIV/0!</v>
      </c>
      <c r="R75" s="2"/>
      <c r="S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5099</v>
      </c>
      <c r="B76" t="s">
        <v>124</v>
      </c>
      <c r="C76" s="1">
        <v>45605</v>
      </c>
      <c r="D76" t="s">
        <v>12</v>
      </c>
      <c r="E76">
        <v>1.5</v>
      </c>
      <c r="F76" s="2">
        <v>0.60240963855421603</v>
      </c>
      <c r="G76" s="2">
        <v>0.64951357684682698</v>
      </c>
      <c r="H76" s="2">
        <v>0.62007029285637605</v>
      </c>
      <c r="I76" s="2">
        <v>0.56874999999999998</v>
      </c>
      <c r="J76" s="2">
        <v>0.55555555555555503</v>
      </c>
      <c r="K76" s="2">
        <v>1.11048053566607E-2</v>
      </c>
      <c r="L76" s="2"/>
      <c r="M76" s="2" t="e">
        <f>(Table1[[#This Row],[poisson_likelihood]] - (1-Table1[[#This Row],[poisson_likelihood]])/(1/Table1[[#This Row],[365 implied]]-1))/4</f>
        <v>#DIV/0!</v>
      </c>
      <c r="N76" s="4" t="e">
        <f>Table1[[#This Row],[kelly/4 365]]*0.5*$U$2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4" t="e">
        <f>Table1[[#This Row],[kelly/4 99]]*0.5*$U$2</f>
        <v>#DIV/0!</v>
      </c>
      <c r="R76" s="2"/>
      <c r="S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5105</v>
      </c>
      <c r="B77" t="s">
        <v>127</v>
      </c>
      <c r="C77" s="1">
        <v>45605</v>
      </c>
      <c r="D77" t="s">
        <v>12</v>
      </c>
      <c r="E77">
        <v>1.5</v>
      </c>
      <c r="F77" s="2">
        <v>0.59171597633136097</v>
      </c>
      <c r="G77" s="2">
        <v>0.647229719709002</v>
      </c>
      <c r="H77" s="2">
        <v>0.60967917257746596</v>
      </c>
      <c r="I77" s="2">
        <v>0.60465116279069697</v>
      </c>
      <c r="J77" s="2">
        <v>0.61512027491408905</v>
      </c>
      <c r="K77" s="2">
        <v>1.0999203498520901E-2</v>
      </c>
      <c r="L77" s="2"/>
      <c r="M77" s="2" t="e">
        <f>(Table1[[#This Row],[poisson_likelihood]] - (1-Table1[[#This Row],[poisson_likelihood]])/(1/Table1[[#This Row],[365 implied]]-1))/4</f>
        <v>#DIV/0!</v>
      </c>
      <c r="N77" s="4" t="e">
        <f>Table1[[#This Row],[kelly/4 365]]*0.5*$U$2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4" t="e">
        <f>Table1[[#This Row],[kelly/4 99]]*0.5*$U$2</f>
        <v>#DIV/0!</v>
      </c>
      <c r="R77" s="2"/>
      <c r="S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4912</v>
      </c>
      <c r="B78" t="s">
        <v>30</v>
      </c>
      <c r="C78" s="1">
        <v>45605</v>
      </c>
      <c r="D78" t="s">
        <v>13</v>
      </c>
      <c r="E78">
        <v>2.5</v>
      </c>
      <c r="F78" s="2">
        <v>0.46511627906976699</v>
      </c>
      <c r="G78" s="2">
        <v>0.44463986398773098</v>
      </c>
      <c r="H78" s="2">
        <v>0.48842061525281499</v>
      </c>
      <c r="I78" s="2">
        <v>0.43262411347517699</v>
      </c>
      <c r="J78" s="2">
        <v>0.42911877394636</v>
      </c>
      <c r="K78" s="2">
        <v>1.0892244085554999E-2</v>
      </c>
      <c r="L78" s="2"/>
      <c r="M78" s="2" t="e">
        <f>(Table1[[#This Row],[poisson_likelihood]] - (1-Table1[[#This Row],[poisson_likelihood]])/(1/Table1[[#This Row],[365 implied]]-1))/4</f>
        <v>#DIV/0!</v>
      </c>
      <c r="N78" s="4" t="e">
        <f>Table1[[#This Row],[kelly/4 365]]*0.5*$U$2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4" t="e">
        <f>Table1[[#This Row],[kelly/4 99]]*0.5*$U$2</f>
        <v>#DIV/0!</v>
      </c>
      <c r="R78" s="2"/>
      <c r="S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4977</v>
      </c>
      <c r="B79" t="s">
        <v>63</v>
      </c>
      <c r="C79" s="1">
        <v>45605</v>
      </c>
      <c r="D79" t="s">
        <v>12</v>
      </c>
      <c r="E79">
        <v>2.5</v>
      </c>
      <c r="F79" s="2">
        <v>0.44444444444444398</v>
      </c>
      <c r="G79" s="2">
        <v>0.51009030932023902</v>
      </c>
      <c r="H79" s="2">
        <v>0.46665210664027901</v>
      </c>
      <c r="I79" s="2">
        <v>0.48795180722891501</v>
      </c>
      <c r="J79" s="2">
        <v>0.44765342960288801</v>
      </c>
      <c r="K79" s="2">
        <v>9.9934479881257001E-3</v>
      </c>
      <c r="L79" s="2"/>
      <c r="M79" s="2" t="e">
        <f>(Table1[[#This Row],[poisson_likelihood]] - (1-Table1[[#This Row],[poisson_likelihood]])/(1/Table1[[#This Row],[365 implied]]-1))/4</f>
        <v>#DIV/0!</v>
      </c>
      <c r="N79" s="4" t="e">
        <f>Table1[[#This Row],[kelly/4 365]]*0.5*$U$2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4" t="e">
        <f>Table1[[#This Row],[kelly/4 99]]*0.5*$U$2</f>
        <v>#DIV/0!</v>
      </c>
      <c r="R79" s="2"/>
      <c r="S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5116</v>
      </c>
      <c r="B80" t="s">
        <v>132</v>
      </c>
      <c r="C80" s="1">
        <v>45605</v>
      </c>
      <c r="D80" t="s">
        <v>13</v>
      </c>
      <c r="E80">
        <v>1.5</v>
      </c>
      <c r="F80" s="2">
        <v>0.5</v>
      </c>
      <c r="G80" s="2">
        <v>0.465228279230401</v>
      </c>
      <c r="H80" s="2">
        <v>0.51980874272019795</v>
      </c>
      <c r="I80" s="2">
        <v>0.40340909090909</v>
      </c>
      <c r="J80" s="2">
        <v>0.41095890410958902</v>
      </c>
      <c r="K80" s="2">
        <v>9.9043713600989701E-3</v>
      </c>
      <c r="L80" s="2"/>
      <c r="M80" s="2" t="e">
        <f>(Table1[[#This Row],[poisson_likelihood]] - (1-Table1[[#This Row],[poisson_likelihood]])/(1/Table1[[#This Row],[365 implied]]-1))/4</f>
        <v>#DIV/0!</v>
      </c>
      <c r="N80" s="4" t="e">
        <f>Table1[[#This Row],[kelly/4 365]]*0.5*$U$2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4" t="e">
        <f>Table1[[#This Row],[kelly/4 99]]*0.5*$U$2</f>
        <v>#DIV/0!</v>
      </c>
      <c r="R80" s="2"/>
      <c r="S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4956</v>
      </c>
      <c r="B81" t="s">
        <v>52</v>
      </c>
      <c r="C81" s="1">
        <v>45605</v>
      </c>
      <c r="D81" t="s">
        <v>13</v>
      </c>
      <c r="E81">
        <v>3.5</v>
      </c>
      <c r="F81" s="2">
        <v>0.58823529411764697</v>
      </c>
      <c r="G81" s="2">
        <v>0.55928762556247402</v>
      </c>
      <c r="H81" s="2">
        <v>0.60374783864054105</v>
      </c>
      <c r="I81" s="2">
        <v>0.61538461538461497</v>
      </c>
      <c r="J81" s="2">
        <v>0.6</v>
      </c>
      <c r="K81" s="2">
        <v>9.4183306031856897E-3</v>
      </c>
      <c r="L81" s="2"/>
      <c r="M81" s="2" t="e">
        <f>(Table1[[#This Row],[poisson_likelihood]] - (1-Table1[[#This Row],[poisson_likelihood]])/(1/Table1[[#This Row],[365 implied]]-1))/4</f>
        <v>#DIV/0!</v>
      </c>
      <c r="N81" s="4" t="e">
        <f>Table1[[#This Row],[kelly/4 365]]*0.5*$U$2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4" t="e">
        <f>Table1[[#This Row],[kelly/4 99]]*0.5*$U$2</f>
        <v>#DIV/0!</v>
      </c>
      <c r="R81" s="2"/>
      <c r="S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5060</v>
      </c>
      <c r="B82" t="s">
        <v>104</v>
      </c>
      <c r="C82" s="1">
        <v>45605</v>
      </c>
      <c r="D82" t="s">
        <v>13</v>
      </c>
      <c r="E82">
        <v>2.5</v>
      </c>
      <c r="F82" s="2">
        <v>0.61728395061728303</v>
      </c>
      <c r="G82" s="2">
        <v>0.58231959760454799</v>
      </c>
      <c r="H82" s="2">
        <v>0.63112246439171504</v>
      </c>
      <c r="I82" s="2">
        <v>0.60509554140127297</v>
      </c>
      <c r="J82" s="2">
        <v>0.589090909090909</v>
      </c>
      <c r="K82" s="2">
        <v>9.0396743203949494E-3</v>
      </c>
      <c r="L82" s="2"/>
      <c r="M82" s="2" t="e">
        <f>(Table1[[#This Row],[poisson_likelihood]] - (1-Table1[[#This Row],[poisson_likelihood]])/(1/Table1[[#This Row],[365 implied]]-1))/4</f>
        <v>#DIV/0!</v>
      </c>
      <c r="N82" s="4" t="e">
        <f>Table1[[#This Row],[kelly/4 365]]*0.5*$U$2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4" t="e">
        <f>Table1[[#This Row],[kelly/4 99]]*0.5*$U$2</f>
        <v>#DIV/0!</v>
      </c>
      <c r="R82" s="2"/>
      <c r="S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4993</v>
      </c>
      <c r="B83" t="s">
        <v>71</v>
      </c>
      <c r="C83" s="1">
        <v>45605</v>
      </c>
      <c r="D83" t="s">
        <v>12</v>
      </c>
      <c r="E83">
        <v>2.5</v>
      </c>
      <c r="F83" s="2">
        <v>0.59523809523809501</v>
      </c>
      <c r="G83" s="2">
        <v>0.64620749927229504</v>
      </c>
      <c r="H83" s="2">
        <v>0.608559023779074</v>
      </c>
      <c r="I83" s="2">
        <v>0.55367231638418002</v>
      </c>
      <c r="J83" s="2">
        <v>0.52542372881355903</v>
      </c>
      <c r="K83" s="2">
        <v>8.2276323341343403E-3</v>
      </c>
      <c r="L83" s="2"/>
      <c r="M83" s="2" t="e">
        <f>(Table1[[#This Row],[poisson_likelihood]] - (1-Table1[[#This Row],[poisson_likelihood]])/(1/Table1[[#This Row],[365 implied]]-1))/4</f>
        <v>#DIV/0!</v>
      </c>
      <c r="N83" s="4" t="e">
        <f>Table1[[#This Row],[kelly/4 365]]*0.5*$U$2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4" t="e">
        <f>Table1[[#This Row],[kelly/4 99]]*0.5*$U$2</f>
        <v>#DIV/0!</v>
      </c>
      <c r="R83" s="2"/>
      <c r="S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4933</v>
      </c>
      <c r="B84" t="s">
        <v>41</v>
      </c>
      <c r="C84" s="1">
        <v>45605</v>
      </c>
      <c r="D84" t="s">
        <v>12</v>
      </c>
      <c r="E84">
        <v>1.5</v>
      </c>
      <c r="F84" s="2">
        <v>0.52356020942408299</v>
      </c>
      <c r="G84" s="2">
        <v>0.58601098562426301</v>
      </c>
      <c r="H84" s="2">
        <v>0.53838030945572501</v>
      </c>
      <c r="I84" s="2">
        <v>0.54411764705882304</v>
      </c>
      <c r="J84" s="2">
        <v>0.53877551020408099</v>
      </c>
      <c r="K84" s="2">
        <v>7.7764810605589997E-3</v>
      </c>
      <c r="L84" s="2"/>
      <c r="M84" s="2" t="e">
        <f>(Table1[[#This Row],[poisson_likelihood]] - (1-Table1[[#This Row],[poisson_likelihood]])/(1/Table1[[#This Row],[365 implied]]-1))/4</f>
        <v>#DIV/0!</v>
      </c>
      <c r="N84" s="4" t="e">
        <f>Table1[[#This Row],[kelly/4 365]]*0.5*$U$2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4" t="e">
        <f>Table1[[#This Row],[kelly/4 99]]*0.5*$U$2</f>
        <v>#DIV/0!</v>
      </c>
      <c r="R84" s="2"/>
      <c r="S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5030</v>
      </c>
      <c r="B85" t="s">
        <v>89</v>
      </c>
      <c r="C85" s="1">
        <v>45605</v>
      </c>
      <c r="D85" t="s">
        <v>13</v>
      </c>
      <c r="E85">
        <v>1.5</v>
      </c>
      <c r="F85" s="2">
        <v>0.40485829959514102</v>
      </c>
      <c r="G85" s="2">
        <v>0.37338558488124102</v>
      </c>
      <c r="H85" s="2">
        <v>0.42243144167039798</v>
      </c>
      <c r="I85" s="2">
        <v>0.42857142857142799</v>
      </c>
      <c r="J85" s="2">
        <v>0.46101694915254199</v>
      </c>
      <c r="K85" s="2">
        <v>7.3819151234498503E-3</v>
      </c>
      <c r="L85" s="2"/>
      <c r="M85" s="2" t="e">
        <f>(Table1[[#This Row],[poisson_likelihood]] - (1-Table1[[#This Row],[poisson_likelihood]])/(1/Table1[[#This Row],[365 implied]]-1))/4</f>
        <v>#DIV/0!</v>
      </c>
      <c r="N85" s="4" t="e">
        <f>Table1[[#This Row],[kelly/4 365]]*0.5*$U$2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4" t="e">
        <f>Table1[[#This Row],[kelly/4 99]]*0.5*$U$2</f>
        <v>#DIV/0!</v>
      </c>
      <c r="R85" s="2"/>
      <c r="S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5108</v>
      </c>
      <c r="B86" t="s">
        <v>128</v>
      </c>
      <c r="C86" s="1">
        <v>45605</v>
      </c>
      <c r="D86" t="s">
        <v>13</v>
      </c>
      <c r="E86">
        <v>2.5</v>
      </c>
      <c r="F86" s="2">
        <v>0.65359477124182996</v>
      </c>
      <c r="G86" s="2">
        <v>0.62337101854797305</v>
      </c>
      <c r="H86" s="2">
        <v>0.66295249744131002</v>
      </c>
      <c r="I86" s="2">
        <v>0.68589743589743501</v>
      </c>
      <c r="J86" s="2">
        <v>0.68131868131868101</v>
      </c>
      <c r="K86" s="2">
        <v>6.7534533420780798E-3</v>
      </c>
      <c r="L86" s="2"/>
      <c r="M86" s="2" t="e">
        <f>(Table1[[#This Row],[poisson_likelihood]] - (1-Table1[[#This Row],[poisson_likelihood]])/(1/Table1[[#This Row],[365 implied]]-1))/4</f>
        <v>#DIV/0!</v>
      </c>
      <c r="N86" s="4" t="e">
        <f>Table1[[#This Row],[kelly/4 365]]*0.5*$U$2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4" t="e">
        <f>Table1[[#This Row],[kelly/4 99]]*0.5*$U$2</f>
        <v>#DIV/0!</v>
      </c>
      <c r="R86" s="2"/>
      <c r="S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5001</v>
      </c>
      <c r="B87" t="s">
        <v>75</v>
      </c>
      <c r="C87" s="1">
        <v>45605</v>
      </c>
      <c r="D87" t="s">
        <v>12</v>
      </c>
      <c r="E87">
        <v>3.5</v>
      </c>
      <c r="F87" s="2">
        <v>0.44247787610619399</v>
      </c>
      <c r="G87" s="2">
        <v>0.49235271829201899</v>
      </c>
      <c r="H87" s="2">
        <v>0.45645575638450803</v>
      </c>
      <c r="I87" s="2">
        <v>0.37888198757763902</v>
      </c>
      <c r="J87" s="2">
        <v>0.39622641509433898</v>
      </c>
      <c r="K87" s="2">
        <v>6.2678590136881701E-3</v>
      </c>
      <c r="L87" s="2"/>
      <c r="M87" s="2" t="e">
        <f>(Table1[[#This Row],[poisson_likelihood]] - (1-Table1[[#This Row],[poisson_likelihood]])/(1/Table1[[#This Row],[365 implied]]-1))/4</f>
        <v>#DIV/0!</v>
      </c>
      <c r="N87" s="4" t="e">
        <f>Table1[[#This Row],[kelly/4 365]]*0.5*$U$2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4" t="e">
        <f>Table1[[#This Row],[kelly/4 99]]*0.5*$U$2</f>
        <v>#DIV/0!</v>
      </c>
      <c r="R87" s="2"/>
      <c r="S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5036</v>
      </c>
      <c r="B88" t="s">
        <v>92</v>
      </c>
      <c r="C88" s="1">
        <v>45605</v>
      </c>
      <c r="D88" t="s">
        <v>13</v>
      </c>
      <c r="E88">
        <v>2.5</v>
      </c>
      <c r="F88" s="2">
        <v>0.5</v>
      </c>
      <c r="G88" s="2">
        <v>0.47128211422792299</v>
      </c>
      <c r="H88" s="2">
        <v>0.51249667280185296</v>
      </c>
      <c r="I88" s="2">
        <v>0.56707317073170704</v>
      </c>
      <c r="J88" s="2">
        <v>0.57509157509157505</v>
      </c>
      <c r="K88" s="2">
        <v>6.2483364009269203E-3</v>
      </c>
      <c r="L88" s="2"/>
      <c r="M88" s="2" t="e">
        <f>(Table1[[#This Row],[poisson_likelihood]] - (1-Table1[[#This Row],[poisson_likelihood]])/(1/Table1[[#This Row],[365 implied]]-1))/4</f>
        <v>#DIV/0!</v>
      </c>
      <c r="N88" s="4" t="e">
        <f>Table1[[#This Row],[kelly/4 365]]*0.5*$U$2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4" t="e">
        <f>Table1[[#This Row],[kelly/4 99]]*0.5*$U$2</f>
        <v>#DIV/0!</v>
      </c>
      <c r="R88" s="2"/>
      <c r="S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4961</v>
      </c>
      <c r="B89" t="s">
        <v>55</v>
      </c>
      <c r="C89" s="1">
        <v>45605</v>
      </c>
      <c r="D89" t="s">
        <v>12</v>
      </c>
      <c r="E89">
        <v>2.5</v>
      </c>
      <c r="F89" s="2">
        <v>0.40983606557377</v>
      </c>
      <c r="G89" s="2">
        <v>0.47194630497096401</v>
      </c>
      <c r="H89" s="2">
        <v>0.42424676375758602</v>
      </c>
      <c r="I89" s="2">
        <v>0.40909090909090901</v>
      </c>
      <c r="J89" s="2">
        <v>0.41499999999999998</v>
      </c>
      <c r="K89" s="2">
        <v>6.1045318695332196E-3</v>
      </c>
      <c r="L89" s="2"/>
      <c r="M89" s="2" t="e">
        <f>(Table1[[#This Row],[poisson_likelihood]] - (1-Table1[[#This Row],[poisson_likelihood]])/(1/Table1[[#This Row],[365 implied]]-1))/4</f>
        <v>#DIV/0!</v>
      </c>
      <c r="N89" s="4" t="e">
        <f>Table1[[#This Row],[kelly/4 365]]*0.5*$U$2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4" t="e">
        <f>Table1[[#This Row],[kelly/4 99]]*0.5*$U$2</f>
        <v>#DIV/0!</v>
      </c>
      <c r="R89" s="2"/>
      <c r="S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5176</v>
      </c>
      <c r="B90" t="s">
        <v>162</v>
      </c>
      <c r="C90" s="1">
        <v>45605</v>
      </c>
      <c r="D90" t="s">
        <v>13</v>
      </c>
      <c r="E90">
        <v>2.5</v>
      </c>
      <c r="F90" s="2">
        <v>0.52356020942408299</v>
      </c>
      <c r="G90" s="2">
        <v>0.492318614691311</v>
      </c>
      <c r="H90" s="2">
        <v>0.535091977946199</v>
      </c>
      <c r="I90" s="2">
        <v>0.44571428571428501</v>
      </c>
      <c r="J90" s="2">
        <v>0.47278911564625797</v>
      </c>
      <c r="K90" s="2">
        <v>6.0510104058352499E-3</v>
      </c>
      <c r="L90" s="2"/>
      <c r="M90" s="2" t="e">
        <f>(Table1[[#This Row],[poisson_likelihood]] - (1-Table1[[#This Row],[poisson_likelihood]])/(1/Table1[[#This Row],[365 implied]]-1))/4</f>
        <v>#DIV/0!</v>
      </c>
      <c r="N90" s="4" t="e">
        <f>Table1[[#This Row],[kelly/4 365]]*0.5*$U$2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4" t="e">
        <f>Table1[[#This Row],[kelly/4 99]]*0.5*$U$2</f>
        <v>#DIV/0!</v>
      </c>
      <c r="R90" s="2"/>
      <c r="S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4887</v>
      </c>
      <c r="B91" t="s">
        <v>18</v>
      </c>
      <c r="C91" s="1">
        <v>45605</v>
      </c>
      <c r="D91" t="s">
        <v>12</v>
      </c>
      <c r="E91">
        <v>3.5</v>
      </c>
      <c r="F91" s="2">
        <v>0.42553191489361702</v>
      </c>
      <c r="G91" s="2">
        <v>0.47637623414686397</v>
      </c>
      <c r="H91" s="2">
        <v>0.43935666578903099</v>
      </c>
      <c r="I91" s="2">
        <v>0.41011235955056102</v>
      </c>
      <c r="J91" s="2">
        <v>0.39597315436241598</v>
      </c>
      <c r="K91" s="2">
        <v>6.0163267785601701E-3</v>
      </c>
      <c r="L91" s="2"/>
      <c r="M91" s="2" t="e">
        <f>(Table1[[#This Row],[poisson_likelihood]] - (1-Table1[[#This Row],[poisson_likelihood]])/(1/Table1[[#This Row],[365 implied]]-1))/4</f>
        <v>#DIV/0!</v>
      </c>
      <c r="N91" s="4" t="e">
        <f>Table1[[#This Row],[kelly/4 365]]*0.5*$U$2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4" t="e">
        <f>Table1[[#This Row],[kelly/4 99]]*0.5*$U$2</f>
        <v>#DIV/0!</v>
      </c>
      <c r="R91" s="2"/>
      <c r="S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5168</v>
      </c>
      <c r="B92" t="s">
        <v>158</v>
      </c>
      <c r="C92" s="1">
        <v>45605</v>
      </c>
      <c r="D92" t="s">
        <v>13</v>
      </c>
      <c r="E92">
        <v>2.5</v>
      </c>
      <c r="F92" s="2">
        <v>0.625</v>
      </c>
      <c r="G92" s="2">
        <v>0.57545347020634896</v>
      </c>
      <c r="H92" s="2">
        <v>0.63340657565473901</v>
      </c>
      <c r="I92" s="2">
        <v>0.60655737704918</v>
      </c>
      <c r="J92" s="2">
        <v>0.56944444444444398</v>
      </c>
      <c r="K92" s="2">
        <v>5.6043837698265498E-3</v>
      </c>
      <c r="L92" s="2"/>
      <c r="M92" s="2" t="e">
        <f>(Table1[[#This Row],[poisson_likelihood]] - (1-Table1[[#This Row],[poisson_likelihood]])/(1/Table1[[#This Row],[365 implied]]-1))/4</f>
        <v>#DIV/0!</v>
      </c>
      <c r="N92" s="4" t="e">
        <f>Table1[[#This Row],[kelly/4 365]]*0.5*$U$2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4" t="e">
        <f>Table1[[#This Row],[kelly/4 99]]*0.5*$U$2</f>
        <v>#DIV/0!</v>
      </c>
      <c r="R92" s="2"/>
      <c r="S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5033</v>
      </c>
      <c r="B93" t="s">
        <v>91</v>
      </c>
      <c r="C93" s="1">
        <v>45605</v>
      </c>
      <c r="D93" t="s">
        <v>12</v>
      </c>
      <c r="E93">
        <v>1.5</v>
      </c>
      <c r="F93" s="2">
        <v>0.61728395061728303</v>
      </c>
      <c r="G93" s="2">
        <v>0.66082272999394298</v>
      </c>
      <c r="H93" s="2">
        <v>0.62463781667262297</v>
      </c>
      <c r="I93" s="2">
        <v>0.70138888888888795</v>
      </c>
      <c r="J93" s="2">
        <v>0.66666666666666596</v>
      </c>
      <c r="K93" s="2">
        <v>4.8037350845365704E-3</v>
      </c>
      <c r="L93" s="2"/>
      <c r="M93" s="2" t="e">
        <f>(Table1[[#This Row],[poisson_likelihood]] - (1-Table1[[#This Row],[poisson_likelihood]])/(1/Table1[[#This Row],[365 implied]]-1))/4</f>
        <v>#DIV/0!</v>
      </c>
      <c r="N93" s="4" t="e">
        <f>Table1[[#This Row],[kelly/4 365]]*0.5*$U$2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4" t="e">
        <f>Table1[[#This Row],[kelly/4 99]]*0.5*$U$2</f>
        <v>#DIV/0!</v>
      </c>
      <c r="R93" s="2"/>
      <c r="S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4984</v>
      </c>
      <c r="B94" t="s">
        <v>66</v>
      </c>
      <c r="C94" s="1">
        <v>45605</v>
      </c>
      <c r="D94" t="s">
        <v>13</v>
      </c>
      <c r="E94">
        <v>1.5</v>
      </c>
      <c r="F94" s="2">
        <v>0.427350427350427</v>
      </c>
      <c r="G94" s="2">
        <v>0.398707319120854</v>
      </c>
      <c r="H94" s="2">
        <v>0.43699948617612999</v>
      </c>
      <c r="I94" s="2">
        <v>0.51479289940828399</v>
      </c>
      <c r="J94" s="2">
        <v>0.49647887323943601</v>
      </c>
      <c r="K94" s="2">
        <v>4.2124622485346201E-3</v>
      </c>
      <c r="L94" s="2"/>
      <c r="M94" s="2" t="e">
        <f>(Table1[[#This Row],[poisson_likelihood]] - (1-Table1[[#This Row],[poisson_likelihood]])/(1/Table1[[#This Row],[365 implied]]-1))/4</f>
        <v>#DIV/0!</v>
      </c>
      <c r="N94" s="4" t="e">
        <f>Table1[[#This Row],[kelly/4 365]]*0.5*$U$2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4" t="e">
        <f>Table1[[#This Row],[kelly/4 99]]*0.5*$U$2</f>
        <v>#DIV/0!</v>
      </c>
      <c r="R94" s="2"/>
      <c r="S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5188</v>
      </c>
      <c r="B95" t="s">
        <v>168</v>
      </c>
      <c r="C95" s="1">
        <v>45605</v>
      </c>
      <c r="D95" t="s">
        <v>13</v>
      </c>
      <c r="E95">
        <v>1.5</v>
      </c>
      <c r="F95" s="2">
        <v>0.39840637450199201</v>
      </c>
      <c r="G95" s="2">
        <v>0.37364582119801398</v>
      </c>
      <c r="H95" s="2">
        <v>0.40853678996944298</v>
      </c>
      <c r="I95" s="2">
        <v>0.43859649122806998</v>
      </c>
      <c r="J95" s="2">
        <v>0.40277777777777701</v>
      </c>
      <c r="K95" s="2">
        <v>4.2098249707453704E-3</v>
      </c>
      <c r="L95" s="2"/>
      <c r="M95" s="2" t="e">
        <f>(Table1[[#This Row],[poisson_likelihood]] - (1-Table1[[#This Row],[poisson_likelihood]])/(1/Table1[[#This Row],[365 implied]]-1))/4</f>
        <v>#DIV/0!</v>
      </c>
      <c r="N95" s="4" t="e">
        <f>Table1[[#This Row],[kelly/4 365]]*0.5*$U$2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4" t="e">
        <f>Table1[[#This Row],[kelly/4 99]]*0.5*$U$2</f>
        <v>#DIV/0!</v>
      </c>
      <c r="R95" s="2"/>
      <c r="S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5104</v>
      </c>
      <c r="B96" t="s">
        <v>126</v>
      </c>
      <c r="C96" s="1">
        <v>45605</v>
      </c>
      <c r="D96" t="s">
        <v>13</v>
      </c>
      <c r="E96">
        <v>3.5</v>
      </c>
      <c r="F96" s="2">
        <v>0.625</v>
      </c>
      <c r="G96" s="2">
        <v>0.58574727841131502</v>
      </c>
      <c r="H96" s="2">
        <v>0.63106959191938305</v>
      </c>
      <c r="I96" s="2">
        <v>0.62643678160919503</v>
      </c>
      <c r="J96" s="2">
        <v>0.61855670103092697</v>
      </c>
      <c r="K96" s="2">
        <v>4.0463946129224099E-3</v>
      </c>
      <c r="L96" s="2"/>
      <c r="M96" s="2" t="e">
        <f>(Table1[[#This Row],[poisson_likelihood]] - (1-Table1[[#This Row],[poisson_likelihood]])/(1/Table1[[#This Row],[365 implied]]-1))/4</f>
        <v>#DIV/0!</v>
      </c>
      <c r="N96" s="4" t="e">
        <f>Table1[[#This Row],[kelly/4 365]]*0.5*$U$2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4" t="e">
        <f>Table1[[#This Row],[kelly/4 99]]*0.5*$U$2</f>
        <v>#DIV/0!</v>
      </c>
      <c r="R96" s="2"/>
      <c r="S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4896</v>
      </c>
      <c r="B97" t="s">
        <v>22</v>
      </c>
      <c r="C97" s="1">
        <v>45605</v>
      </c>
      <c r="D97" t="s">
        <v>13</v>
      </c>
      <c r="E97">
        <v>1.5</v>
      </c>
      <c r="F97" s="2">
        <v>0.476190476190476</v>
      </c>
      <c r="G97" s="2">
        <v>0.43336072536370002</v>
      </c>
      <c r="H97" s="2">
        <v>0.48429685218739199</v>
      </c>
      <c r="I97" s="2">
        <v>0.52873563218390796</v>
      </c>
      <c r="J97" s="2">
        <v>0.53583617747440204</v>
      </c>
      <c r="K97" s="2">
        <v>3.8689521803464801E-3</v>
      </c>
      <c r="L97" s="2"/>
      <c r="M97" s="2" t="e">
        <f>(Table1[[#This Row],[poisson_likelihood]] - (1-Table1[[#This Row],[poisson_likelihood]])/(1/Table1[[#This Row],[365 implied]]-1))/4</f>
        <v>#DIV/0!</v>
      </c>
      <c r="N97" s="4" t="e">
        <f>Table1[[#This Row],[kelly/4 365]]*0.5*$U$2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4" t="e">
        <f>Table1[[#This Row],[kelly/4 99]]*0.5*$U$2</f>
        <v>#DIV/0!</v>
      </c>
      <c r="R97" s="2"/>
      <c r="S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5084</v>
      </c>
      <c r="B98" t="s">
        <v>116</v>
      </c>
      <c r="C98" s="1">
        <v>45605</v>
      </c>
      <c r="D98" t="s">
        <v>13</v>
      </c>
      <c r="E98">
        <v>2.5</v>
      </c>
      <c r="F98" s="2">
        <v>0.55555555555555503</v>
      </c>
      <c r="G98" s="2">
        <v>0.51632017949196596</v>
      </c>
      <c r="H98" s="2">
        <v>0.56241539848821898</v>
      </c>
      <c r="I98" s="2">
        <v>0.55555555555555503</v>
      </c>
      <c r="J98" s="2">
        <v>0.53472222222222199</v>
      </c>
      <c r="K98" s="2">
        <v>3.8586616496236702E-3</v>
      </c>
      <c r="L98" s="2"/>
      <c r="M98" s="2" t="e">
        <f>(Table1[[#This Row],[poisson_likelihood]] - (1-Table1[[#This Row],[poisson_likelihood]])/(1/Table1[[#This Row],[365 implied]]-1))/4</f>
        <v>#DIV/0!</v>
      </c>
      <c r="N98" s="4" t="e">
        <f>Table1[[#This Row],[kelly/4 365]]*0.5*$U$2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4" t="e">
        <f>Table1[[#This Row],[kelly/4 99]]*0.5*$U$2</f>
        <v>#DIV/0!</v>
      </c>
      <c r="R98" s="2"/>
      <c r="S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4891</v>
      </c>
      <c r="B99" t="s">
        <v>20</v>
      </c>
      <c r="C99" s="1">
        <v>45605</v>
      </c>
      <c r="D99" t="s">
        <v>12</v>
      </c>
      <c r="E99">
        <v>2.5</v>
      </c>
      <c r="F99" s="2">
        <v>0.46511627906976699</v>
      </c>
      <c r="G99" s="2">
        <v>0.51541154030839398</v>
      </c>
      <c r="H99" s="2">
        <v>0.471408337842875</v>
      </c>
      <c r="I99" s="2">
        <v>0.45977011494252801</v>
      </c>
      <c r="J99" s="2">
        <v>0.48275862068965503</v>
      </c>
      <c r="K99" s="2">
        <v>2.9408535569960398E-3</v>
      </c>
      <c r="L99" s="2"/>
      <c r="M99" s="2" t="e">
        <f>(Table1[[#This Row],[poisson_likelihood]] - (1-Table1[[#This Row],[poisson_likelihood]])/(1/Table1[[#This Row],[365 implied]]-1))/4</f>
        <v>#DIV/0!</v>
      </c>
      <c r="N99" s="4" t="e">
        <f>Table1[[#This Row],[kelly/4 365]]*0.5*$U$2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4" t="e">
        <f>Table1[[#This Row],[kelly/4 99]]*0.5*$U$2</f>
        <v>#DIV/0!</v>
      </c>
      <c r="R99" s="2"/>
      <c r="S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5095</v>
      </c>
      <c r="B100" t="s">
        <v>122</v>
      </c>
      <c r="C100" s="1">
        <v>45605</v>
      </c>
      <c r="D100" t="s">
        <v>12</v>
      </c>
      <c r="E100">
        <v>2.5</v>
      </c>
      <c r="F100" s="2">
        <v>0.58823529411764697</v>
      </c>
      <c r="G100" s="2">
        <v>0.61919115169647898</v>
      </c>
      <c r="H100" s="2">
        <v>0.592687408578769</v>
      </c>
      <c r="I100" s="2">
        <v>0.64534883720930203</v>
      </c>
      <c r="J100" s="2">
        <v>0.647260273972602</v>
      </c>
      <c r="K100" s="2">
        <v>2.7030694942531399E-3</v>
      </c>
      <c r="L100" s="2"/>
      <c r="M100" s="2" t="e">
        <f>(Table1[[#This Row],[poisson_likelihood]] - (1-Table1[[#This Row],[poisson_likelihood]])/(1/Table1[[#This Row],[365 implied]]-1))/4</f>
        <v>#DIV/0!</v>
      </c>
      <c r="N100" s="4" t="e">
        <f>Table1[[#This Row],[kelly/4 365]]*0.5*$U$2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4" t="e">
        <f>Table1[[#This Row],[kelly/4 99]]*0.5*$U$2</f>
        <v>#DIV/0!</v>
      </c>
      <c r="R100" s="2"/>
      <c r="S1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4975</v>
      </c>
      <c r="B101" t="s">
        <v>62</v>
      </c>
      <c r="C101" s="1">
        <v>45605</v>
      </c>
      <c r="D101" t="s">
        <v>12</v>
      </c>
      <c r="E101">
        <v>2.5</v>
      </c>
      <c r="F101" s="2">
        <v>0.41666666666666602</v>
      </c>
      <c r="G101" s="2">
        <v>0.468899409743811</v>
      </c>
      <c r="H101" s="2">
        <v>0.42289204318773299</v>
      </c>
      <c r="I101" s="2">
        <v>0.439393939393939</v>
      </c>
      <c r="J101" s="2">
        <v>0.43835616438356101</v>
      </c>
      <c r="K101" s="2">
        <v>2.6680185090286E-3</v>
      </c>
      <c r="L101" s="2"/>
      <c r="M101" s="2" t="e">
        <f>(Table1[[#This Row],[poisson_likelihood]] - (1-Table1[[#This Row],[poisson_likelihood]])/(1/Table1[[#This Row],[365 implied]]-1))/4</f>
        <v>#DIV/0!</v>
      </c>
      <c r="N101" s="4" t="e">
        <f>Table1[[#This Row],[kelly/4 365]]*0.5*$U$2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4" t="e">
        <f>Table1[[#This Row],[kelly/4 99]]*0.5*$U$2</f>
        <v>#DIV/0!</v>
      </c>
      <c r="R101" s="2"/>
      <c r="S1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4981</v>
      </c>
      <c r="B102" t="s">
        <v>65</v>
      </c>
      <c r="C102" s="1">
        <v>45605</v>
      </c>
      <c r="D102" t="s">
        <v>12</v>
      </c>
      <c r="E102">
        <v>2.5</v>
      </c>
      <c r="F102" s="2">
        <v>0.45454545454545398</v>
      </c>
      <c r="G102" s="2">
        <v>0.50254255340026099</v>
      </c>
      <c r="H102" s="2">
        <v>0.45899722610987598</v>
      </c>
      <c r="I102" s="2">
        <v>0.47457627118644002</v>
      </c>
      <c r="J102" s="2">
        <v>0.43050847457627101</v>
      </c>
      <c r="K102" s="2">
        <v>2.0403953003601599E-3</v>
      </c>
      <c r="L102" s="2"/>
      <c r="M102" s="2" t="e">
        <f>(Table1[[#This Row],[poisson_likelihood]] - (1-Table1[[#This Row],[poisson_likelihood]])/(1/Table1[[#This Row],[365 implied]]-1))/4</f>
        <v>#DIV/0!</v>
      </c>
      <c r="N102" s="4" t="e">
        <f>Table1[[#This Row],[kelly/4 365]]*0.5*$U$2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4" t="e">
        <f>Table1[[#This Row],[kelly/4 99]]*0.5*$U$2</f>
        <v>#DIV/0!</v>
      </c>
      <c r="R102" s="2"/>
      <c r="S1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4935</v>
      </c>
      <c r="B103" t="s">
        <v>42</v>
      </c>
      <c r="C103" s="1">
        <v>45605</v>
      </c>
      <c r="D103" t="s">
        <v>12</v>
      </c>
      <c r="E103">
        <v>1.5</v>
      </c>
      <c r="F103" s="2">
        <v>0.53191489361702105</v>
      </c>
      <c r="G103" s="2">
        <v>0.58910897448329602</v>
      </c>
      <c r="H103" s="2">
        <v>0.53441137950723905</v>
      </c>
      <c r="I103" s="2">
        <v>0.54494382022471899</v>
      </c>
      <c r="J103" s="2">
        <v>0.57382550335570404</v>
      </c>
      <c r="K103" s="2">
        <v>1.3333504186392401E-3</v>
      </c>
      <c r="L103" s="2"/>
      <c r="M103" s="2" t="e">
        <f>(Table1[[#This Row],[poisson_likelihood]] - (1-Table1[[#This Row],[poisson_likelihood]])/(1/Table1[[#This Row],[365 implied]]-1))/4</f>
        <v>#DIV/0!</v>
      </c>
      <c r="N103" s="4" t="e">
        <f>Table1[[#This Row],[kelly/4 365]]*0.5*$U$2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4" t="e">
        <f>Table1[[#This Row],[kelly/4 99]]*0.5*$U$2</f>
        <v>#DIV/0!</v>
      </c>
      <c r="R103" s="2"/>
      <c r="S1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4923</v>
      </c>
      <c r="B104" t="s">
        <v>36</v>
      </c>
      <c r="C104" s="1">
        <v>45605</v>
      </c>
      <c r="D104" t="s">
        <v>12</v>
      </c>
      <c r="E104">
        <v>2.5</v>
      </c>
      <c r="F104" s="2">
        <v>0.4</v>
      </c>
      <c r="G104" s="2">
        <v>0.44427570292374002</v>
      </c>
      <c r="H104" s="2">
        <v>0.40249969653760898</v>
      </c>
      <c r="I104" s="2">
        <v>0.42424242424242398</v>
      </c>
      <c r="J104" s="2">
        <v>0.40860215053763399</v>
      </c>
      <c r="K104" s="2">
        <v>1.04154022400378E-3</v>
      </c>
      <c r="L104" s="2"/>
      <c r="M104" s="2" t="e">
        <f>(Table1[[#This Row],[poisson_likelihood]] - (1-Table1[[#This Row],[poisson_likelihood]])/(1/Table1[[#This Row],[365 implied]]-1))/4</f>
        <v>#DIV/0!</v>
      </c>
      <c r="N104" s="4" t="e">
        <f>Table1[[#This Row],[kelly/4 365]]*0.5*$U$2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4" t="e">
        <f>Table1[[#This Row],[kelly/4 99]]*0.5*$U$2</f>
        <v>#DIV/0!</v>
      </c>
      <c r="R104" s="2"/>
      <c r="S1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4988</v>
      </c>
      <c r="B105" t="s">
        <v>68</v>
      </c>
      <c r="C105" s="1">
        <v>45605</v>
      </c>
      <c r="D105" t="s">
        <v>13</v>
      </c>
      <c r="E105">
        <v>1.5</v>
      </c>
      <c r="F105" s="2">
        <v>0.45454545454545398</v>
      </c>
      <c r="G105" s="2">
        <v>0.40399143174455898</v>
      </c>
      <c r="H105" s="2">
        <v>0.455697997534593</v>
      </c>
      <c r="I105" s="2">
        <v>0.46285714285714202</v>
      </c>
      <c r="J105" s="2">
        <v>0.430034129692832</v>
      </c>
      <c r="K105" s="2">
        <v>5.2824887002218802E-4</v>
      </c>
      <c r="L105" s="2"/>
      <c r="M105" s="2" t="e">
        <f>(Table1[[#This Row],[poisson_likelihood]] - (1-Table1[[#This Row],[poisson_likelihood]])/(1/Table1[[#This Row],[365 implied]]-1))/4</f>
        <v>#DIV/0!</v>
      </c>
      <c r="N105" s="4" t="e">
        <f>Table1[[#This Row],[kelly/4 365]]*0.5*$U$2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4" t="e">
        <f>Table1[[#This Row],[kelly/4 99]]*0.5*$U$2</f>
        <v>#DIV/0!</v>
      </c>
      <c r="R105" s="2"/>
      <c r="S1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4949</v>
      </c>
      <c r="B106" t="s">
        <v>49</v>
      </c>
      <c r="C106" s="1">
        <v>45605</v>
      </c>
      <c r="D106" t="s">
        <v>12</v>
      </c>
      <c r="E106">
        <v>1.5</v>
      </c>
      <c r="F106" s="2">
        <v>0.59523809523809501</v>
      </c>
      <c r="G106" s="2">
        <v>0.62763784894121999</v>
      </c>
      <c r="H106" s="2">
        <v>0.59594240090774697</v>
      </c>
      <c r="I106" s="2">
        <v>0.65142857142857102</v>
      </c>
      <c r="J106" s="2">
        <v>0.61986301369862995</v>
      </c>
      <c r="K106" s="2">
        <v>4.3501232537337898E-4</v>
      </c>
      <c r="L106" s="2"/>
      <c r="M106" s="2" t="e">
        <f>(Table1[[#This Row],[poisson_likelihood]] - (1-Table1[[#This Row],[poisson_likelihood]])/(1/Table1[[#This Row],[365 implied]]-1))/4</f>
        <v>#DIV/0!</v>
      </c>
      <c r="N106" s="4" t="e">
        <f>Table1[[#This Row],[kelly/4 365]]*0.5*$U$2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4" t="e">
        <f>Table1[[#This Row],[kelly/4 99]]*0.5*$U$2</f>
        <v>#DIV/0!</v>
      </c>
      <c r="R106" s="2"/>
      <c r="S1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4910</v>
      </c>
      <c r="B107" t="s">
        <v>29</v>
      </c>
      <c r="C107" s="1">
        <v>45605</v>
      </c>
      <c r="D107" t="s">
        <v>13</v>
      </c>
      <c r="E107">
        <v>3.5</v>
      </c>
      <c r="F107" s="2">
        <v>0.58823529411764697</v>
      </c>
      <c r="G107" s="2">
        <v>0.54900268765071203</v>
      </c>
      <c r="H107" s="2">
        <v>0.58800694789261998</v>
      </c>
      <c r="I107" s="2">
        <v>0.59006211180124202</v>
      </c>
      <c r="J107" s="2">
        <v>0.57196969696969702</v>
      </c>
      <c r="K107" s="2">
        <v>-1.38638779480393E-4</v>
      </c>
      <c r="L107" s="2"/>
      <c r="M107" s="2" t="e">
        <f>(Table1[[#This Row],[poisson_likelihood]] - (1-Table1[[#This Row],[poisson_likelihood]])/(1/Table1[[#This Row],[365 implied]]-1))/4</f>
        <v>#DIV/0!</v>
      </c>
      <c r="N107" s="4" t="e">
        <f>Table1[[#This Row],[kelly/4 365]]*0.5*$U$2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4" t="e">
        <f>Table1[[#This Row],[kelly/4 99]]*0.5*$U$2</f>
        <v>#DIV/0!</v>
      </c>
      <c r="R107" s="2"/>
      <c r="S1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4906</v>
      </c>
      <c r="B108" t="s">
        <v>27</v>
      </c>
      <c r="C108" s="1">
        <v>45605</v>
      </c>
      <c r="D108" t="s">
        <v>13</v>
      </c>
      <c r="E108">
        <v>1.5</v>
      </c>
      <c r="F108" s="2">
        <v>0.49504950495049499</v>
      </c>
      <c r="G108" s="2">
        <v>0.44261880038273599</v>
      </c>
      <c r="H108" s="2">
        <v>0.49379702912816298</v>
      </c>
      <c r="I108" s="2">
        <v>0.50299401197604698</v>
      </c>
      <c r="J108" s="2">
        <v>0.51263537906137102</v>
      </c>
      <c r="K108" s="2">
        <v>-6.20098323801637E-4</v>
      </c>
      <c r="L108" s="2"/>
      <c r="M108" s="2" t="e">
        <f>(Table1[[#This Row],[poisson_likelihood]] - (1-Table1[[#This Row],[poisson_likelihood]])/(1/Table1[[#This Row],[365 implied]]-1))/4</f>
        <v>#DIV/0!</v>
      </c>
      <c r="N108" s="4" t="e">
        <f>Table1[[#This Row],[kelly/4 365]]*0.5*$U$2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4" t="e">
        <f>Table1[[#This Row],[kelly/4 99]]*0.5*$U$2</f>
        <v>#DIV/0!</v>
      </c>
      <c r="R108" s="2"/>
      <c r="S1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5019</v>
      </c>
      <c r="B109" t="s">
        <v>84</v>
      </c>
      <c r="C109" s="1">
        <v>45605</v>
      </c>
      <c r="D109" t="s">
        <v>12</v>
      </c>
      <c r="E109">
        <v>3.5</v>
      </c>
      <c r="F109" s="2">
        <v>0.45045045045045001</v>
      </c>
      <c r="G109" s="2">
        <v>0.48535338573208597</v>
      </c>
      <c r="H109" s="2">
        <v>0.44759354428046999</v>
      </c>
      <c r="I109" s="2">
        <v>0.53521126760563298</v>
      </c>
      <c r="J109" s="2">
        <v>0.51145038167938905</v>
      </c>
      <c r="K109" s="2">
        <v>-1.29965813470403E-3</v>
      </c>
      <c r="L109" s="2"/>
      <c r="M109" s="2" t="e">
        <f>(Table1[[#This Row],[poisson_likelihood]] - (1-Table1[[#This Row],[poisson_likelihood]])/(1/Table1[[#This Row],[365 implied]]-1))/4</f>
        <v>#DIV/0!</v>
      </c>
      <c r="N109" s="4" t="e">
        <f>Table1[[#This Row],[kelly/4 365]]*0.5*$U$2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4" t="e">
        <f>Table1[[#This Row],[kelly/4 99]]*0.5*$U$2</f>
        <v>#DIV/0!</v>
      </c>
      <c r="R109" s="2"/>
      <c r="S1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5169</v>
      </c>
      <c r="B110" t="s">
        <v>159</v>
      </c>
      <c r="C110" s="1">
        <v>45605</v>
      </c>
      <c r="D110" t="s">
        <v>12</v>
      </c>
      <c r="E110">
        <v>3.5</v>
      </c>
      <c r="F110" s="2">
        <v>0.434782608695652</v>
      </c>
      <c r="G110" s="2">
        <v>0.47299111436782998</v>
      </c>
      <c r="H110" s="2">
        <v>0.431315127486187</v>
      </c>
      <c r="I110" s="2">
        <v>0.50887573964497002</v>
      </c>
      <c r="J110" s="2">
        <v>0.46570397111913298</v>
      </c>
      <c r="K110" s="2">
        <v>-1.5336936118786699E-3</v>
      </c>
      <c r="L110" s="2"/>
      <c r="M110" s="2" t="e">
        <f>(Table1[[#This Row],[poisson_likelihood]] - (1-Table1[[#This Row],[poisson_likelihood]])/(1/Table1[[#This Row],[365 implied]]-1))/4</f>
        <v>#DIV/0!</v>
      </c>
      <c r="N110" s="4" t="e">
        <f>Table1[[#This Row],[kelly/4 365]]*0.5*$U$2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4" t="e">
        <f>Table1[[#This Row],[kelly/4 99]]*0.5*$U$2</f>
        <v>#DIV/0!</v>
      </c>
      <c r="R110" s="2"/>
      <c r="S1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4932</v>
      </c>
      <c r="B111" t="s">
        <v>40</v>
      </c>
      <c r="C111" s="1">
        <v>45605</v>
      </c>
      <c r="D111" t="s">
        <v>13</v>
      </c>
      <c r="E111">
        <v>2.5</v>
      </c>
      <c r="F111" s="2">
        <v>0.61728395061728303</v>
      </c>
      <c r="G111" s="2">
        <v>0.57118498547486696</v>
      </c>
      <c r="H111" s="2">
        <v>0.61463425116029202</v>
      </c>
      <c r="I111" s="2">
        <v>0.61184210526315697</v>
      </c>
      <c r="J111" s="2">
        <v>0.62444444444444402</v>
      </c>
      <c r="K111" s="2">
        <v>-1.7308520646477899E-3</v>
      </c>
      <c r="L111" s="2"/>
      <c r="M111" s="2" t="e">
        <f>(Table1[[#This Row],[poisson_likelihood]] - (1-Table1[[#This Row],[poisson_likelihood]])/(1/Table1[[#This Row],[365 implied]]-1))/4</f>
        <v>#DIV/0!</v>
      </c>
      <c r="N111" s="4" t="e">
        <f>Table1[[#This Row],[kelly/4 365]]*0.5*$U$2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4" t="e">
        <f>Table1[[#This Row],[kelly/4 99]]*0.5*$U$2</f>
        <v>#DIV/0!</v>
      </c>
      <c r="R111" s="2"/>
      <c r="S1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5037</v>
      </c>
      <c r="B112" t="s">
        <v>93</v>
      </c>
      <c r="C112" s="1">
        <v>45605</v>
      </c>
      <c r="D112" t="s">
        <v>12</v>
      </c>
      <c r="E112">
        <v>2.5</v>
      </c>
      <c r="F112" s="2">
        <v>0.43103448275862</v>
      </c>
      <c r="G112" s="2">
        <v>0.47323056163886301</v>
      </c>
      <c r="H112" s="2">
        <v>0.42686615043363502</v>
      </c>
      <c r="I112" s="2">
        <v>0.355263157894736</v>
      </c>
      <c r="J112" s="2">
        <v>0.35984848484848397</v>
      </c>
      <c r="K112" s="2">
        <v>-1.83153996097824E-3</v>
      </c>
      <c r="L112" s="2"/>
      <c r="M112" s="2" t="e">
        <f>(Table1[[#This Row],[poisson_likelihood]] - (1-Table1[[#This Row],[poisson_likelihood]])/(1/Table1[[#This Row],[365 implied]]-1))/4</f>
        <v>#DIV/0!</v>
      </c>
      <c r="N112" s="4" t="e">
        <f>Table1[[#This Row],[kelly/4 365]]*0.5*$U$2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4" t="e">
        <f>Table1[[#This Row],[kelly/4 99]]*0.5*$U$2</f>
        <v>#DIV/0!</v>
      </c>
      <c r="R112" s="2"/>
      <c r="S1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5087</v>
      </c>
      <c r="B113" t="s">
        <v>118</v>
      </c>
      <c r="C113" s="1">
        <v>45605</v>
      </c>
      <c r="D113" t="s">
        <v>12</v>
      </c>
      <c r="E113">
        <v>3.5</v>
      </c>
      <c r="F113" s="2">
        <v>0.476190476190476</v>
      </c>
      <c r="G113" s="2">
        <v>0.50895937258452795</v>
      </c>
      <c r="H113" s="2">
        <v>0.47215882749615601</v>
      </c>
      <c r="I113" s="2">
        <v>0.496932515337423</v>
      </c>
      <c r="J113" s="2">
        <v>0.50883392226148405</v>
      </c>
      <c r="K113" s="2">
        <v>-1.9241959677435E-3</v>
      </c>
      <c r="L113" s="2"/>
      <c r="M113" s="2" t="e">
        <f>(Table1[[#This Row],[poisson_likelihood]] - (1-Table1[[#This Row],[poisson_likelihood]])/(1/Table1[[#This Row],[365 implied]]-1))/4</f>
        <v>#DIV/0!</v>
      </c>
      <c r="N113" s="4" t="e">
        <f>Table1[[#This Row],[kelly/4 365]]*0.5*$U$2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4" t="e">
        <f>Table1[[#This Row],[kelly/4 99]]*0.5*$U$2</f>
        <v>#DIV/0!</v>
      </c>
      <c r="R113" s="2"/>
      <c r="S1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4996</v>
      </c>
      <c r="B114" t="s">
        <v>72</v>
      </c>
      <c r="C114" s="1">
        <v>45605</v>
      </c>
      <c r="D114" t="s">
        <v>13</v>
      </c>
      <c r="E114">
        <v>2.5</v>
      </c>
      <c r="F114" s="2">
        <v>0.54644808743169304</v>
      </c>
      <c r="G114" s="2">
        <v>0.49832545109808102</v>
      </c>
      <c r="H114" s="2">
        <v>0.54216374064740602</v>
      </c>
      <c r="I114" s="2">
        <v>0.61142857142857099</v>
      </c>
      <c r="J114" s="2">
        <v>0.57731958762886504</v>
      </c>
      <c r="K114" s="2">
        <v>-2.3615525949537601E-3</v>
      </c>
      <c r="L114" s="2"/>
      <c r="M114" s="2" t="e">
        <f>(Table1[[#This Row],[poisson_likelihood]] - (1-Table1[[#This Row],[poisson_likelihood]])/(1/Table1[[#This Row],[365 implied]]-1))/4</f>
        <v>#DIV/0!</v>
      </c>
      <c r="N114" s="4" t="e">
        <f>Table1[[#This Row],[kelly/4 365]]*0.5*$U$2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4" t="e">
        <f>Table1[[#This Row],[kelly/4 99]]*0.5*$U$2</f>
        <v>#DIV/0!</v>
      </c>
      <c r="R114" s="2"/>
      <c r="S1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5054</v>
      </c>
      <c r="B115" t="s">
        <v>101</v>
      </c>
      <c r="C115" s="1">
        <v>45605</v>
      </c>
      <c r="D115" t="s">
        <v>13</v>
      </c>
      <c r="E115">
        <v>2.5</v>
      </c>
      <c r="F115" s="2">
        <v>0.56818181818181801</v>
      </c>
      <c r="G115" s="2">
        <v>0.51784403938367296</v>
      </c>
      <c r="H115" s="2">
        <v>0.56330933342939005</v>
      </c>
      <c r="I115" s="2">
        <v>0.53333333333333299</v>
      </c>
      <c r="J115" s="2">
        <v>0.55335968379446598</v>
      </c>
      <c r="K115" s="2">
        <v>-2.8209122250898999E-3</v>
      </c>
      <c r="L115" s="2"/>
      <c r="M115" s="2" t="e">
        <f>(Table1[[#This Row],[poisson_likelihood]] - (1-Table1[[#This Row],[poisson_likelihood]])/(1/Table1[[#This Row],[365 implied]]-1))/4</f>
        <v>#DIV/0!</v>
      </c>
      <c r="N115" s="4" t="e">
        <f>Table1[[#This Row],[kelly/4 365]]*0.5*$U$2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4" t="e">
        <f>Table1[[#This Row],[kelly/4 99]]*0.5*$U$2</f>
        <v>#DIV/0!</v>
      </c>
      <c r="R115" s="2"/>
      <c r="S1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5081</v>
      </c>
      <c r="B116" t="s">
        <v>115</v>
      </c>
      <c r="C116" s="1">
        <v>45605</v>
      </c>
      <c r="D116" t="s">
        <v>12</v>
      </c>
      <c r="E116">
        <v>2.5</v>
      </c>
      <c r="F116" s="2">
        <v>0.53191489361702105</v>
      </c>
      <c r="G116" s="2">
        <v>0.56090272547245901</v>
      </c>
      <c r="H116" s="2">
        <v>0.52635042884895999</v>
      </c>
      <c r="I116" s="2">
        <v>0.54761904761904701</v>
      </c>
      <c r="J116" s="2">
        <v>0.53024911032028399</v>
      </c>
      <c r="K116" s="2">
        <v>-2.9719300465777202E-3</v>
      </c>
      <c r="L116" s="2"/>
      <c r="M116" s="2" t="e">
        <f>(Table1[[#This Row],[poisson_likelihood]] - (1-Table1[[#This Row],[poisson_likelihood]])/(1/Table1[[#This Row],[365 implied]]-1))/4</f>
        <v>#DIV/0!</v>
      </c>
      <c r="N116" s="4" t="e">
        <f>Table1[[#This Row],[kelly/4 365]]*0.5*$U$2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4" t="e">
        <f>Table1[[#This Row],[kelly/4 99]]*0.5*$U$2</f>
        <v>#DIV/0!</v>
      </c>
      <c r="R116" s="2"/>
      <c r="S1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4879</v>
      </c>
      <c r="B117" t="s">
        <v>14</v>
      </c>
      <c r="C117" s="1">
        <v>45605</v>
      </c>
      <c r="D117" t="s">
        <v>12</v>
      </c>
      <c r="E117">
        <v>2.5</v>
      </c>
      <c r="F117" s="2">
        <v>0.59523809523809501</v>
      </c>
      <c r="G117" s="2">
        <v>0.62240270774545703</v>
      </c>
      <c r="H117" s="2">
        <v>0.58999808370735396</v>
      </c>
      <c r="I117" s="2">
        <v>0.520231213872832</v>
      </c>
      <c r="J117" s="2">
        <v>0.53082191780821897</v>
      </c>
      <c r="K117" s="2">
        <v>-3.2364777101634699E-3</v>
      </c>
      <c r="L117" s="2"/>
      <c r="M117" s="2" t="e">
        <f>(Table1[[#This Row],[poisson_likelihood]] - (1-Table1[[#This Row],[poisson_likelihood]])/(1/Table1[[#This Row],[365 implied]]-1))/4</f>
        <v>#DIV/0!</v>
      </c>
      <c r="N117" s="4" t="e">
        <f>Table1[[#This Row],[kelly/4 365]]*0.5*$U$2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4" t="e">
        <f>Table1[[#This Row],[kelly/4 99]]*0.5*$U$2</f>
        <v>#DIV/0!</v>
      </c>
      <c r="R117" s="2"/>
      <c r="S1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5056</v>
      </c>
      <c r="B118" t="s">
        <v>102</v>
      </c>
      <c r="C118" s="1">
        <v>45605</v>
      </c>
      <c r="D118" t="s">
        <v>13</v>
      </c>
      <c r="E118">
        <v>3.5</v>
      </c>
      <c r="F118" s="2">
        <v>0.64102564102564097</v>
      </c>
      <c r="G118" s="2">
        <v>0.59509746549031906</v>
      </c>
      <c r="H118" s="2">
        <v>0.63594482855220902</v>
      </c>
      <c r="I118" s="2">
        <v>0.61714285714285699</v>
      </c>
      <c r="J118" s="2">
        <v>0.63050847457627102</v>
      </c>
      <c r="K118" s="2">
        <v>-3.5384229725686201E-3</v>
      </c>
      <c r="L118" s="2"/>
      <c r="M118" s="2" t="e">
        <f>(Table1[[#This Row],[poisson_likelihood]] - (1-Table1[[#This Row],[poisson_likelihood]])/(1/Table1[[#This Row],[365 implied]]-1))/4</f>
        <v>#DIV/0!</v>
      </c>
      <c r="N118" s="4" t="e">
        <f>Table1[[#This Row],[kelly/4 365]]*0.5*$U$2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4" t="e">
        <f>Table1[[#This Row],[kelly/4 99]]*0.5*$U$2</f>
        <v>#DIV/0!</v>
      </c>
      <c r="R118" s="2"/>
      <c r="S1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5064</v>
      </c>
      <c r="B119" t="s">
        <v>106</v>
      </c>
      <c r="C119" s="1">
        <v>45605</v>
      </c>
      <c r="D119" t="s">
        <v>13</v>
      </c>
      <c r="E119">
        <v>2.5</v>
      </c>
      <c r="F119" s="2">
        <v>0.56497175141242895</v>
      </c>
      <c r="G119" s="2">
        <v>0.51308281243998799</v>
      </c>
      <c r="H119" s="2">
        <v>0.55835753952526901</v>
      </c>
      <c r="I119" s="2">
        <v>0.60833333333333295</v>
      </c>
      <c r="J119" s="2">
        <v>0.62173913043478202</v>
      </c>
      <c r="K119" s="2">
        <v>-3.8010243637248099E-3</v>
      </c>
      <c r="L119" s="2"/>
      <c r="M119" s="2" t="e">
        <f>(Table1[[#This Row],[poisson_likelihood]] - (1-Table1[[#This Row],[poisson_likelihood]])/(1/Table1[[#This Row],[365 implied]]-1))/4</f>
        <v>#DIV/0!</v>
      </c>
      <c r="N119" s="4" t="e">
        <f>Table1[[#This Row],[kelly/4 365]]*0.5*$U$2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4" t="e">
        <f>Table1[[#This Row],[kelly/4 99]]*0.5*$U$2</f>
        <v>#DIV/0!</v>
      </c>
      <c r="R119" s="2"/>
      <c r="S1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4940</v>
      </c>
      <c r="B120" t="s">
        <v>44</v>
      </c>
      <c r="C120" s="1">
        <v>45605</v>
      </c>
      <c r="D120" t="s">
        <v>13</v>
      </c>
      <c r="E120">
        <v>2.5</v>
      </c>
      <c r="F120" s="2">
        <v>0.625</v>
      </c>
      <c r="G120" s="2">
        <v>0.569979337943751</v>
      </c>
      <c r="H120" s="2">
        <v>0.61864284418724802</v>
      </c>
      <c r="I120" s="2">
        <v>0.56804733727810597</v>
      </c>
      <c r="J120" s="2">
        <v>0.54577464788732399</v>
      </c>
      <c r="K120" s="2">
        <v>-4.2381038751675097E-3</v>
      </c>
      <c r="L120" s="2"/>
      <c r="M120" s="2" t="e">
        <f>(Table1[[#This Row],[poisson_likelihood]] - (1-Table1[[#This Row],[poisson_likelihood]])/(1/Table1[[#This Row],[365 implied]]-1))/4</f>
        <v>#DIV/0!</v>
      </c>
      <c r="N120" s="4" t="e">
        <f>Table1[[#This Row],[kelly/4 365]]*0.5*$U$2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4" t="e">
        <f>Table1[[#This Row],[kelly/4 99]]*0.5*$U$2</f>
        <v>#DIV/0!</v>
      </c>
      <c r="R120" s="2"/>
      <c r="S1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5078</v>
      </c>
      <c r="B121" t="s">
        <v>113</v>
      </c>
      <c r="C121" s="1">
        <v>45605</v>
      </c>
      <c r="D121" t="s">
        <v>13</v>
      </c>
      <c r="E121">
        <v>2.5</v>
      </c>
      <c r="F121" s="2">
        <v>0.476190476190476</v>
      </c>
      <c r="G121" s="2">
        <v>0.42758246331954602</v>
      </c>
      <c r="H121" s="2">
        <v>0.46547800256101801</v>
      </c>
      <c r="I121" s="2">
        <v>0.51111111111111096</v>
      </c>
      <c r="J121" s="2">
        <v>0.48684210526315702</v>
      </c>
      <c r="K121" s="2">
        <v>-5.1127715049682299E-3</v>
      </c>
      <c r="L121" s="2"/>
      <c r="M121" s="2" t="e">
        <f>(Table1[[#This Row],[poisson_likelihood]] - (1-Table1[[#This Row],[poisson_likelihood]])/(1/Table1[[#This Row],[365 implied]]-1))/4</f>
        <v>#DIV/0!</v>
      </c>
      <c r="N121" s="4" t="e">
        <f>Table1[[#This Row],[kelly/4 365]]*0.5*$U$2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4" t="e">
        <f>Table1[[#This Row],[kelly/4 99]]*0.5*$U$2</f>
        <v>#DIV/0!</v>
      </c>
      <c r="R121" s="2"/>
      <c r="S1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4957</v>
      </c>
      <c r="B122" t="s">
        <v>53</v>
      </c>
      <c r="C122" s="1">
        <v>45605</v>
      </c>
      <c r="D122" t="s">
        <v>12</v>
      </c>
      <c r="E122">
        <v>2.5</v>
      </c>
      <c r="F122" s="2">
        <v>0.5</v>
      </c>
      <c r="G122" s="2">
        <v>0.53087373716958397</v>
      </c>
      <c r="H122" s="2">
        <v>0.48889411385286202</v>
      </c>
      <c r="I122" s="2">
        <v>0.568493150684931</v>
      </c>
      <c r="J122" s="2">
        <v>0.57312252964426802</v>
      </c>
      <c r="K122" s="2">
        <v>-5.5529430735689004E-3</v>
      </c>
      <c r="L122" s="2"/>
      <c r="M122" s="2" t="e">
        <f>(Table1[[#This Row],[poisson_likelihood]] - (1-Table1[[#This Row],[poisson_likelihood]])/(1/Table1[[#This Row],[365 implied]]-1))/4</f>
        <v>#DIV/0!</v>
      </c>
      <c r="N122" s="4" t="e">
        <f>Table1[[#This Row],[kelly/4 365]]*0.5*$U$2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4" t="e">
        <f>Table1[[#This Row],[kelly/4 99]]*0.5*$U$2</f>
        <v>#DIV/0!</v>
      </c>
      <c r="R122" s="2"/>
      <c r="S1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5179</v>
      </c>
      <c r="B123" t="s">
        <v>164</v>
      </c>
      <c r="C123" s="1">
        <v>45605</v>
      </c>
      <c r="D123" t="s">
        <v>12</v>
      </c>
      <c r="E123">
        <v>1.5</v>
      </c>
      <c r="F123" s="2">
        <v>0.625</v>
      </c>
      <c r="G123" s="2">
        <v>0.64449019683809605</v>
      </c>
      <c r="H123" s="2">
        <v>0.61653131648729298</v>
      </c>
      <c r="I123" s="2">
        <v>0.66477272727272696</v>
      </c>
      <c r="J123" s="2">
        <v>0.64625850340136004</v>
      </c>
      <c r="K123" s="2">
        <v>-5.6457890084713096E-3</v>
      </c>
      <c r="L123" s="2"/>
      <c r="M123" s="2" t="e">
        <f>(Table1[[#This Row],[poisson_likelihood]] - (1-Table1[[#This Row],[poisson_likelihood]])/(1/Table1[[#This Row],[365 implied]]-1))/4</f>
        <v>#DIV/0!</v>
      </c>
      <c r="N123" s="4" t="e">
        <f>Table1[[#This Row],[kelly/4 365]]*0.5*$U$2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4" t="e">
        <f>Table1[[#This Row],[kelly/4 99]]*0.5*$U$2</f>
        <v>#DIV/0!</v>
      </c>
      <c r="R123" s="2"/>
      <c r="S1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5017</v>
      </c>
      <c r="B124" t="s">
        <v>83</v>
      </c>
      <c r="C124" s="1">
        <v>45605</v>
      </c>
      <c r="D124" t="s">
        <v>12</v>
      </c>
      <c r="E124">
        <v>1.5</v>
      </c>
      <c r="F124" s="2">
        <v>0.60606060606060597</v>
      </c>
      <c r="G124" s="2">
        <v>0.632783748505097</v>
      </c>
      <c r="H124" s="2">
        <v>0.59712101036773702</v>
      </c>
      <c r="I124" s="2">
        <v>0.6171875</v>
      </c>
      <c r="J124" s="2">
        <v>0.60493827160493796</v>
      </c>
      <c r="K124" s="2">
        <v>-5.6732049589356404E-3</v>
      </c>
      <c r="L124" s="2"/>
      <c r="M124" s="2" t="e">
        <f>(Table1[[#This Row],[poisson_likelihood]] - (1-Table1[[#This Row],[poisson_likelihood]])/(1/Table1[[#This Row],[365 implied]]-1))/4</f>
        <v>#DIV/0!</v>
      </c>
      <c r="N124" s="4" t="e">
        <f>Table1[[#This Row],[kelly/4 365]]*0.5*$U$2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4" t="e">
        <f>Table1[[#This Row],[kelly/4 99]]*0.5*$U$2</f>
        <v>#DIV/0!</v>
      </c>
      <c r="R124" s="2"/>
      <c r="S1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4897</v>
      </c>
      <c r="B125" t="s">
        <v>23</v>
      </c>
      <c r="C125" s="1">
        <v>45605</v>
      </c>
      <c r="D125" t="s">
        <v>12</v>
      </c>
      <c r="E125">
        <v>1.5</v>
      </c>
      <c r="F125" s="2">
        <v>0.62893081761006198</v>
      </c>
      <c r="G125" s="2">
        <v>0.66654098010223195</v>
      </c>
      <c r="H125" s="2">
        <v>0.62042351041562205</v>
      </c>
      <c r="I125" s="2">
        <v>0.59064327485380097</v>
      </c>
      <c r="J125" s="2">
        <v>0.59233449477351896</v>
      </c>
      <c r="K125" s="2">
        <v>-5.7316179826949198E-3</v>
      </c>
      <c r="L125" s="2"/>
      <c r="M125" s="2" t="e">
        <f>(Table1[[#This Row],[poisson_likelihood]] - (1-Table1[[#This Row],[poisson_likelihood]])/(1/Table1[[#This Row],[365 implied]]-1))/4</f>
        <v>#DIV/0!</v>
      </c>
      <c r="N125" s="4" t="e">
        <f>Table1[[#This Row],[kelly/4 365]]*0.5*$U$2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4" t="e">
        <f>Table1[[#This Row],[kelly/4 99]]*0.5*$U$2</f>
        <v>#DIV/0!</v>
      </c>
      <c r="R125" s="2"/>
      <c r="S1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4914</v>
      </c>
      <c r="B126" t="s">
        <v>31</v>
      </c>
      <c r="C126" s="1">
        <v>45605</v>
      </c>
      <c r="D126" t="s">
        <v>13</v>
      </c>
      <c r="E126">
        <v>2.5</v>
      </c>
      <c r="F126" s="2">
        <v>0.63694267515923497</v>
      </c>
      <c r="G126" s="2">
        <v>0.58155742875606597</v>
      </c>
      <c r="H126" s="2">
        <v>0.62790484377192302</v>
      </c>
      <c r="I126" s="2">
        <v>0.61849710982658901</v>
      </c>
      <c r="J126" s="2">
        <v>0.61986301369862995</v>
      </c>
      <c r="K126" s="2">
        <v>-6.2234189816139304E-3</v>
      </c>
      <c r="L126" s="2"/>
      <c r="M126" s="2" t="e">
        <f>(Table1[[#This Row],[poisson_likelihood]] - (1-Table1[[#This Row],[poisson_likelihood]])/(1/Table1[[#This Row],[365 implied]]-1))/4</f>
        <v>#DIV/0!</v>
      </c>
      <c r="N126" s="4" t="e">
        <f>Table1[[#This Row],[kelly/4 365]]*0.5*$U$2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4" t="e">
        <f>Table1[[#This Row],[kelly/4 99]]*0.5*$U$2</f>
        <v>#DIV/0!</v>
      </c>
      <c r="R126" s="2"/>
      <c r="S1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5195</v>
      </c>
      <c r="B127" t="s">
        <v>172</v>
      </c>
      <c r="C127" s="1">
        <v>45605</v>
      </c>
      <c r="D127" t="s">
        <v>12</v>
      </c>
      <c r="E127">
        <v>1.5</v>
      </c>
      <c r="F127" s="2">
        <v>0.64102564102564097</v>
      </c>
      <c r="G127" s="2">
        <v>0.65808665428465996</v>
      </c>
      <c r="H127" s="2">
        <v>0.631898784615332</v>
      </c>
      <c r="I127" s="2">
        <v>0.73076923076922995</v>
      </c>
      <c r="J127" s="2">
        <v>0.7</v>
      </c>
      <c r="K127" s="2">
        <v>-6.3562035714649599E-3</v>
      </c>
      <c r="L127" s="2"/>
      <c r="M127" s="2" t="e">
        <f>(Table1[[#This Row],[poisson_likelihood]] - (1-Table1[[#This Row],[poisson_likelihood]])/(1/Table1[[#This Row],[365 implied]]-1))/4</f>
        <v>#DIV/0!</v>
      </c>
      <c r="N127" s="4" t="e">
        <f>Table1[[#This Row],[kelly/4 365]]*0.5*$U$2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4" t="e">
        <f>Table1[[#This Row],[kelly/4 99]]*0.5*$U$2</f>
        <v>#DIV/0!</v>
      </c>
      <c r="R127" s="2"/>
      <c r="S1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5058</v>
      </c>
      <c r="B128" t="s">
        <v>103</v>
      </c>
      <c r="C128" s="1">
        <v>45605</v>
      </c>
      <c r="D128" t="s">
        <v>13</v>
      </c>
      <c r="E128">
        <v>1.5</v>
      </c>
      <c r="F128" s="2">
        <v>0.41666666666666602</v>
      </c>
      <c r="G128" s="2">
        <v>0.367053899125451</v>
      </c>
      <c r="H128" s="2">
        <v>0.40087695565922798</v>
      </c>
      <c r="I128" s="2">
        <v>0.35256410256410198</v>
      </c>
      <c r="J128" s="2">
        <v>0.38976377952755897</v>
      </c>
      <c r="K128" s="2">
        <v>-6.7670190031879603E-3</v>
      </c>
      <c r="L128" s="2"/>
      <c r="M128" s="2" t="e">
        <f>(Table1[[#This Row],[poisson_likelihood]] - (1-Table1[[#This Row],[poisson_likelihood]])/(1/Table1[[#This Row],[365 implied]]-1))/4</f>
        <v>#DIV/0!</v>
      </c>
      <c r="N128" s="4" t="e">
        <f>Table1[[#This Row],[kelly/4 365]]*0.5*$U$2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4" t="e">
        <f>Table1[[#This Row],[kelly/4 99]]*0.5*$U$2</f>
        <v>#DIV/0!</v>
      </c>
      <c r="R128" s="2"/>
      <c r="S1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5193</v>
      </c>
      <c r="B129" t="s">
        <v>171</v>
      </c>
      <c r="C129" s="1">
        <v>45605</v>
      </c>
      <c r="D129" t="s">
        <v>12</v>
      </c>
      <c r="E129">
        <v>2.5</v>
      </c>
      <c r="F129" s="2">
        <v>0.52356020942408299</v>
      </c>
      <c r="G129" s="2">
        <v>0.54651261808613205</v>
      </c>
      <c r="H129" s="2">
        <v>0.51045396866654702</v>
      </c>
      <c r="I129" s="2">
        <v>0.580838323353293</v>
      </c>
      <c r="J129" s="2">
        <v>0.59498207885304599</v>
      </c>
      <c r="K129" s="2">
        <v>-6.8771757821138304E-3</v>
      </c>
      <c r="L129" s="2"/>
      <c r="M129" s="2" t="e">
        <f>(Table1[[#This Row],[poisson_likelihood]] - (1-Table1[[#This Row],[poisson_likelihood]])/(1/Table1[[#This Row],[365 implied]]-1))/4</f>
        <v>#DIV/0!</v>
      </c>
      <c r="N129" s="4" t="e">
        <f>Table1[[#This Row],[kelly/4 365]]*0.5*$U$2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4" t="e">
        <f>Table1[[#This Row],[kelly/4 99]]*0.5*$U$2</f>
        <v>#DIV/0!</v>
      </c>
      <c r="R129" s="2"/>
      <c r="S1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4937</v>
      </c>
      <c r="B130" t="s">
        <v>43</v>
      </c>
      <c r="C130" s="1">
        <v>45605</v>
      </c>
      <c r="D130" t="s">
        <v>12</v>
      </c>
      <c r="E130">
        <v>1.5</v>
      </c>
      <c r="F130" s="2">
        <v>0.56818181818181801</v>
      </c>
      <c r="G130" s="2">
        <v>0.59550020085361299</v>
      </c>
      <c r="H130" s="2">
        <v>0.55531629436188401</v>
      </c>
      <c r="I130" s="2">
        <v>0.51546391752577303</v>
      </c>
      <c r="J130" s="2">
        <v>0.5</v>
      </c>
      <c r="K130" s="2">
        <v>-7.4484611589089797E-3</v>
      </c>
      <c r="L130" s="2"/>
      <c r="M130" s="2" t="e">
        <f>(Table1[[#This Row],[poisson_likelihood]] - (1-Table1[[#This Row],[poisson_likelihood]])/(1/Table1[[#This Row],[365 implied]]-1))/4</f>
        <v>#DIV/0!</v>
      </c>
      <c r="N130" s="4" t="e">
        <f>Table1[[#This Row],[kelly/4 365]]*0.5*$U$2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4" t="e">
        <f>Table1[[#This Row],[kelly/4 99]]*0.5*$U$2</f>
        <v>#DIV/0!</v>
      </c>
      <c r="R130" s="2"/>
      <c r="S1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5041</v>
      </c>
      <c r="B131" t="s">
        <v>95</v>
      </c>
      <c r="C131" s="1">
        <v>45605</v>
      </c>
      <c r="D131" t="s">
        <v>12</v>
      </c>
      <c r="E131">
        <v>3.5</v>
      </c>
      <c r="F131" s="2">
        <v>0.57471264367816</v>
      </c>
      <c r="G131" s="2">
        <v>0.60334458574958205</v>
      </c>
      <c r="H131" s="2">
        <v>0.56200811234528603</v>
      </c>
      <c r="I131" s="2">
        <v>0.486033519553072</v>
      </c>
      <c r="J131" s="2">
        <v>0.48837209302325502</v>
      </c>
      <c r="K131" s="2">
        <v>-7.4682042294599198E-3</v>
      </c>
      <c r="L131" s="2"/>
      <c r="M131" s="2" t="e">
        <f>(Table1[[#This Row],[poisson_likelihood]] - (1-Table1[[#This Row],[poisson_likelihood]])/(1/Table1[[#This Row],[365 implied]]-1))/4</f>
        <v>#DIV/0!</v>
      </c>
      <c r="N131" s="4" t="e">
        <f>Table1[[#This Row],[kelly/4 365]]*0.5*$U$2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4" t="e">
        <f>Table1[[#This Row],[kelly/4 99]]*0.5*$U$2</f>
        <v>#DIV/0!</v>
      </c>
      <c r="R131" s="2"/>
      <c r="S1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4997</v>
      </c>
      <c r="B132" t="s">
        <v>73</v>
      </c>
      <c r="C132" s="1">
        <v>45605</v>
      </c>
      <c r="D132" t="s">
        <v>12</v>
      </c>
      <c r="E132">
        <v>3.5</v>
      </c>
      <c r="F132" s="2">
        <v>0.52083333333333304</v>
      </c>
      <c r="G132" s="2">
        <v>0.53739182757389903</v>
      </c>
      <c r="H132" s="2">
        <v>0.50441416920586901</v>
      </c>
      <c r="I132" s="2">
        <v>0.38068181818181801</v>
      </c>
      <c r="J132" s="2">
        <v>0.41780821917808197</v>
      </c>
      <c r="K132" s="2">
        <v>-8.5665204143290305E-3</v>
      </c>
      <c r="L132" s="2"/>
      <c r="M132" s="2" t="e">
        <f>(Table1[[#This Row],[poisson_likelihood]] - (1-Table1[[#This Row],[poisson_likelihood]])/(1/Table1[[#This Row],[365 implied]]-1))/4</f>
        <v>#DIV/0!</v>
      </c>
      <c r="N132" s="4" t="e">
        <f>Table1[[#This Row],[kelly/4 365]]*0.5*$U$2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4" t="e">
        <f>Table1[[#This Row],[kelly/4 99]]*0.5*$U$2</f>
        <v>#DIV/0!</v>
      </c>
      <c r="R132" s="2"/>
      <c r="S1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4992</v>
      </c>
      <c r="B133" t="s">
        <v>70</v>
      </c>
      <c r="C133" s="1">
        <v>45605</v>
      </c>
      <c r="D133" t="s">
        <v>13</v>
      </c>
      <c r="E133">
        <v>1.5</v>
      </c>
      <c r="F133" s="2">
        <v>0.41666666666666602</v>
      </c>
      <c r="G133" s="2">
        <v>0.352757730669784</v>
      </c>
      <c r="H133" s="2">
        <v>0.39639899106455001</v>
      </c>
      <c r="I133" s="2">
        <v>0.40963855421686701</v>
      </c>
      <c r="J133" s="2">
        <v>0.40441176470588203</v>
      </c>
      <c r="K133" s="2">
        <v>-8.6861466866213696E-3</v>
      </c>
      <c r="L133" s="2"/>
      <c r="M133" s="2" t="e">
        <f>(Table1[[#This Row],[poisson_likelihood]] - (1-Table1[[#This Row],[poisson_likelihood]])/(1/Table1[[#This Row],[365 implied]]-1))/4</f>
        <v>#DIV/0!</v>
      </c>
      <c r="N133" s="4" t="e">
        <f>Table1[[#This Row],[kelly/4 365]]*0.5*$U$2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4" t="e">
        <f>Table1[[#This Row],[kelly/4 99]]*0.5*$U$2</f>
        <v>#DIV/0!</v>
      </c>
      <c r="R133" s="2"/>
      <c r="S1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4901</v>
      </c>
      <c r="B134" t="s">
        <v>25</v>
      </c>
      <c r="C134" s="1">
        <v>45605</v>
      </c>
      <c r="D134" t="s">
        <v>12</v>
      </c>
      <c r="E134">
        <v>1.5</v>
      </c>
      <c r="F134" s="2">
        <v>0.59523809523809501</v>
      </c>
      <c r="G134" s="2">
        <v>0.61754796293928205</v>
      </c>
      <c r="H134" s="2">
        <v>0.58106854247565898</v>
      </c>
      <c r="I134" s="2">
        <v>0.47826086956521702</v>
      </c>
      <c r="J134" s="2">
        <v>0.47752808988764001</v>
      </c>
      <c r="K134" s="2">
        <v>-8.7517825885633192E-3</v>
      </c>
      <c r="L134" s="2"/>
      <c r="M134" s="2" t="e">
        <f>(Table1[[#This Row],[poisson_likelihood]] - (1-Table1[[#This Row],[poisson_likelihood]])/(1/Table1[[#This Row],[365 implied]]-1))/4</f>
        <v>#DIV/0!</v>
      </c>
      <c r="N134" s="4" t="e">
        <f>Table1[[#This Row],[kelly/4 365]]*0.5*$U$2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4" t="e">
        <f>Table1[[#This Row],[kelly/4 99]]*0.5*$U$2</f>
        <v>#DIV/0!</v>
      </c>
      <c r="R134" s="2"/>
      <c r="S1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4913</v>
      </c>
      <c r="B135" t="s">
        <v>31</v>
      </c>
      <c r="C135" s="1">
        <v>45605</v>
      </c>
      <c r="D135" t="s">
        <v>12</v>
      </c>
      <c r="E135">
        <v>2.5</v>
      </c>
      <c r="F135" s="2">
        <v>0.39370078740157399</v>
      </c>
      <c r="G135" s="2">
        <v>0.41844257124393303</v>
      </c>
      <c r="H135" s="2">
        <v>0.37209515622807599</v>
      </c>
      <c r="I135" s="2">
        <v>0.38150289017340999</v>
      </c>
      <c r="J135" s="2">
        <v>0.380136986301369</v>
      </c>
      <c r="K135" s="2">
        <v>-8.9088154514100903E-3</v>
      </c>
      <c r="L135" s="2"/>
      <c r="M135" s="2" t="e">
        <f>(Table1[[#This Row],[poisson_likelihood]] - (1-Table1[[#This Row],[poisson_likelihood]])/(1/Table1[[#This Row],[365 implied]]-1))/4</f>
        <v>#DIV/0!</v>
      </c>
      <c r="N135" s="4" t="e">
        <f>Table1[[#This Row],[kelly/4 365]]*0.5*$U$2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4" t="e">
        <f>Table1[[#This Row],[kelly/4 99]]*0.5*$U$2</f>
        <v>#DIV/0!</v>
      </c>
      <c r="R135" s="2"/>
      <c r="S1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4991</v>
      </c>
      <c r="B136" t="s">
        <v>70</v>
      </c>
      <c r="C136" s="1">
        <v>45605</v>
      </c>
      <c r="D136" t="s">
        <v>12</v>
      </c>
      <c r="E136">
        <v>1.5</v>
      </c>
      <c r="F136" s="2">
        <v>0.61728395061728303</v>
      </c>
      <c r="G136" s="2">
        <v>0.647242269330215</v>
      </c>
      <c r="H136" s="2">
        <v>0.60360100893544899</v>
      </c>
      <c r="I136" s="2">
        <v>0.59036144578313199</v>
      </c>
      <c r="J136" s="2">
        <v>0.59558823529411697</v>
      </c>
      <c r="K136" s="2">
        <v>-8.9380506147464199E-3</v>
      </c>
      <c r="L136" s="2"/>
      <c r="M136" s="2" t="e">
        <f>(Table1[[#This Row],[poisson_likelihood]] - (1-Table1[[#This Row],[poisson_likelihood]])/(1/Table1[[#This Row],[365 implied]]-1))/4</f>
        <v>#DIV/0!</v>
      </c>
      <c r="N136" s="4" t="e">
        <f>Table1[[#This Row],[kelly/4 365]]*0.5*$U$2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4" t="e">
        <f>Table1[[#This Row],[kelly/4 99]]*0.5*$U$2</f>
        <v>#DIV/0!</v>
      </c>
      <c r="R136" s="2"/>
      <c r="S1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5094</v>
      </c>
      <c r="B137" t="s">
        <v>121</v>
      </c>
      <c r="C137" s="1">
        <v>45605</v>
      </c>
      <c r="D137" t="s">
        <v>13</v>
      </c>
      <c r="E137">
        <v>2.5</v>
      </c>
      <c r="F137" s="2">
        <v>0.62111801242235998</v>
      </c>
      <c r="G137" s="2">
        <v>0.56289168407993795</v>
      </c>
      <c r="H137" s="2">
        <v>0.60670155124275504</v>
      </c>
      <c r="I137" s="2">
        <v>0.56000000000000005</v>
      </c>
      <c r="J137" s="2">
        <v>0.56313993174061405</v>
      </c>
      <c r="K137" s="2">
        <v>-9.5125010242471594E-3</v>
      </c>
      <c r="L137" s="2"/>
      <c r="M137" s="2" t="e">
        <f>(Table1[[#This Row],[poisson_likelihood]] - (1-Table1[[#This Row],[poisson_likelihood]])/(1/Table1[[#This Row],[365 implied]]-1))/4</f>
        <v>#DIV/0!</v>
      </c>
      <c r="N137" s="4" t="e">
        <f>Table1[[#This Row],[kelly/4 365]]*0.5*$U$2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4" t="e">
        <f>Table1[[#This Row],[kelly/4 99]]*0.5*$U$2</f>
        <v>#DIV/0!</v>
      </c>
      <c r="R137" s="2"/>
      <c r="S1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5026</v>
      </c>
      <c r="B138" t="s">
        <v>87</v>
      </c>
      <c r="C138" s="1">
        <v>45605</v>
      </c>
      <c r="D138" t="s">
        <v>13</v>
      </c>
      <c r="E138">
        <v>1.5</v>
      </c>
      <c r="F138" s="2">
        <v>0.48076923076923</v>
      </c>
      <c r="G138" s="2">
        <v>0.414396597069488</v>
      </c>
      <c r="H138" s="2">
        <v>0.46069600936166999</v>
      </c>
      <c r="I138" s="2">
        <v>0.47297297297297197</v>
      </c>
      <c r="J138" s="2">
        <v>0.48245614035087703</v>
      </c>
      <c r="K138" s="2">
        <v>-9.6648843814180901E-3</v>
      </c>
      <c r="L138" s="2"/>
      <c r="M138" s="2" t="e">
        <f>(Table1[[#This Row],[poisson_likelihood]] - (1-Table1[[#This Row],[poisson_likelihood]])/(1/Table1[[#This Row],[365 implied]]-1))/4</f>
        <v>#DIV/0!</v>
      </c>
      <c r="N138" s="4" t="e">
        <f>Table1[[#This Row],[kelly/4 365]]*0.5*$U$2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4" t="e">
        <f>Table1[[#This Row],[kelly/4 99]]*0.5*$U$2</f>
        <v>#DIV/0!</v>
      </c>
      <c r="R138" s="2"/>
      <c r="S1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5123</v>
      </c>
      <c r="B139" t="s">
        <v>136</v>
      </c>
      <c r="C139" s="1">
        <v>45605</v>
      </c>
      <c r="D139" t="s">
        <v>12</v>
      </c>
      <c r="E139">
        <v>3.5</v>
      </c>
      <c r="F139" s="2">
        <v>0.58823529411764697</v>
      </c>
      <c r="G139" s="2">
        <v>0.58159887132742605</v>
      </c>
      <c r="H139" s="2">
        <v>0.57195580544557001</v>
      </c>
      <c r="I139" s="2">
        <v>0.68263473053892199</v>
      </c>
      <c r="J139" s="2">
        <v>0.66898954703832703</v>
      </c>
      <c r="K139" s="2">
        <v>-9.8839752651893806E-3</v>
      </c>
      <c r="L139" s="2"/>
      <c r="M139" s="2" t="e">
        <f>(Table1[[#This Row],[poisson_likelihood]] - (1-Table1[[#This Row],[poisson_likelihood]])/(1/Table1[[#This Row],[365 implied]]-1))/4</f>
        <v>#DIV/0!</v>
      </c>
      <c r="N139" s="4" t="e">
        <f>Table1[[#This Row],[kelly/4 365]]*0.5*$U$2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4" t="e">
        <f>Table1[[#This Row],[kelly/4 99]]*0.5*$U$2</f>
        <v>#DIV/0!</v>
      </c>
      <c r="R139" s="2"/>
      <c r="S1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5044</v>
      </c>
      <c r="B140" t="s">
        <v>96</v>
      </c>
      <c r="C140" s="1">
        <v>45605</v>
      </c>
      <c r="D140" t="s">
        <v>13</v>
      </c>
      <c r="E140">
        <v>3.5</v>
      </c>
      <c r="F140" s="2">
        <v>0.49751243781094501</v>
      </c>
      <c r="G140" s="2">
        <v>0.44614926476882799</v>
      </c>
      <c r="H140" s="2">
        <v>0.47710880374874998</v>
      </c>
      <c r="I140" s="2">
        <v>0.52121212121212102</v>
      </c>
      <c r="J140" s="2">
        <v>0.52857142857142803</v>
      </c>
      <c r="K140" s="2">
        <v>-1.01513129863891E-2</v>
      </c>
      <c r="L140" s="2"/>
      <c r="M140" s="2" t="e">
        <f>(Table1[[#This Row],[poisson_likelihood]] - (1-Table1[[#This Row],[poisson_likelihood]])/(1/Table1[[#This Row],[365 implied]]-1))/4</f>
        <v>#DIV/0!</v>
      </c>
      <c r="N140" s="4" t="e">
        <f>Table1[[#This Row],[kelly/4 365]]*0.5*$U$2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4" t="e">
        <f>Table1[[#This Row],[kelly/4 99]]*0.5*$U$2</f>
        <v>#DIV/0!</v>
      </c>
      <c r="R140" s="2"/>
      <c r="S1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4953</v>
      </c>
      <c r="B141" t="s">
        <v>51</v>
      </c>
      <c r="C141" s="1">
        <v>45605</v>
      </c>
      <c r="D141" t="s">
        <v>12</v>
      </c>
      <c r="E141">
        <v>1.5</v>
      </c>
      <c r="F141" s="2">
        <v>0.56497175141242895</v>
      </c>
      <c r="G141" s="2">
        <v>0.59234904921710796</v>
      </c>
      <c r="H141" s="2">
        <v>0.54703515534028802</v>
      </c>
      <c r="I141" s="2">
        <v>0.57228915662650603</v>
      </c>
      <c r="J141" s="2">
        <v>0.56000000000000005</v>
      </c>
      <c r="K141" s="2">
        <v>-1.0307719171327501E-2</v>
      </c>
      <c r="L141" s="2"/>
      <c r="M141" s="2" t="e">
        <f>(Table1[[#This Row],[poisson_likelihood]] - (1-Table1[[#This Row],[poisson_likelihood]])/(1/Table1[[#This Row],[365 implied]]-1))/4</f>
        <v>#DIV/0!</v>
      </c>
      <c r="N141" s="4" t="e">
        <f>Table1[[#This Row],[kelly/4 365]]*0.5*$U$2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4" t="e">
        <f>Table1[[#This Row],[kelly/4 99]]*0.5*$U$2</f>
        <v>#DIV/0!</v>
      </c>
      <c r="R141" s="2"/>
      <c r="S1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4902</v>
      </c>
      <c r="B142" t="s">
        <v>25</v>
      </c>
      <c r="C142" s="1">
        <v>45605</v>
      </c>
      <c r="D142" t="s">
        <v>13</v>
      </c>
      <c r="E142">
        <v>1.5</v>
      </c>
      <c r="F142" s="2">
        <v>0.44247787610619399</v>
      </c>
      <c r="G142" s="2">
        <v>0.38245203706071701</v>
      </c>
      <c r="H142" s="2">
        <v>0.41893145752434002</v>
      </c>
      <c r="I142" s="2">
        <v>0.52173913043478204</v>
      </c>
      <c r="J142" s="2">
        <v>0.52247191011235905</v>
      </c>
      <c r="K142" s="2">
        <v>-1.0558513094244101E-2</v>
      </c>
      <c r="L142" s="2"/>
      <c r="M142" s="2" t="e">
        <f>(Table1[[#This Row],[poisson_likelihood]] - (1-Table1[[#This Row],[poisson_likelihood]])/(1/Table1[[#This Row],[365 implied]]-1))/4</f>
        <v>#DIV/0!</v>
      </c>
      <c r="N142" s="4" t="e">
        <f>Table1[[#This Row],[kelly/4 365]]*0.5*$U$2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4" t="e">
        <f>Table1[[#This Row],[kelly/4 99]]*0.5*$U$2</f>
        <v>#DIV/0!</v>
      </c>
      <c r="R142" s="2"/>
      <c r="S1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4945</v>
      </c>
      <c r="B143" t="s">
        <v>47</v>
      </c>
      <c r="C143" s="1">
        <v>45605</v>
      </c>
      <c r="D143" t="s">
        <v>12</v>
      </c>
      <c r="E143">
        <v>3.5</v>
      </c>
      <c r="F143" s="2">
        <v>0.434782608695652</v>
      </c>
      <c r="G143" s="2">
        <v>0.447691400685162</v>
      </c>
      <c r="H143" s="2">
        <v>0.410881271814386</v>
      </c>
      <c r="I143" s="2">
        <v>0.47368421052631499</v>
      </c>
      <c r="J143" s="2">
        <v>0.47368421052631499</v>
      </c>
      <c r="K143" s="2">
        <v>-1.0571745159021199E-2</v>
      </c>
      <c r="L143" s="2"/>
      <c r="M143" s="2" t="e">
        <f>(Table1[[#This Row],[poisson_likelihood]] - (1-Table1[[#This Row],[poisson_likelihood]])/(1/Table1[[#This Row],[365 implied]]-1))/4</f>
        <v>#DIV/0!</v>
      </c>
      <c r="N143" s="4" t="e">
        <f>Table1[[#This Row],[kelly/4 365]]*0.5*$U$2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4" t="e">
        <f>Table1[[#This Row],[kelly/4 99]]*0.5*$U$2</f>
        <v>#DIV/0!</v>
      </c>
      <c r="R143" s="2"/>
      <c r="S1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5148</v>
      </c>
      <c r="B144" t="s">
        <v>148</v>
      </c>
      <c r="C144" s="1">
        <v>45605</v>
      </c>
      <c r="D144" t="s">
        <v>13</v>
      </c>
      <c r="E144">
        <v>2.5</v>
      </c>
      <c r="F144" s="2">
        <v>0.49751243781094501</v>
      </c>
      <c r="G144" s="2">
        <v>0.43611850400448199</v>
      </c>
      <c r="H144" s="2">
        <v>0.47593863089270999</v>
      </c>
      <c r="I144" s="2">
        <v>0.46794871794871701</v>
      </c>
      <c r="J144" s="2">
        <v>0.48201438848920802</v>
      </c>
      <c r="K144" s="2">
        <v>-1.0733502946943399E-2</v>
      </c>
      <c r="L144" s="2"/>
      <c r="M144" s="2" t="e">
        <f>(Table1[[#This Row],[poisson_likelihood]] - (1-Table1[[#This Row],[poisson_likelihood]])/(1/Table1[[#This Row],[365 implied]]-1))/4</f>
        <v>#DIV/0!</v>
      </c>
      <c r="N144" s="4" t="e">
        <f>Table1[[#This Row],[kelly/4 365]]*0.5*$U$2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4" t="e">
        <f>Table1[[#This Row],[kelly/4 99]]*0.5*$U$2</f>
        <v>#DIV/0!</v>
      </c>
      <c r="R144" s="2"/>
      <c r="S1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5134</v>
      </c>
      <c r="B145" t="s">
        <v>141</v>
      </c>
      <c r="C145" s="1">
        <v>45605</v>
      </c>
      <c r="D145" t="s">
        <v>13</v>
      </c>
      <c r="E145">
        <v>2.5</v>
      </c>
      <c r="F145" s="2">
        <v>0.64102564102564097</v>
      </c>
      <c r="G145" s="2">
        <v>0.56546102239638196</v>
      </c>
      <c r="H145" s="2">
        <v>0.62475966685417705</v>
      </c>
      <c r="I145" s="2">
        <v>0.52272727272727204</v>
      </c>
      <c r="J145" s="2">
        <v>0.56164383561643805</v>
      </c>
      <c r="K145" s="2">
        <v>-1.1328089155126E-2</v>
      </c>
      <c r="L145" s="2"/>
      <c r="M145" s="2" t="e">
        <f>(Table1[[#This Row],[poisson_likelihood]] - (1-Table1[[#This Row],[poisson_likelihood]])/(1/Table1[[#This Row],[365 implied]]-1))/4</f>
        <v>#DIV/0!</v>
      </c>
      <c r="N145" s="4" t="e">
        <f>Table1[[#This Row],[kelly/4 365]]*0.5*$U$2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4" t="e">
        <f>Table1[[#This Row],[kelly/4 99]]*0.5*$U$2</f>
        <v>#DIV/0!</v>
      </c>
      <c r="R145" s="2"/>
      <c r="S1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5171</v>
      </c>
      <c r="B146" t="s">
        <v>160</v>
      </c>
      <c r="C146" s="1">
        <v>45605</v>
      </c>
      <c r="D146" t="s">
        <v>12</v>
      </c>
      <c r="E146">
        <v>2.5</v>
      </c>
      <c r="F146" s="2">
        <v>0.40650406504065001</v>
      </c>
      <c r="G146" s="2">
        <v>0.43035753901868101</v>
      </c>
      <c r="H146" s="2">
        <v>0.37948902945722002</v>
      </c>
      <c r="I146" s="2">
        <v>0.42937853107344598</v>
      </c>
      <c r="J146" s="2">
        <v>0.43243243243243201</v>
      </c>
      <c r="K146" s="2">
        <v>-1.13796211532942E-2</v>
      </c>
      <c r="L146" s="2"/>
      <c r="M146" s="2" t="e">
        <f>(Table1[[#This Row],[poisson_likelihood]] - (1-Table1[[#This Row],[poisson_likelihood]])/(1/Table1[[#This Row],[365 implied]]-1))/4</f>
        <v>#DIV/0!</v>
      </c>
      <c r="N146" s="4" t="e">
        <f>Table1[[#This Row],[kelly/4 365]]*0.5*$U$2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4" t="e">
        <f>Table1[[#This Row],[kelly/4 99]]*0.5*$U$2</f>
        <v>#DIV/0!</v>
      </c>
      <c r="R146" s="2"/>
      <c r="S1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4980</v>
      </c>
      <c r="B147" t="s">
        <v>64</v>
      </c>
      <c r="C147" s="1">
        <v>45605</v>
      </c>
      <c r="D147" t="s">
        <v>13</v>
      </c>
      <c r="E147">
        <v>1.5</v>
      </c>
      <c r="F147" s="2">
        <v>0.40322580645161199</v>
      </c>
      <c r="G147" s="2">
        <v>0.337371628213265</v>
      </c>
      <c r="H147" s="2">
        <v>0.37588629418421199</v>
      </c>
      <c r="I147" s="2">
        <v>0.338028169014084</v>
      </c>
      <c r="J147" s="2">
        <v>0.369426751592356</v>
      </c>
      <c r="K147" s="2">
        <v>-1.14530389228299E-2</v>
      </c>
      <c r="L147" s="2"/>
      <c r="M147" s="2" t="e">
        <f>(Table1[[#This Row],[poisson_likelihood]] - (1-Table1[[#This Row],[poisson_likelihood]])/(1/Table1[[#This Row],[365 implied]]-1))/4</f>
        <v>#DIV/0!</v>
      </c>
      <c r="N147" s="4" t="e">
        <f>Table1[[#This Row],[kelly/4 365]]*0.5*$U$2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4" t="e">
        <f>Table1[[#This Row],[kelly/4 99]]*0.5*$U$2</f>
        <v>#DIV/0!</v>
      </c>
      <c r="R147" s="2"/>
      <c r="S1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5006</v>
      </c>
      <c r="B148" t="s">
        <v>77</v>
      </c>
      <c r="C148" s="1">
        <v>45605</v>
      </c>
      <c r="D148" t="s">
        <v>13</v>
      </c>
      <c r="E148">
        <v>1.5</v>
      </c>
      <c r="F148" s="2">
        <v>0.42372881355932202</v>
      </c>
      <c r="G148" s="2">
        <v>0.36633839382974498</v>
      </c>
      <c r="H148" s="2">
        <v>0.39699587157893201</v>
      </c>
      <c r="I148" s="2">
        <v>0.46153846153846101</v>
      </c>
      <c r="J148" s="2">
        <v>0.48432055749128899</v>
      </c>
      <c r="K148" s="2">
        <v>-1.15973792414923E-2</v>
      </c>
      <c r="L148" s="2"/>
      <c r="M148" s="2" t="e">
        <f>(Table1[[#This Row],[poisson_likelihood]] - (1-Table1[[#This Row],[poisson_likelihood]])/(1/Table1[[#This Row],[365 implied]]-1))/4</f>
        <v>#DIV/0!</v>
      </c>
      <c r="N148" s="4" t="e">
        <f>Table1[[#This Row],[kelly/4 365]]*0.5*$U$2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4" t="e">
        <f>Table1[[#This Row],[kelly/4 99]]*0.5*$U$2</f>
        <v>#DIV/0!</v>
      </c>
      <c r="R148" s="2"/>
      <c r="S1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5039</v>
      </c>
      <c r="B149" t="s">
        <v>94</v>
      </c>
      <c r="C149" s="1">
        <v>45605</v>
      </c>
      <c r="D149" t="s">
        <v>12</v>
      </c>
      <c r="E149">
        <v>1.5</v>
      </c>
      <c r="F149" s="2">
        <v>0.63694267515923497</v>
      </c>
      <c r="G149" s="2">
        <v>0.65641158074698802</v>
      </c>
      <c r="H149" s="2">
        <v>0.61957957950870002</v>
      </c>
      <c r="I149" s="2">
        <v>0.60674157303370702</v>
      </c>
      <c r="J149" s="2">
        <v>0.61409395973154302</v>
      </c>
      <c r="K149" s="2">
        <v>-1.1956166741816199E-2</v>
      </c>
      <c r="L149" s="2"/>
      <c r="M149" s="2" t="e">
        <f>(Table1[[#This Row],[poisson_likelihood]] - (1-Table1[[#This Row],[poisson_likelihood]])/(1/Table1[[#This Row],[365 implied]]-1))/4</f>
        <v>#DIV/0!</v>
      </c>
      <c r="N149" s="4" t="e">
        <f>Table1[[#This Row],[kelly/4 365]]*0.5*$U$2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4" t="e">
        <f>Table1[[#This Row],[kelly/4 99]]*0.5*$U$2</f>
        <v>#DIV/0!</v>
      </c>
      <c r="R149" s="2"/>
      <c r="S1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4990</v>
      </c>
      <c r="B150" t="s">
        <v>69</v>
      </c>
      <c r="C150" s="1">
        <v>45605</v>
      </c>
      <c r="D150" t="s">
        <v>13</v>
      </c>
      <c r="E150">
        <v>1.5</v>
      </c>
      <c r="F150" s="2">
        <v>0.40816326530612201</v>
      </c>
      <c r="G150" s="2">
        <v>0.35054831366001798</v>
      </c>
      <c r="H150" s="2">
        <v>0.37917359936005901</v>
      </c>
      <c r="I150" s="2">
        <v>0.36470588235294099</v>
      </c>
      <c r="J150" s="2">
        <v>0.37894736842105198</v>
      </c>
      <c r="K150" s="2">
        <v>-1.2245634753078299E-2</v>
      </c>
      <c r="L150" s="2"/>
      <c r="M150" s="2" t="e">
        <f>(Table1[[#This Row],[poisson_likelihood]] - (1-Table1[[#This Row],[poisson_likelihood]])/(1/Table1[[#This Row],[365 implied]]-1))/4</f>
        <v>#DIV/0!</v>
      </c>
      <c r="N150" s="4" t="e">
        <f>Table1[[#This Row],[kelly/4 365]]*0.5*$U$2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4" t="e">
        <f>Table1[[#This Row],[kelly/4 99]]*0.5*$U$2</f>
        <v>#DIV/0!</v>
      </c>
      <c r="R150" s="2"/>
      <c r="S1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5018</v>
      </c>
      <c r="B151" t="s">
        <v>83</v>
      </c>
      <c r="C151" s="1">
        <v>45605</v>
      </c>
      <c r="D151" t="s">
        <v>13</v>
      </c>
      <c r="E151">
        <v>1.5</v>
      </c>
      <c r="F151" s="2">
        <v>0.43103448275862</v>
      </c>
      <c r="G151" s="2">
        <v>0.367216251494902</v>
      </c>
      <c r="H151" s="2">
        <v>0.40287898963226199</v>
      </c>
      <c r="I151" s="2">
        <v>0.3828125</v>
      </c>
      <c r="J151" s="2">
        <v>0.39506172839506098</v>
      </c>
      <c r="K151" s="2">
        <v>-1.23713530403696E-2</v>
      </c>
      <c r="L151" s="2"/>
      <c r="M151" s="2" t="e">
        <f>(Table1[[#This Row],[poisson_likelihood]] - (1-Table1[[#This Row],[poisson_likelihood]])/(1/Table1[[#This Row],[365 implied]]-1))/4</f>
        <v>#DIV/0!</v>
      </c>
      <c r="N151" s="4" t="e">
        <f>Table1[[#This Row],[kelly/4 365]]*0.5*$U$2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4" t="e">
        <f>Table1[[#This Row],[kelly/4 99]]*0.5*$U$2</f>
        <v>#DIV/0!</v>
      </c>
      <c r="R151" s="2"/>
      <c r="S1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4916</v>
      </c>
      <c r="B152" t="s">
        <v>32</v>
      </c>
      <c r="C152" s="1">
        <v>45605</v>
      </c>
      <c r="D152" t="s">
        <v>13</v>
      </c>
      <c r="E152">
        <v>1.5</v>
      </c>
      <c r="F152" s="2">
        <v>0.39370078740157399</v>
      </c>
      <c r="G152" s="2">
        <v>0.32765985721802798</v>
      </c>
      <c r="H152" s="2">
        <v>0.36340694904055598</v>
      </c>
      <c r="I152" s="2">
        <v>0.35502958579881599</v>
      </c>
      <c r="J152" s="2">
        <v>0.35943060498220603</v>
      </c>
      <c r="K152" s="2">
        <v>-1.24912904930172E-2</v>
      </c>
      <c r="L152" s="2"/>
      <c r="M152" s="2" t="e">
        <f>(Table1[[#This Row],[poisson_likelihood]] - (1-Table1[[#This Row],[poisson_likelihood]])/(1/Table1[[#This Row],[365 implied]]-1))/4</f>
        <v>#DIV/0!</v>
      </c>
      <c r="N152" s="4" t="e">
        <f>Table1[[#This Row],[kelly/4 365]]*0.5*$U$2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4" t="e">
        <f>Table1[[#This Row],[kelly/4 99]]*0.5*$U$2</f>
        <v>#DIV/0!</v>
      </c>
      <c r="R152" s="2"/>
      <c r="S1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4880</v>
      </c>
      <c r="B153" t="s">
        <v>14</v>
      </c>
      <c r="C153" s="1">
        <v>45605</v>
      </c>
      <c r="D153" t="s">
        <v>13</v>
      </c>
      <c r="E153">
        <v>2.5</v>
      </c>
      <c r="F153" s="2">
        <v>0.43859649122806998</v>
      </c>
      <c r="G153" s="2">
        <v>0.37759729225454203</v>
      </c>
      <c r="H153" s="2">
        <v>0.41000191629264499</v>
      </c>
      <c r="I153" s="2">
        <v>0.479768786127167</v>
      </c>
      <c r="J153" s="2">
        <v>0.46917808219177998</v>
      </c>
      <c r="K153" s="2">
        <v>-1.2733521650931201E-2</v>
      </c>
      <c r="L153" s="2"/>
      <c r="M153" s="2" t="e">
        <f>(Table1[[#This Row],[poisson_likelihood]] - (1-Table1[[#This Row],[poisson_likelihood]])/(1/Table1[[#This Row],[365 implied]]-1))/4</f>
        <v>#DIV/0!</v>
      </c>
      <c r="N153" s="4" t="e">
        <f>Table1[[#This Row],[kelly/4 365]]*0.5*$U$2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4" t="e">
        <f>Table1[[#This Row],[kelly/4 99]]*0.5*$U$2</f>
        <v>#DIV/0!</v>
      </c>
      <c r="R153" s="2"/>
      <c r="S1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5191</v>
      </c>
      <c r="B154" t="s">
        <v>170</v>
      </c>
      <c r="C154" s="1">
        <v>45605</v>
      </c>
      <c r="D154" t="s">
        <v>12</v>
      </c>
      <c r="E154">
        <v>2.5</v>
      </c>
      <c r="F154" s="2">
        <v>0.52356020942408299</v>
      </c>
      <c r="G154" s="2">
        <v>0.53741480000280295</v>
      </c>
      <c r="H154" s="2">
        <v>0.49734802306991799</v>
      </c>
      <c r="I154" s="2">
        <v>0.54128440366972397</v>
      </c>
      <c r="J154" s="2">
        <v>0.53333333333333299</v>
      </c>
      <c r="K154" s="2">
        <v>-1.37541966858396E-2</v>
      </c>
      <c r="L154" s="2"/>
      <c r="M154" s="2" t="e">
        <f>(Table1[[#This Row],[poisson_likelihood]] - (1-Table1[[#This Row],[poisson_likelihood]])/(1/Table1[[#This Row],[365 implied]]-1))/4</f>
        <v>#DIV/0!</v>
      </c>
      <c r="N154" s="4" t="e">
        <f>Table1[[#This Row],[kelly/4 365]]*0.5*$U$2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4" t="e">
        <f>Table1[[#This Row],[kelly/4 99]]*0.5*$U$2</f>
        <v>#DIV/0!</v>
      </c>
      <c r="R154" s="2"/>
      <c r="S1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5040</v>
      </c>
      <c r="B155" t="s">
        <v>94</v>
      </c>
      <c r="C155" s="1">
        <v>45605</v>
      </c>
      <c r="D155" t="s">
        <v>13</v>
      </c>
      <c r="E155">
        <v>1.5</v>
      </c>
      <c r="F155" s="2">
        <v>0.413223140495867</v>
      </c>
      <c r="G155" s="2">
        <v>0.34358841925301098</v>
      </c>
      <c r="H155" s="2">
        <v>0.38042042049129998</v>
      </c>
      <c r="I155" s="2">
        <v>0.39325842696629199</v>
      </c>
      <c r="J155" s="2">
        <v>0.38590604026845599</v>
      </c>
      <c r="K155" s="2">
        <v>-1.39758067625095E-2</v>
      </c>
      <c r="L155" s="2"/>
      <c r="M155" s="2" t="e">
        <f>(Table1[[#This Row],[poisson_likelihood]] - (1-Table1[[#This Row],[poisson_likelihood]])/(1/Table1[[#This Row],[365 implied]]-1))/4</f>
        <v>#DIV/0!</v>
      </c>
      <c r="N155" s="4" t="e">
        <f>Table1[[#This Row],[kelly/4 365]]*0.5*$U$2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4" t="e">
        <f>Table1[[#This Row],[kelly/4 99]]*0.5*$U$2</f>
        <v>#DIV/0!</v>
      </c>
      <c r="R155" s="2"/>
      <c r="S1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4942</v>
      </c>
      <c r="B156" t="s">
        <v>45</v>
      </c>
      <c r="C156" s="1">
        <v>45605</v>
      </c>
      <c r="D156" t="s">
        <v>13</v>
      </c>
      <c r="E156">
        <v>2.5</v>
      </c>
      <c r="F156" s="2">
        <v>0.56497175141242895</v>
      </c>
      <c r="G156" s="2">
        <v>0.496515870102402</v>
      </c>
      <c r="H156" s="2">
        <v>0.54027417433708103</v>
      </c>
      <c r="I156" s="2">
        <v>0.476190476190476</v>
      </c>
      <c r="J156" s="2">
        <v>0.49457700650759201</v>
      </c>
      <c r="K156" s="2">
        <v>-1.41930881244694E-2</v>
      </c>
      <c r="L156" s="2"/>
      <c r="M156" s="2" t="e">
        <f>(Table1[[#This Row],[poisson_likelihood]] - (1-Table1[[#This Row],[poisson_likelihood]])/(1/Table1[[#This Row],[365 implied]]-1))/4</f>
        <v>#DIV/0!</v>
      </c>
      <c r="N156" s="4" t="e">
        <f>Table1[[#This Row],[kelly/4 365]]*0.5*$U$2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4" t="e">
        <f>Table1[[#This Row],[kelly/4 99]]*0.5*$U$2</f>
        <v>#DIV/0!</v>
      </c>
      <c r="R156" s="2"/>
      <c r="S1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5070</v>
      </c>
      <c r="B157" t="s">
        <v>109</v>
      </c>
      <c r="C157" s="1">
        <v>45605</v>
      </c>
      <c r="D157" t="s">
        <v>13</v>
      </c>
      <c r="E157">
        <v>2.5</v>
      </c>
      <c r="F157" s="2">
        <v>0.48780487804877998</v>
      </c>
      <c r="G157" s="2">
        <v>0.42380700640746399</v>
      </c>
      <c r="H157" s="2">
        <v>0.45863295114570701</v>
      </c>
      <c r="I157" s="2">
        <v>0.44382022471910099</v>
      </c>
      <c r="J157" s="2">
        <v>0.39597315436241598</v>
      </c>
      <c r="K157" s="2">
        <v>-1.42386786074523E-2</v>
      </c>
      <c r="L157" s="2"/>
      <c r="M157" s="2" t="e">
        <f>(Table1[[#This Row],[poisson_likelihood]] - (1-Table1[[#This Row],[poisson_likelihood]])/(1/Table1[[#This Row],[365 implied]]-1))/4</f>
        <v>#DIV/0!</v>
      </c>
      <c r="N157" s="4" t="e">
        <f>Table1[[#This Row],[kelly/4 365]]*0.5*$U$2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4" t="e">
        <f>Table1[[#This Row],[kelly/4 99]]*0.5*$U$2</f>
        <v>#DIV/0!</v>
      </c>
      <c r="R157" s="2"/>
      <c r="S1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5165</v>
      </c>
      <c r="B158" t="s">
        <v>157</v>
      </c>
      <c r="C158" s="1">
        <v>45605</v>
      </c>
      <c r="D158" t="s">
        <v>12</v>
      </c>
      <c r="E158">
        <v>2.5</v>
      </c>
      <c r="F158" s="2">
        <v>0.43859649122806998</v>
      </c>
      <c r="G158" s="2">
        <v>0.45484561926996397</v>
      </c>
      <c r="H158" s="2">
        <v>0.40642436846848301</v>
      </c>
      <c r="I158" s="2">
        <v>0.335365853658536</v>
      </c>
      <c r="J158" s="2">
        <v>0.34265734265734199</v>
      </c>
      <c r="K158" s="2">
        <v>-1.4326648416378301E-2</v>
      </c>
      <c r="L158" s="2"/>
      <c r="M158" s="2" t="e">
        <f>(Table1[[#This Row],[poisson_likelihood]] - (1-Table1[[#This Row],[poisson_likelihood]])/(1/Table1[[#This Row],[365 implied]]-1))/4</f>
        <v>#DIV/0!</v>
      </c>
      <c r="N158" s="4" t="e">
        <f>Table1[[#This Row],[kelly/4 365]]*0.5*$U$2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4" t="e">
        <f>Table1[[#This Row],[kelly/4 99]]*0.5*$U$2</f>
        <v>#DIV/0!</v>
      </c>
      <c r="R158" s="2"/>
      <c r="S1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4929</v>
      </c>
      <c r="B159" t="s">
        <v>39</v>
      </c>
      <c r="C159" s="1">
        <v>45605</v>
      </c>
      <c r="D159" t="s">
        <v>12</v>
      </c>
      <c r="E159">
        <v>1.5</v>
      </c>
      <c r="F159" s="2">
        <v>0.625</v>
      </c>
      <c r="G159" s="2">
        <v>0.62309006716613702</v>
      </c>
      <c r="H159" s="2">
        <v>0.60306973459160795</v>
      </c>
      <c r="I159" s="2">
        <v>0.58522727272727204</v>
      </c>
      <c r="J159" s="2">
        <v>0.56164383561643805</v>
      </c>
      <c r="K159" s="2">
        <v>-1.46201769389275E-2</v>
      </c>
      <c r="L159" s="2"/>
      <c r="M159" s="2" t="e">
        <f>(Table1[[#This Row],[poisson_likelihood]] - (1-Table1[[#This Row],[poisson_likelihood]])/(1/Table1[[#This Row],[365 implied]]-1))/4</f>
        <v>#DIV/0!</v>
      </c>
      <c r="N159" s="4" t="e">
        <f>Table1[[#This Row],[kelly/4 365]]*0.5*$U$2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4" t="e">
        <f>Table1[[#This Row],[kelly/4 99]]*0.5*$U$2</f>
        <v>#DIV/0!</v>
      </c>
      <c r="R159" s="2"/>
      <c r="S1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5025</v>
      </c>
      <c r="B160" t="s">
        <v>87</v>
      </c>
      <c r="C160" s="1">
        <v>45605</v>
      </c>
      <c r="D160" t="s">
        <v>12</v>
      </c>
      <c r="E160">
        <v>1.5</v>
      </c>
      <c r="F160" s="2">
        <v>0.56497175141242895</v>
      </c>
      <c r="G160" s="2">
        <v>0.58560340293051105</v>
      </c>
      <c r="H160" s="2">
        <v>0.53930399063832901</v>
      </c>
      <c r="I160" s="2">
        <v>0.52702702702702697</v>
      </c>
      <c r="J160" s="2">
        <v>0.51754385964912197</v>
      </c>
      <c r="K160" s="2">
        <v>-1.47506287565441E-2</v>
      </c>
      <c r="L160" s="2"/>
      <c r="M160" s="2" t="e">
        <f>(Table1[[#This Row],[poisson_likelihood]] - (1-Table1[[#This Row],[poisson_likelihood]])/(1/Table1[[#This Row],[365 implied]]-1))/4</f>
        <v>#DIV/0!</v>
      </c>
      <c r="N160" s="4" t="e">
        <f>Table1[[#This Row],[kelly/4 365]]*0.5*$U$2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4" t="e">
        <f>Table1[[#This Row],[kelly/4 99]]*0.5*$U$2</f>
        <v>#DIV/0!</v>
      </c>
      <c r="R160" s="2"/>
      <c r="S1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4944</v>
      </c>
      <c r="B161" t="s">
        <v>46</v>
      </c>
      <c r="C161" s="1">
        <v>45605</v>
      </c>
      <c r="D161" t="s">
        <v>13</v>
      </c>
      <c r="E161">
        <v>1.5</v>
      </c>
      <c r="F161" s="2">
        <v>0.42194092827004198</v>
      </c>
      <c r="G161" s="2">
        <v>0.352978465947273</v>
      </c>
      <c r="H161" s="2">
        <v>0.387696742847917</v>
      </c>
      <c r="I161" s="2">
        <v>0.4</v>
      </c>
      <c r="J161" s="2">
        <v>0.39857651245551601</v>
      </c>
      <c r="K161" s="2">
        <v>-1.4809985301174101E-2</v>
      </c>
      <c r="L161" s="2"/>
      <c r="M161" s="2" t="e">
        <f>(Table1[[#This Row],[poisson_likelihood]] - (1-Table1[[#This Row],[poisson_likelihood]])/(1/Table1[[#This Row],[365 implied]]-1))/4</f>
        <v>#DIV/0!</v>
      </c>
      <c r="N161" s="4" t="e">
        <f>Table1[[#This Row],[kelly/4 365]]*0.5*$U$2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4" t="e">
        <f>Table1[[#This Row],[kelly/4 99]]*0.5*$U$2</f>
        <v>#DIV/0!</v>
      </c>
      <c r="R161" s="2"/>
      <c r="S1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5009</v>
      </c>
      <c r="B162" t="s">
        <v>79</v>
      </c>
      <c r="C162" s="1">
        <v>45605</v>
      </c>
      <c r="D162" t="s">
        <v>12</v>
      </c>
      <c r="E162">
        <v>1.5</v>
      </c>
      <c r="F162" s="2">
        <v>0.581395348837209</v>
      </c>
      <c r="G162" s="2">
        <v>0.61164123868615405</v>
      </c>
      <c r="H162" s="2">
        <v>0.55657580490518499</v>
      </c>
      <c r="I162" s="2">
        <v>0.50282485875706195</v>
      </c>
      <c r="J162" s="2">
        <v>0.48135593220338901</v>
      </c>
      <c r="K162" s="2">
        <v>-1.4822783181625301E-2</v>
      </c>
      <c r="L162" s="2"/>
      <c r="M162" s="2" t="e">
        <f>(Table1[[#This Row],[poisson_likelihood]] - (1-Table1[[#This Row],[poisson_likelihood]])/(1/Table1[[#This Row],[365 implied]]-1))/4</f>
        <v>#DIV/0!</v>
      </c>
      <c r="N162" s="4" t="e">
        <f>Table1[[#This Row],[kelly/4 365]]*0.5*$U$2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4" t="e">
        <f>Table1[[#This Row],[kelly/4 99]]*0.5*$U$2</f>
        <v>#DIV/0!</v>
      </c>
      <c r="R162" s="2"/>
      <c r="S1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5098</v>
      </c>
      <c r="B163" t="s">
        <v>123</v>
      </c>
      <c r="C163" s="1">
        <v>45605</v>
      </c>
      <c r="D163" t="s">
        <v>13</v>
      </c>
      <c r="E163">
        <v>2.5</v>
      </c>
      <c r="F163" s="2">
        <v>0.49261083743842299</v>
      </c>
      <c r="G163" s="2">
        <v>0.419636915159107</v>
      </c>
      <c r="H163" s="2">
        <v>0.462385368060028</v>
      </c>
      <c r="I163" s="2">
        <v>0.46551724137931</v>
      </c>
      <c r="J163" s="2">
        <v>0.451724137931034</v>
      </c>
      <c r="K163" s="2">
        <v>-1.48926463199376E-2</v>
      </c>
      <c r="L163" s="2"/>
      <c r="M163" s="2" t="e">
        <f>(Table1[[#This Row],[poisson_likelihood]] - (1-Table1[[#This Row],[poisson_likelihood]])/(1/Table1[[#This Row],[365 implied]]-1))/4</f>
        <v>#DIV/0!</v>
      </c>
      <c r="N163" s="4" t="e">
        <f>Table1[[#This Row],[kelly/4 365]]*0.5*$U$2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4" t="e">
        <f>Table1[[#This Row],[kelly/4 99]]*0.5*$U$2</f>
        <v>#DIV/0!</v>
      </c>
      <c r="R163" s="2"/>
      <c r="S1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5189</v>
      </c>
      <c r="B164" t="s">
        <v>169</v>
      </c>
      <c r="C164" s="1">
        <v>45605</v>
      </c>
      <c r="D164" t="s">
        <v>12</v>
      </c>
      <c r="E164">
        <v>2.5</v>
      </c>
      <c r="F164" s="2">
        <v>0.632911392405063</v>
      </c>
      <c r="G164" s="2">
        <v>0.63654135933251699</v>
      </c>
      <c r="H164" s="2">
        <v>0.61098189999185304</v>
      </c>
      <c r="I164" s="2">
        <v>0.64161849710982599</v>
      </c>
      <c r="J164" s="2">
        <v>0.63917525773195805</v>
      </c>
      <c r="K164" s="2">
        <v>-1.49347405227893E-2</v>
      </c>
      <c r="L164" s="2"/>
      <c r="M164" s="2" t="e">
        <f>(Table1[[#This Row],[poisson_likelihood]] - (1-Table1[[#This Row],[poisson_likelihood]])/(1/Table1[[#This Row],[365 implied]]-1))/4</f>
        <v>#DIV/0!</v>
      </c>
      <c r="N164" s="4" t="e">
        <f>Table1[[#This Row],[kelly/4 365]]*0.5*$U$2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4" t="e">
        <f>Table1[[#This Row],[kelly/4 99]]*0.5*$U$2</f>
        <v>#DIV/0!</v>
      </c>
      <c r="R164" s="2"/>
      <c r="S1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5183</v>
      </c>
      <c r="B165" t="s">
        <v>166</v>
      </c>
      <c r="C165" s="1">
        <v>45605</v>
      </c>
      <c r="D165" t="s">
        <v>12</v>
      </c>
      <c r="E165">
        <v>2.5</v>
      </c>
      <c r="F165" s="2">
        <v>0.45454545454545398</v>
      </c>
      <c r="G165" s="2">
        <v>0.47072200147739102</v>
      </c>
      <c r="H165" s="2">
        <v>0.421435120061672</v>
      </c>
      <c r="I165" s="2">
        <v>0.47701149425287298</v>
      </c>
      <c r="J165" s="2">
        <v>0.42758620689655102</v>
      </c>
      <c r="K165" s="2">
        <v>-1.5175569971733201E-2</v>
      </c>
      <c r="L165" s="2"/>
      <c r="M165" s="2" t="e">
        <f>(Table1[[#This Row],[poisson_likelihood]] - (1-Table1[[#This Row],[poisson_likelihood]])/(1/Table1[[#This Row],[365 implied]]-1))/4</f>
        <v>#DIV/0!</v>
      </c>
      <c r="N165" s="4" t="e">
        <f>Table1[[#This Row],[kelly/4 365]]*0.5*$U$2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4" t="e">
        <f>Table1[[#This Row],[kelly/4 99]]*0.5*$U$2</f>
        <v>#DIV/0!</v>
      </c>
      <c r="R165" s="2"/>
      <c r="S1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4964</v>
      </c>
      <c r="B166" t="s">
        <v>56</v>
      </c>
      <c r="C166" s="1">
        <v>45605</v>
      </c>
      <c r="D166" t="s">
        <v>13</v>
      </c>
      <c r="E166">
        <v>2.5</v>
      </c>
      <c r="F166" s="2">
        <v>0.47169811320754701</v>
      </c>
      <c r="G166" s="2">
        <v>0.39890442866706</v>
      </c>
      <c r="H166" s="2">
        <v>0.43942311603254403</v>
      </c>
      <c r="I166" s="2">
        <v>0.38</v>
      </c>
      <c r="J166" s="2">
        <v>0.40530303030303</v>
      </c>
      <c r="K166" s="2">
        <v>-1.52729897345993E-2</v>
      </c>
      <c r="L166" s="2"/>
      <c r="M166" s="2" t="e">
        <f>(Table1[[#This Row],[poisson_likelihood]] - (1-Table1[[#This Row],[poisson_likelihood]])/(1/Table1[[#This Row],[365 implied]]-1))/4</f>
        <v>#DIV/0!</v>
      </c>
      <c r="N166" s="4" t="e">
        <f>Table1[[#This Row],[kelly/4 365]]*0.5*$U$2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4" t="e">
        <f>Table1[[#This Row],[kelly/4 99]]*0.5*$U$2</f>
        <v>#DIV/0!</v>
      </c>
      <c r="R166" s="2"/>
      <c r="S1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5166</v>
      </c>
      <c r="B167" t="s">
        <v>157</v>
      </c>
      <c r="C167" s="1">
        <v>45605</v>
      </c>
      <c r="D167" t="s">
        <v>13</v>
      </c>
      <c r="E167">
        <v>2.5</v>
      </c>
      <c r="F167" s="2">
        <v>0.61728395061728303</v>
      </c>
      <c r="G167" s="2">
        <v>0.54515438073003497</v>
      </c>
      <c r="H167" s="2">
        <v>0.59357563153151605</v>
      </c>
      <c r="I167" s="2">
        <v>0.66463414634146301</v>
      </c>
      <c r="J167" s="2">
        <v>0.65734265734265696</v>
      </c>
      <c r="K167" s="2">
        <v>-1.5486885854412699E-2</v>
      </c>
      <c r="L167" s="2"/>
      <c r="M167" s="2" t="e">
        <f>(Table1[[#This Row],[poisson_likelihood]] - (1-Table1[[#This Row],[poisson_likelihood]])/(1/Table1[[#This Row],[365 implied]]-1))/4</f>
        <v>#DIV/0!</v>
      </c>
      <c r="N167" s="4" t="e">
        <f>Table1[[#This Row],[kelly/4 365]]*0.5*$U$2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4" t="e">
        <f>Table1[[#This Row],[kelly/4 99]]*0.5*$U$2</f>
        <v>#DIV/0!</v>
      </c>
      <c r="R167" s="2"/>
      <c r="S1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5069</v>
      </c>
      <c r="B168" t="s">
        <v>109</v>
      </c>
      <c r="C168" s="1">
        <v>45605</v>
      </c>
      <c r="D168" t="s">
        <v>12</v>
      </c>
      <c r="E168">
        <v>2.5</v>
      </c>
      <c r="F168" s="2">
        <v>0.56818181818181801</v>
      </c>
      <c r="G168" s="2">
        <v>0.57619299359253495</v>
      </c>
      <c r="H168" s="2">
        <v>0.54136704885429199</v>
      </c>
      <c r="I168" s="2">
        <v>0.55617977528089801</v>
      </c>
      <c r="J168" s="2">
        <v>0.60402684563758302</v>
      </c>
      <c r="K168" s="2">
        <v>-1.5524340136988401E-2</v>
      </c>
      <c r="L168" s="2"/>
      <c r="M168" s="2" t="e">
        <f>(Table1[[#This Row],[poisson_likelihood]] - (1-Table1[[#This Row],[poisson_likelihood]])/(1/Table1[[#This Row],[365 implied]]-1))/4</f>
        <v>#DIV/0!</v>
      </c>
      <c r="N168" s="4" t="e">
        <f>Table1[[#This Row],[kelly/4 365]]*0.5*$U$2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4" t="e">
        <f>Table1[[#This Row],[kelly/4 99]]*0.5*$U$2</f>
        <v>#DIV/0!</v>
      </c>
      <c r="R168" s="2"/>
      <c r="S1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5192</v>
      </c>
      <c r="B169" t="s">
        <v>170</v>
      </c>
      <c r="C169" s="1">
        <v>45605</v>
      </c>
      <c r="D169" t="s">
        <v>13</v>
      </c>
      <c r="E169">
        <v>2.5</v>
      </c>
      <c r="F169" s="2">
        <v>0.53191489361702105</v>
      </c>
      <c r="G169" s="2">
        <v>0.46258519999719699</v>
      </c>
      <c r="H169" s="2">
        <v>0.50265197693008101</v>
      </c>
      <c r="I169" s="2">
        <v>0.45871559633027498</v>
      </c>
      <c r="J169" s="2">
        <v>0.46666666666666601</v>
      </c>
      <c r="K169" s="2">
        <v>-1.5629057775979002E-2</v>
      </c>
      <c r="L169" s="2"/>
      <c r="M169" s="2" t="e">
        <f>(Table1[[#This Row],[poisson_likelihood]] - (1-Table1[[#This Row],[poisson_likelihood]])/(1/Table1[[#This Row],[365 implied]]-1))/4</f>
        <v>#DIV/0!</v>
      </c>
      <c r="N169" s="4" t="e">
        <f>Table1[[#This Row],[kelly/4 365]]*0.5*$U$2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4" t="e">
        <f>Table1[[#This Row],[kelly/4 99]]*0.5*$U$2</f>
        <v>#DIV/0!</v>
      </c>
      <c r="R169" s="2"/>
      <c r="S1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5010</v>
      </c>
      <c r="B170" t="s">
        <v>79</v>
      </c>
      <c r="C170" s="1">
        <v>45605</v>
      </c>
      <c r="D170" t="s">
        <v>13</v>
      </c>
      <c r="E170">
        <v>1.5</v>
      </c>
      <c r="F170" s="2">
        <v>0.476190476190476</v>
      </c>
      <c r="G170" s="2">
        <v>0.388358761313845</v>
      </c>
      <c r="H170" s="2">
        <v>0.44342419509481401</v>
      </c>
      <c r="I170" s="2">
        <v>0.49717514124293699</v>
      </c>
      <c r="J170" s="2">
        <v>0.51864406779660999</v>
      </c>
      <c r="K170" s="2">
        <v>-1.5638452341111199E-2</v>
      </c>
      <c r="L170" s="2"/>
      <c r="M170" s="2" t="e">
        <f>(Table1[[#This Row],[poisson_likelihood]] - (1-Table1[[#This Row],[poisson_likelihood]])/(1/Table1[[#This Row],[365 implied]]-1))/4</f>
        <v>#DIV/0!</v>
      </c>
      <c r="N170" s="4" t="e">
        <f>Table1[[#This Row],[kelly/4 365]]*0.5*$U$2</f>
        <v>#DIV/0!</v>
      </c>
      <c r="O170" s="2"/>
      <c r="P170" s="2" t="e">
        <f>(Table1[[#This Row],[poisson_likelihood]] - (1-Table1[[#This Row],[poisson_likelihood]])/(1/Table1[[#This Row],[99/pinn implied]]-1))/4</f>
        <v>#DIV/0!</v>
      </c>
      <c r="Q170" s="4" t="e">
        <f>Table1[[#This Row],[kelly/4 99]]*0.5*$U$2</f>
        <v>#DIV/0!</v>
      </c>
      <c r="R170" s="2"/>
      <c r="S1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4930</v>
      </c>
      <c r="B171" t="s">
        <v>39</v>
      </c>
      <c r="C171" s="1">
        <v>45605</v>
      </c>
      <c r="D171" t="s">
        <v>13</v>
      </c>
      <c r="E171">
        <v>1.5</v>
      </c>
      <c r="F171" s="2">
        <v>0.43290043290043201</v>
      </c>
      <c r="G171" s="2">
        <v>0.37690993283386198</v>
      </c>
      <c r="H171" s="2">
        <v>0.39693026540839099</v>
      </c>
      <c r="I171" s="2">
        <v>0.41477272727272702</v>
      </c>
      <c r="J171" s="2">
        <v>0.43835616438356101</v>
      </c>
      <c r="K171" s="2">
        <v>-1.58570776539343E-2</v>
      </c>
      <c r="L171" s="2"/>
      <c r="M171" s="2" t="e">
        <f>(Table1[[#This Row],[poisson_likelihood]] - (1-Table1[[#This Row],[poisson_likelihood]])/(1/Table1[[#This Row],[365 implied]]-1))/4</f>
        <v>#DIV/0!</v>
      </c>
      <c r="N171" s="4" t="e">
        <f>Table1[[#This Row],[kelly/4 365]]*0.5*$U$2</f>
        <v>#DIV/0!</v>
      </c>
      <c r="O171" s="2"/>
      <c r="P171" s="2" t="e">
        <f>(Table1[[#This Row],[poisson_likelihood]] - (1-Table1[[#This Row],[poisson_likelihood]])/(1/Table1[[#This Row],[99/pinn implied]]-1))/4</f>
        <v>#DIV/0!</v>
      </c>
      <c r="Q171" s="4" t="e">
        <f>Table1[[#This Row],[kelly/4 99]]*0.5*$U$2</f>
        <v>#DIV/0!</v>
      </c>
      <c r="R171" s="2"/>
      <c r="S1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5190</v>
      </c>
      <c r="B172" t="s">
        <v>169</v>
      </c>
      <c r="C172" s="1">
        <v>45605</v>
      </c>
      <c r="D172" t="s">
        <v>13</v>
      </c>
      <c r="E172">
        <v>2.5</v>
      </c>
      <c r="F172" s="2">
        <v>0.42553191489361702</v>
      </c>
      <c r="G172" s="2">
        <v>0.36345864066748301</v>
      </c>
      <c r="H172" s="2">
        <v>0.38901810000814602</v>
      </c>
      <c r="I172" s="2">
        <v>0.35838150289017301</v>
      </c>
      <c r="J172" s="2">
        <v>0.36082474226804101</v>
      </c>
      <c r="K172" s="2">
        <v>-1.5890271292751099E-2</v>
      </c>
      <c r="L172" s="2"/>
      <c r="M172" s="2" t="e">
        <f>(Table1[[#This Row],[poisson_likelihood]] - (1-Table1[[#This Row],[poisson_likelihood]])/(1/Table1[[#This Row],[365 implied]]-1))/4</f>
        <v>#DIV/0!</v>
      </c>
      <c r="N172" s="4" t="e">
        <f>Table1[[#This Row],[kelly/4 365]]*0.5*$U$2</f>
        <v>#DIV/0!</v>
      </c>
      <c r="O172" s="2"/>
      <c r="P172" s="2" t="e">
        <f>(Table1[[#This Row],[poisson_likelihood]] - (1-Table1[[#This Row],[poisson_likelihood]])/(1/Table1[[#This Row],[99/pinn implied]]-1))/4</f>
        <v>#DIV/0!</v>
      </c>
      <c r="Q172" s="4" t="e">
        <f>Table1[[#This Row],[kelly/4 99]]*0.5*$U$2</f>
        <v>#DIV/0!</v>
      </c>
      <c r="R172" s="2"/>
      <c r="S1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5042</v>
      </c>
      <c r="B173" t="s">
        <v>95</v>
      </c>
      <c r="C173" s="1">
        <v>45605</v>
      </c>
      <c r="D173" t="s">
        <v>13</v>
      </c>
      <c r="E173">
        <v>3.5</v>
      </c>
      <c r="F173" s="2">
        <v>0.47169811320754701</v>
      </c>
      <c r="G173" s="2">
        <v>0.396655414250417</v>
      </c>
      <c r="H173" s="2">
        <v>0.43799188765471297</v>
      </c>
      <c r="I173" s="2">
        <v>0.51396648044692705</v>
      </c>
      <c r="J173" s="2">
        <v>0.51162790697674398</v>
      </c>
      <c r="K173" s="2">
        <v>-1.5950267449108799E-2</v>
      </c>
      <c r="L173" s="2"/>
      <c r="M173" s="2" t="e">
        <f>(Table1[[#This Row],[poisson_likelihood]] - (1-Table1[[#This Row],[poisson_likelihood]])/(1/Table1[[#This Row],[365 implied]]-1))/4</f>
        <v>#DIV/0!</v>
      </c>
      <c r="N173" s="4" t="e">
        <f>Table1[[#This Row],[kelly/4 365]]*0.5*$U$2</f>
        <v>#DIV/0!</v>
      </c>
      <c r="O173" s="2"/>
      <c r="P173" s="2" t="e">
        <f>(Table1[[#This Row],[poisson_likelihood]] - (1-Table1[[#This Row],[poisson_likelihood]])/(1/Table1[[#This Row],[99/pinn implied]]-1))/4</f>
        <v>#DIV/0!</v>
      </c>
      <c r="Q173" s="4" t="e">
        <f>Table1[[#This Row],[kelly/4 99]]*0.5*$U$2</f>
        <v>#DIV/0!</v>
      </c>
      <c r="R173" s="2"/>
      <c r="S1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5110</v>
      </c>
      <c r="B174" t="s">
        <v>129</v>
      </c>
      <c r="C174" s="1">
        <v>45605</v>
      </c>
      <c r="D174" t="s">
        <v>13</v>
      </c>
      <c r="E174">
        <v>1.5</v>
      </c>
      <c r="F174" s="2">
        <v>0.40650406504065001</v>
      </c>
      <c r="G174" s="2">
        <v>0.333080682270885</v>
      </c>
      <c r="H174" s="2">
        <v>0.36824683464909502</v>
      </c>
      <c r="I174" s="2">
        <v>0.37984496124030998</v>
      </c>
      <c r="J174" s="2">
        <v>0.39</v>
      </c>
      <c r="K174" s="2">
        <v>-1.6115203212880801E-2</v>
      </c>
      <c r="L174" s="2"/>
      <c r="M174" s="2" t="e">
        <f>(Table1[[#This Row],[poisson_likelihood]] - (1-Table1[[#This Row],[poisson_likelihood]])/(1/Table1[[#This Row],[365 implied]]-1))/4</f>
        <v>#DIV/0!</v>
      </c>
      <c r="N174" s="4" t="e">
        <f>Table1[[#This Row],[kelly/4 365]]*0.5*$U$2</f>
        <v>#DIV/0!</v>
      </c>
      <c r="O174" s="2"/>
      <c r="P174" s="2" t="e">
        <f>(Table1[[#This Row],[poisson_likelihood]] - (1-Table1[[#This Row],[poisson_likelihood]])/(1/Table1[[#This Row],[99/pinn implied]]-1))/4</f>
        <v>#DIV/0!</v>
      </c>
      <c r="Q174" s="4" t="e">
        <f>Table1[[#This Row],[kelly/4 99]]*0.5*$U$2</f>
        <v>#DIV/0!</v>
      </c>
      <c r="R174" s="2"/>
      <c r="S1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5102</v>
      </c>
      <c r="B175" t="s">
        <v>125</v>
      </c>
      <c r="C175" s="1">
        <v>45605</v>
      </c>
      <c r="D175" t="s">
        <v>13</v>
      </c>
      <c r="E175">
        <v>1.5</v>
      </c>
      <c r="F175" s="2">
        <v>0.48076923076923</v>
      </c>
      <c r="G175" s="2">
        <v>0.39606790937743303</v>
      </c>
      <c r="H175" s="2">
        <v>0.44657598002693</v>
      </c>
      <c r="I175" s="2">
        <v>0.45833333333333298</v>
      </c>
      <c r="J175" s="2">
        <v>0.44444444444444398</v>
      </c>
      <c r="K175" s="2">
        <v>-1.6463417024070701E-2</v>
      </c>
      <c r="L175" s="2"/>
      <c r="M175" s="2" t="e">
        <f>(Table1[[#This Row],[poisson_likelihood]] - (1-Table1[[#This Row],[poisson_likelihood]])/(1/Table1[[#This Row],[365 implied]]-1))/4</f>
        <v>#DIV/0!</v>
      </c>
      <c r="N175" s="4" t="e">
        <f>Table1[[#This Row],[kelly/4 365]]*0.5*$U$2</f>
        <v>#DIV/0!</v>
      </c>
      <c r="O175" s="2"/>
      <c r="P175" s="2" t="e">
        <f>(Table1[[#This Row],[poisson_likelihood]] - (1-Table1[[#This Row],[poisson_likelihood]])/(1/Table1[[#This Row],[99/pinn implied]]-1))/4</f>
        <v>#DIV/0!</v>
      </c>
      <c r="Q175" s="4" t="e">
        <f>Table1[[#This Row],[kelly/4 99]]*0.5*$U$2</f>
        <v>#DIV/0!</v>
      </c>
      <c r="R175" s="2"/>
      <c r="S1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5101</v>
      </c>
      <c r="B176" t="s">
        <v>125</v>
      </c>
      <c r="C176" s="1">
        <v>45605</v>
      </c>
      <c r="D176" t="s">
        <v>12</v>
      </c>
      <c r="E176">
        <v>1.5</v>
      </c>
      <c r="F176" s="2">
        <v>0.581395348837209</v>
      </c>
      <c r="G176" s="2">
        <v>0.60393209062256603</v>
      </c>
      <c r="H176" s="2">
        <v>0.55342401997307</v>
      </c>
      <c r="I176" s="2">
        <v>0.54166666666666596</v>
      </c>
      <c r="J176" s="2">
        <v>0.55555555555555503</v>
      </c>
      <c r="K176" s="2">
        <v>-1.6705099182749799E-2</v>
      </c>
      <c r="L176" s="2"/>
      <c r="M176" s="2" t="e">
        <f>(Table1[[#This Row],[poisson_likelihood]] - (1-Table1[[#This Row],[poisson_likelihood]])/(1/Table1[[#This Row],[365 implied]]-1))/4</f>
        <v>#DIV/0!</v>
      </c>
      <c r="N176" s="4" t="e">
        <f>Table1[[#This Row],[kelly/4 365]]*0.5*$U$2</f>
        <v>#DIV/0!</v>
      </c>
      <c r="O176" s="2"/>
      <c r="P176" s="2" t="e">
        <f>(Table1[[#This Row],[poisson_likelihood]] - (1-Table1[[#This Row],[poisson_likelihood]])/(1/Table1[[#This Row],[99/pinn implied]]-1))/4</f>
        <v>#DIV/0!</v>
      </c>
      <c r="Q176" s="4" t="e">
        <f>Table1[[#This Row],[kelly/4 99]]*0.5*$U$2</f>
        <v>#DIV/0!</v>
      </c>
      <c r="R176" s="2"/>
      <c r="S1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4963</v>
      </c>
      <c r="B177" t="s">
        <v>56</v>
      </c>
      <c r="C177" s="1">
        <v>45605</v>
      </c>
      <c r="D177" t="s">
        <v>12</v>
      </c>
      <c r="E177">
        <v>2.5</v>
      </c>
      <c r="F177" s="2">
        <v>0.58823529411764697</v>
      </c>
      <c r="G177" s="2">
        <v>0.601095571332939</v>
      </c>
      <c r="H177" s="2">
        <v>0.56057688396745498</v>
      </c>
      <c r="I177" s="2">
        <v>0.62</v>
      </c>
      <c r="J177" s="2">
        <v>0.59469696969696895</v>
      </c>
      <c r="K177" s="2">
        <v>-1.6792606162616401E-2</v>
      </c>
      <c r="L177" s="2"/>
      <c r="M177" s="2" t="e">
        <f>(Table1[[#This Row],[poisson_likelihood]] - (1-Table1[[#This Row],[poisson_likelihood]])/(1/Table1[[#This Row],[365 implied]]-1))/4</f>
        <v>#DIV/0!</v>
      </c>
      <c r="N177" s="4" t="e">
        <f>Table1[[#This Row],[kelly/4 365]]*0.5*$U$2</f>
        <v>#DIV/0!</v>
      </c>
      <c r="O177" s="2"/>
      <c r="P177" s="2" t="e">
        <f>(Table1[[#This Row],[poisson_likelihood]] - (1-Table1[[#This Row],[poisson_likelihood]])/(1/Table1[[#This Row],[99/pinn implied]]-1))/4</f>
        <v>#DIV/0!</v>
      </c>
      <c r="Q177" s="4" t="e">
        <f>Table1[[#This Row],[kelly/4 99]]*0.5*$U$2</f>
        <v>#DIV/0!</v>
      </c>
      <c r="R177" s="2"/>
      <c r="S1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5133</v>
      </c>
      <c r="B178" t="s">
        <v>141</v>
      </c>
      <c r="C178" s="1">
        <v>45605</v>
      </c>
      <c r="D178" t="s">
        <v>12</v>
      </c>
      <c r="E178">
        <v>2.5</v>
      </c>
      <c r="F178" s="2">
        <v>0.414937759336099</v>
      </c>
      <c r="G178" s="2">
        <v>0.43453897760361698</v>
      </c>
      <c r="H178" s="2">
        <v>0.375240333145822</v>
      </c>
      <c r="I178" s="2">
        <v>0.47727272727272702</v>
      </c>
      <c r="J178" s="2">
        <v>0.43835616438356101</v>
      </c>
      <c r="K178" s="2">
        <v>-1.69629072905263E-2</v>
      </c>
      <c r="L178" s="2"/>
      <c r="M178" s="2" t="e">
        <f>(Table1[[#This Row],[poisson_likelihood]] - (1-Table1[[#This Row],[poisson_likelihood]])/(1/Table1[[#This Row],[365 implied]]-1))/4</f>
        <v>#DIV/0!</v>
      </c>
      <c r="N178" s="4" t="e">
        <f>Table1[[#This Row],[kelly/4 365]]*0.5*$U$2</f>
        <v>#DIV/0!</v>
      </c>
      <c r="O178" s="2"/>
      <c r="P178" s="2" t="e">
        <f>(Table1[[#This Row],[poisson_likelihood]] - (1-Table1[[#This Row],[poisson_likelihood]])/(1/Table1[[#This Row],[99/pinn implied]]-1))/4</f>
        <v>#DIV/0!</v>
      </c>
      <c r="Q178" s="4" t="e">
        <f>Table1[[#This Row],[kelly/4 99]]*0.5*$U$2</f>
        <v>#DIV/0!</v>
      </c>
      <c r="R178" s="2"/>
      <c r="S1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4943</v>
      </c>
      <c r="B179" t="s">
        <v>46</v>
      </c>
      <c r="C179" s="1">
        <v>45605</v>
      </c>
      <c r="D179" t="s">
        <v>12</v>
      </c>
      <c r="E179">
        <v>1.5</v>
      </c>
      <c r="F179" s="2">
        <v>0.63694267515923497</v>
      </c>
      <c r="G179" s="2">
        <v>0.647021534052726</v>
      </c>
      <c r="H179" s="2">
        <v>0.612303257152082</v>
      </c>
      <c r="I179" s="2">
        <v>0.6</v>
      </c>
      <c r="J179" s="2">
        <v>0.60142348754448305</v>
      </c>
      <c r="K179" s="2">
        <v>-1.6966616785627602E-2</v>
      </c>
      <c r="L179" s="2"/>
      <c r="M179" s="2" t="e">
        <f>(Table1[[#This Row],[poisson_likelihood]] - (1-Table1[[#This Row],[poisson_likelihood]])/(1/Table1[[#This Row],[365 implied]]-1))/4</f>
        <v>#DIV/0!</v>
      </c>
      <c r="N179" s="4" t="e">
        <f>Table1[[#This Row],[kelly/4 365]]*0.5*$U$2</f>
        <v>#DIV/0!</v>
      </c>
      <c r="O179" s="2"/>
      <c r="P179" s="2" t="e">
        <f>(Table1[[#This Row],[poisson_likelihood]] - (1-Table1[[#This Row],[poisson_likelihood]])/(1/Table1[[#This Row],[99/pinn implied]]-1))/4</f>
        <v>#DIV/0!</v>
      </c>
      <c r="Q179" s="4" t="e">
        <f>Table1[[#This Row],[kelly/4 99]]*0.5*$U$2</f>
        <v>#DIV/0!</v>
      </c>
      <c r="R179" s="2"/>
      <c r="S1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4936</v>
      </c>
      <c r="B180" t="s">
        <v>42</v>
      </c>
      <c r="C180" s="1">
        <v>45605</v>
      </c>
      <c r="D180" t="s">
        <v>13</v>
      </c>
      <c r="E180">
        <v>1.5</v>
      </c>
      <c r="F180" s="2">
        <v>0.5</v>
      </c>
      <c r="G180" s="2">
        <v>0.41089102551670298</v>
      </c>
      <c r="H180" s="2">
        <v>0.46558862049276001</v>
      </c>
      <c r="I180" s="2">
        <v>0.45505617977528001</v>
      </c>
      <c r="J180" s="2">
        <v>0.42617449664429502</v>
      </c>
      <c r="K180" s="2">
        <v>-1.7205689753619701E-2</v>
      </c>
      <c r="L180" s="2"/>
      <c r="M180" s="2" t="e">
        <f>(Table1[[#This Row],[poisson_likelihood]] - (1-Table1[[#This Row],[poisson_likelihood]])/(1/Table1[[#This Row],[365 implied]]-1))/4</f>
        <v>#DIV/0!</v>
      </c>
      <c r="N180" s="4" t="e">
        <f>Table1[[#This Row],[kelly/4 365]]*0.5*$U$2</f>
        <v>#DIV/0!</v>
      </c>
      <c r="O180" s="2"/>
      <c r="P180" s="2" t="e">
        <f>(Table1[[#This Row],[poisson_likelihood]] - (1-Table1[[#This Row],[poisson_likelihood]])/(1/Table1[[#This Row],[99/pinn implied]]-1))/4</f>
        <v>#DIV/0!</v>
      </c>
      <c r="Q180" s="4" t="e">
        <f>Table1[[#This Row],[kelly/4 99]]*0.5*$U$2</f>
        <v>#DIV/0!</v>
      </c>
      <c r="R180" s="2"/>
      <c r="S1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5184</v>
      </c>
      <c r="B181" t="s">
        <v>166</v>
      </c>
      <c r="C181" s="1">
        <v>45605</v>
      </c>
      <c r="D181" t="s">
        <v>13</v>
      </c>
      <c r="E181">
        <v>2.5</v>
      </c>
      <c r="F181" s="2">
        <v>0.60606060606060597</v>
      </c>
      <c r="G181" s="2">
        <v>0.52927799852260804</v>
      </c>
      <c r="H181" s="2">
        <v>0.57856487993832695</v>
      </c>
      <c r="I181" s="2">
        <v>0.52298850574712596</v>
      </c>
      <c r="J181" s="2">
        <v>0.57241379310344798</v>
      </c>
      <c r="K181" s="2">
        <v>-1.7449210808369298E-2</v>
      </c>
      <c r="L181" s="2"/>
      <c r="M181" s="2" t="e">
        <f>(Table1[[#This Row],[poisson_likelihood]] - (1-Table1[[#This Row],[poisson_likelihood]])/(1/Table1[[#This Row],[365 implied]]-1))/4</f>
        <v>#DIV/0!</v>
      </c>
      <c r="N181" s="4" t="e">
        <f>Table1[[#This Row],[kelly/4 365]]*0.5*$U$2</f>
        <v>#DIV/0!</v>
      </c>
      <c r="O181" s="2"/>
      <c r="P181" s="2" t="e">
        <f>(Table1[[#This Row],[poisson_likelihood]] - (1-Table1[[#This Row],[poisson_likelihood]])/(1/Table1[[#This Row],[99/pinn implied]]-1))/4</f>
        <v>#DIV/0!</v>
      </c>
      <c r="Q181" s="4" t="e">
        <f>Table1[[#This Row],[kelly/4 99]]*0.5*$U$2</f>
        <v>#DIV/0!</v>
      </c>
      <c r="R181" s="2"/>
      <c r="S1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4941</v>
      </c>
      <c r="B182" t="s">
        <v>45</v>
      </c>
      <c r="C182" s="1">
        <v>45605</v>
      </c>
      <c r="D182" t="s">
        <v>12</v>
      </c>
      <c r="E182">
        <v>2.5</v>
      </c>
      <c r="F182" s="2">
        <v>0.49504950495049499</v>
      </c>
      <c r="G182" s="2">
        <v>0.50348412989759705</v>
      </c>
      <c r="H182" s="2">
        <v>0.45972582566291798</v>
      </c>
      <c r="I182" s="2">
        <v>0.52380952380952295</v>
      </c>
      <c r="J182" s="2">
        <v>0.50542299349240705</v>
      </c>
      <c r="K182" s="2">
        <v>-1.7488684353162798E-2</v>
      </c>
      <c r="L182" s="2"/>
      <c r="M182" s="2" t="e">
        <f>(Table1[[#This Row],[poisson_likelihood]] - (1-Table1[[#This Row],[poisson_likelihood]])/(1/Table1[[#This Row],[365 implied]]-1))/4</f>
        <v>#DIV/0!</v>
      </c>
      <c r="N182" s="4" t="e">
        <f>Table1[[#This Row],[kelly/4 365]]*0.5*$U$2</f>
        <v>#DIV/0!</v>
      </c>
      <c r="O182" s="2"/>
      <c r="P182" s="2" t="e">
        <f>(Table1[[#This Row],[poisson_likelihood]] - (1-Table1[[#This Row],[poisson_likelihood]])/(1/Table1[[#This Row],[99/pinn implied]]-1))/4</f>
        <v>#DIV/0!</v>
      </c>
      <c r="Q182" s="4" t="e">
        <f>Table1[[#This Row],[kelly/4 99]]*0.5*$U$2</f>
        <v>#DIV/0!</v>
      </c>
      <c r="R182" s="2"/>
      <c r="S1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5077</v>
      </c>
      <c r="B183" t="s">
        <v>113</v>
      </c>
      <c r="C183" s="1">
        <v>45605</v>
      </c>
      <c r="D183" t="s">
        <v>12</v>
      </c>
      <c r="E183">
        <v>2.5</v>
      </c>
      <c r="F183" s="2">
        <v>0.56497175141242895</v>
      </c>
      <c r="G183" s="2">
        <v>0.57241753668045303</v>
      </c>
      <c r="H183" s="2">
        <v>0.53452199743898099</v>
      </c>
      <c r="I183" s="2">
        <v>0.48888888888888798</v>
      </c>
      <c r="J183" s="2">
        <v>0.51315789473684204</v>
      </c>
      <c r="K183" s="2">
        <v>-1.74987222509751E-2</v>
      </c>
      <c r="L183" s="2"/>
      <c r="M183" s="2" t="e">
        <f>(Table1[[#This Row],[poisson_likelihood]] - (1-Table1[[#This Row],[poisson_likelihood]])/(1/Table1[[#This Row],[365 implied]]-1))/4</f>
        <v>#DIV/0!</v>
      </c>
      <c r="N183" s="4" t="e">
        <f>Table1[[#This Row],[kelly/4 365]]*0.5*$U$2</f>
        <v>#DIV/0!</v>
      </c>
      <c r="O183" s="2"/>
      <c r="P183" s="2" t="e">
        <f>(Table1[[#This Row],[poisson_likelihood]] - (1-Table1[[#This Row],[poisson_likelihood]])/(1/Table1[[#This Row],[99/pinn implied]]-1))/4</f>
        <v>#DIV/0!</v>
      </c>
      <c r="Q183" s="4" t="e">
        <f>Table1[[#This Row],[kelly/4 99]]*0.5*$U$2</f>
        <v>#DIV/0!</v>
      </c>
      <c r="R183" s="2"/>
      <c r="S1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5097</v>
      </c>
      <c r="B184" t="s">
        <v>123</v>
      </c>
      <c r="C184" s="1">
        <v>45605</v>
      </c>
      <c r="D184" t="s">
        <v>12</v>
      </c>
      <c r="E184">
        <v>2.5</v>
      </c>
      <c r="F184" s="2">
        <v>0.56818181818181801</v>
      </c>
      <c r="G184" s="2">
        <v>0.58036308484089205</v>
      </c>
      <c r="H184" s="2">
        <v>0.53761463193997105</v>
      </c>
      <c r="I184" s="2">
        <v>0.53448275862068895</v>
      </c>
      <c r="J184" s="2">
        <v>0.54827586206896495</v>
      </c>
      <c r="K184" s="2">
        <v>-1.7696792034753099E-2</v>
      </c>
      <c r="L184" s="2"/>
      <c r="M184" s="2" t="e">
        <f>(Table1[[#This Row],[poisson_likelihood]] - (1-Table1[[#This Row],[poisson_likelihood]])/(1/Table1[[#This Row],[365 implied]]-1))/4</f>
        <v>#DIV/0!</v>
      </c>
      <c r="N184" s="4" t="e">
        <f>Table1[[#This Row],[kelly/4 365]]*0.5*$U$2</f>
        <v>#DIV/0!</v>
      </c>
      <c r="O184" s="2"/>
      <c r="P184" s="2" t="e">
        <f>(Table1[[#This Row],[poisson_likelihood]] - (1-Table1[[#This Row],[poisson_likelihood]])/(1/Table1[[#This Row],[99/pinn implied]]-1))/4</f>
        <v>#DIV/0!</v>
      </c>
      <c r="Q184" s="4" t="e">
        <f>Table1[[#This Row],[kelly/4 99]]*0.5*$U$2</f>
        <v>#DIV/0!</v>
      </c>
      <c r="R184" s="2"/>
      <c r="S1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5093</v>
      </c>
      <c r="B185" t="s">
        <v>121</v>
      </c>
      <c r="C185" s="1">
        <v>45605</v>
      </c>
      <c r="D185" t="s">
        <v>12</v>
      </c>
      <c r="E185">
        <v>2.5</v>
      </c>
      <c r="F185" s="2">
        <v>0.434782608695652</v>
      </c>
      <c r="G185" s="2">
        <v>0.437108315920061</v>
      </c>
      <c r="H185" s="2">
        <v>0.39329844875724401</v>
      </c>
      <c r="I185" s="2">
        <v>0.44</v>
      </c>
      <c r="J185" s="2">
        <v>0.436860068259385</v>
      </c>
      <c r="K185" s="2">
        <v>-1.8348763049680399E-2</v>
      </c>
      <c r="L185" s="2"/>
      <c r="M185" s="2" t="e">
        <f>(Table1[[#This Row],[poisson_likelihood]] - (1-Table1[[#This Row],[poisson_likelihood]])/(1/Table1[[#This Row],[365 implied]]-1))/4</f>
        <v>#DIV/0!</v>
      </c>
      <c r="N185" s="4" t="e">
        <f>Table1[[#This Row],[kelly/4 365]]*0.5*$U$2</f>
        <v>#DIV/0!</v>
      </c>
      <c r="O185" s="2"/>
      <c r="P185" s="2" t="e">
        <f>(Table1[[#This Row],[poisson_likelihood]] - (1-Table1[[#This Row],[poisson_likelihood]])/(1/Table1[[#This Row],[99/pinn implied]]-1))/4</f>
        <v>#DIV/0!</v>
      </c>
      <c r="Q185" s="4" t="e">
        <f>Table1[[#This Row],[kelly/4 99]]*0.5*$U$2</f>
        <v>#DIV/0!</v>
      </c>
      <c r="R185" s="2"/>
      <c r="S1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4939</v>
      </c>
      <c r="B186" t="s">
        <v>44</v>
      </c>
      <c r="C186" s="1">
        <v>45605</v>
      </c>
      <c r="D186" t="s">
        <v>12</v>
      </c>
      <c r="E186">
        <v>2.5</v>
      </c>
      <c r="F186" s="2">
        <v>0.42372881355932202</v>
      </c>
      <c r="G186" s="2">
        <v>0.430020662056248</v>
      </c>
      <c r="H186" s="2">
        <v>0.38135715581275098</v>
      </c>
      <c r="I186" s="2">
        <v>0.43195266272189298</v>
      </c>
      <c r="J186" s="2">
        <v>0.45422535211267601</v>
      </c>
      <c r="K186" s="2">
        <v>-1.83818221106446E-2</v>
      </c>
      <c r="L186" s="2"/>
      <c r="M186" s="2" t="e">
        <f>(Table1[[#This Row],[poisson_likelihood]] - (1-Table1[[#This Row],[poisson_likelihood]])/(1/Table1[[#This Row],[365 implied]]-1))/4</f>
        <v>#DIV/0!</v>
      </c>
      <c r="N186" s="4" t="e">
        <f>Table1[[#This Row],[kelly/4 365]]*0.5*$U$2</f>
        <v>#DIV/0!</v>
      </c>
      <c r="O186" s="2"/>
      <c r="P186" s="2" t="e">
        <f>(Table1[[#This Row],[poisson_likelihood]] - (1-Table1[[#This Row],[poisson_likelihood]])/(1/Table1[[#This Row],[99/pinn implied]]-1))/4</f>
        <v>#DIV/0!</v>
      </c>
      <c r="Q186" s="4" t="e">
        <f>Table1[[#This Row],[kelly/4 99]]*0.5*$U$2</f>
        <v>#DIV/0!</v>
      </c>
      <c r="R186" s="2"/>
      <c r="S1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4946</v>
      </c>
      <c r="B187" t="s">
        <v>47</v>
      </c>
      <c r="C187" s="1">
        <v>45605</v>
      </c>
      <c r="D187" t="s">
        <v>13</v>
      </c>
      <c r="E187">
        <v>3.5</v>
      </c>
      <c r="F187" s="2">
        <v>0.61728395061728303</v>
      </c>
      <c r="G187" s="2">
        <v>0.552308599314837</v>
      </c>
      <c r="H187" s="2">
        <v>0.58911872818561295</v>
      </c>
      <c r="I187" s="2">
        <v>0.52631578947368396</v>
      </c>
      <c r="J187" s="2">
        <v>0.52631578947368396</v>
      </c>
      <c r="K187" s="2">
        <v>-1.8398250136817101E-2</v>
      </c>
      <c r="L187" s="2"/>
      <c r="M187" s="2" t="e">
        <f>(Table1[[#This Row],[poisson_likelihood]] - (1-Table1[[#This Row],[poisson_likelihood]])/(1/Table1[[#This Row],[365 implied]]-1))/4</f>
        <v>#DIV/0!</v>
      </c>
      <c r="N187" s="4" t="e">
        <f>Table1[[#This Row],[kelly/4 365]]*0.5*$U$2</f>
        <v>#DIV/0!</v>
      </c>
      <c r="O187" s="2"/>
      <c r="P187" s="2" t="e">
        <f>(Table1[[#This Row],[poisson_likelihood]] - (1-Table1[[#This Row],[poisson_likelihood]])/(1/Table1[[#This Row],[99/pinn implied]]-1))/4</f>
        <v>#DIV/0!</v>
      </c>
      <c r="Q187" s="4" t="e">
        <f>Table1[[#This Row],[kelly/4 99]]*0.5*$U$2</f>
        <v>#DIV/0!</v>
      </c>
      <c r="R187" s="2"/>
      <c r="S1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5124</v>
      </c>
      <c r="B188" t="s">
        <v>136</v>
      </c>
      <c r="C188" s="1">
        <v>45605</v>
      </c>
      <c r="D188" t="s">
        <v>13</v>
      </c>
      <c r="E188">
        <v>3.5</v>
      </c>
      <c r="F188" s="2">
        <v>0.467289719626168</v>
      </c>
      <c r="G188" s="2">
        <v>0.41840112867257301</v>
      </c>
      <c r="H188" s="2">
        <v>0.42804419455442899</v>
      </c>
      <c r="I188" s="2">
        <v>0.31736526946107702</v>
      </c>
      <c r="J188" s="2">
        <v>0.33101045296167197</v>
      </c>
      <c r="K188" s="2">
        <v>-1.84178560643685E-2</v>
      </c>
      <c r="L188" s="2"/>
      <c r="M188" s="2" t="e">
        <f>(Table1[[#This Row],[poisson_likelihood]] - (1-Table1[[#This Row],[poisson_likelihood]])/(1/Table1[[#This Row],[365 implied]]-1))/4</f>
        <v>#DIV/0!</v>
      </c>
      <c r="N188" s="4" t="e">
        <f>Table1[[#This Row],[kelly/4 365]]*0.5*$U$2</f>
        <v>#DIV/0!</v>
      </c>
      <c r="O188" s="2"/>
      <c r="P188" s="2" t="e">
        <f>(Table1[[#This Row],[poisson_likelihood]] - (1-Table1[[#This Row],[poisson_likelihood]])/(1/Table1[[#This Row],[99/pinn implied]]-1))/4</f>
        <v>#DIV/0!</v>
      </c>
      <c r="Q188" s="4" t="e">
        <f>Table1[[#This Row],[kelly/4 99]]*0.5*$U$2</f>
        <v>#DIV/0!</v>
      </c>
      <c r="R188" s="2"/>
      <c r="S1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5109</v>
      </c>
      <c r="B189" t="s">
        <v>129</v>
      </c>
      <c r="C189" s="1">
        <v>45605</v>
      </c>
      <c r="D189" t="s">
        <v>12</v>
      </c>
      <c r="E189">
        <v>1.5</v>
      </c>
      <c r="F189" s="2">
        <v>0.65789473684210498</v>
      </c>
      <c r="G189" s="2">
        <v>0.66691931772911395</v>
      </c>
      <c r="H189" s="2">
        <v>0.63175316535090398</v>
      </c>
      <c r="I189" s="2">
        <v>0.62015503875968903</v>
      </c>
      <c r="J189" s="2">
        <v>0.61</v>
      </c>
      <c r="K189" s="2">
        <v>-1.91034560897239E-2</v>
      </c>
      <c r="L189" s="2"/>
      <c r="M189" s="2" t="e">
        <f>(Table1[[#This Row],[poisson_likelihood]] - (1-Table1[[#This Row],[poisson_likelihood]])/(1/Table1[[#This Row],[365 implied]]-1))/4</f>
        <v>#DIV/0!</v>
      </c>
      <c r="N189" s="4" t="e">
        <f>Table1[[#This Row],[kelly/4 365]]*0.5*$U$2</f>
        <v>#DIV/0!</v>
      </c>
      <c r="O189" s="2"/>
      <c r="P189" s="2" t="e">
        <f>(Table1[[#This Row],[poisson_likelihood]] - (1-Table1[[#This Row],[poisson_likelihood]])/(1/Table1[[#This Row],[99/pinn implied]]-1))/4</f>
        <v>#DIV/0!</v>
      </c>
      <c r="Q189" s="4" t="e">
        <f>Table1[[#This Row],[kelly/4 99]]*0.5*$U$2</f>
        <v>#DIV/0!</v>
      </c>
      <c r="R189" s="2"/>
      <c r="S1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4898</v>
      </c>
      <c r="B190" t="s">
        <v>23</v>
      </c>
      <c r="C190" s="1">
        <v>45605</v>
      </c>
      <c r="D190" t="s">
        <v>13</v>
      </c>
      <c r="E190">
        <v>1.5</v>
      </c>
      <c r="F190" s="2">
        <v>0.42553191489361702</v>
      </c>
      <c r="G190" s="2">
        <v>0.333459019897767</v>
      </c>
      <c r="H190" s="2">
        <v>0.37957648958437701</v>
      </c>
      <c r="I190" s="2">
        <v>0.40935672514619798</v>
      </c>
      <c r="J190" s="2">
        <v>0.40766550522647999</v>
      </c>
      <c r="K190" s="2">
        <v>-1.9999120273465301E-2</v>
      </c>
      <c r="L190" s="2"/>
      <c r="M190" s="2" t="e">
        <f>(Table1[[#This Row],[poisson_likelihood]] - (1-Table1[[#This Row],[poisson_likelihood]])/(1/Table1[[#This Row],[365 implied]]-1))/4</f>
        <v>#DIV/0!</v>
      </c>
      <c r="N190" s="4" t="e">
        <f>Table1[[#This Row],[kelly/4 365]]*0.5*$U$2</f>
        <v>#DIV/0!</v>
      </c>
      <c r="O190" s="2"/>
      <c r="P190" s="2" t="e">
        <f>(Table1[[#This Row],[poisson_likelihood]] - (1-Table1[[#This Row],[poisson_likelihood]])/(1/Table1[[#This Row],[99/pinn implied]]-1))/4</f>
        <v>#DIV/0!</v>
      </c>
      <c r="Q190" s="4" t="e">
        <f>Table1[[#This Row],[kelly/4 99]]*0.5*$U$2</f>
        <v>#DIV/0!</v>
      </c>
      <c r="R190" s="2"/>
      <c r="S1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4954</v>
      </c>
      <c r="B191" t="s">
        <v>51</v>
      </c>
      <c r="C191" s="1">
        <v>45605</v>
      </c>
      <c r="D191" t="s">
        <v>13</v>
      </c>
      <c r="E191">
        <v>1.5</v>
      </c>
      <c r="F191" s="2">
        <v>0.49504950495049499</v>
      </c>
      <c r="G191" s="2">
        <v>0.40765095078289099</v>
      </c>
      <c r="H191" s="2">
        <v>0.45296484465971099</v>
      </c>
      <c r="I191" s="2">
        <v>0.42771084337349302</v>
      </c>
      <c r="J191" s="2">
        <v>0.44</v>
      </c>
      <c r="K191" s="2">
        <v>-2.0836032791025302E-2</v>
      </c>
      <c r="L191" s="2"/>
      <c r="M191" s="2" t="e">
        <f>(Table1[[#This Row],[poisson_likelihood]] - (1-Table1[[#This Row],[poisson_likelihood]])/(1/Table1[[#This Row],[365 implied]]-1))/4</f>
        <v>#DIV/0!</v>
      </c>
      <c r="N191" s="4" t="e">
        <f>Table1[[#This Row],[kelly/4 365]]*0.5*$U$2</f>
        <v>#DIV/0!</v>
      </c>
      <c r="O191" s="2"/>
      <c r="P191" s="2" t="e">
        <f>(Table1[[#This Row],[poisson_likelihood]] - (1-Table1[[#This Row],[poisson_likelihood]])/(1/Table1[[#This Row],[99/pinn implied]]-1))/4</f>
        <v>#DIV/0!</v>
      </c>
      <c r="Q191" s="4" t="e">
        <f>Table1[[#This Row],[kelly/4 99]]*0.5*$U$2</f>
        <v>#DIV/0!</v>
      </c>
      <c r="R191" s="2"/>
      <c r="S1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4911</v>
      </c>
      <c r="B192" t="s">
        <v>30</v>
      </c>
      <c r="C192" s="1">
        <v>45605</v>
      </c>
      <c r="D192" t="s">
        <v>12</v>
      </c>
      <c r="E192">
        <v>2.5</v>
      </c>
      <c r="F192" s="2">
        <v>0.54945054945054905</v>
      </c>
      <c r="G192" s="2">
        <v>0.55536013601226797</v>
      </c>
      <c r="H192" s="2">
        <v>0.51157938474718401</v>
      </c>
      <c r="I192" s="2">
        <v>0.56737588652482196</v>
      </c>
      <c r="J192" s="2">
        <v>0.570881226053639</v>
      </c>
      <c r="K192" s="2">
        <v>-2.1013877975647601E-2</v>
      </c>
      <c r="L192" s="2"/>
      <c r="M192" s="2" t="e">
        <f>(Table1[[#This Row],[poisson_likelihood]] - (1-Table1[[#This Row],[poisson_likelihood]])/(1/Table1[[#This Row],[365 implied]]-1))/4</f>
        <v>#DIV/0!</v>
      </c>
      <c r="N192" s="4" t="e">
        <f>Table1[[#This Row],[kelly/4 365]]*0.5*$U$2</f>
        <v>#DIV/0!</v>
      </c>
      <c r="O192" s="2"/>
      <c r="P192" s="2" t="e">
        <f>(Table1[[#This Row],[poisson_likelihood]] - (1-Table1[[#This Row],[poisson_likelihood]])/(1/Table1[[#This Row],[99/pinn implied]]-1))/4</f>
        <v>#DIV/0!</v>
      </c>
      <c r="Q192" s="4" t="e">
        <f>Table1[[#This Row],[kelly/4 99]]*0.5*$U$2</f>
        <v>#DIV/0!</v>
      </c>
      <c r="R192" s="2"/>
      <c r="S1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4938</v>
      </c>
      <c r="B193" t="s">
        <v>43</v>
      </c>
      <c r="C193" s="1">
        <v>45605</v>
      </c>
      <c r="D193" t="s">
        <v>13</v>
      </c>
      <c r="E193">
        <v>1.5</v>
      </c>
      <c r="F193" s="2">
        <v>0.48780487804877998</v>
      </c>
      <c r="G193" s="2">
        <v>0.40449979914638601</v>
      </c>
      <c r="H193" s="2">
        <v>0.44468370563811499</v>
      </c>
      <c r="I193" s="2">
        <v>0.48453608247422603</v>
      </c>
      <c r="J193" s="2">
        <v>0.5</v>
      </c>
      <c r="K193" s="2">
        <v>-2.1047238914729299E-2</v>
      </c>
      <c r="L193" s="2"/>
      <c r="M193" s="2" t="e">
        <f>(Table1[[#This Row],[poisson_likelihood]] - (1-Table1[[#This Row],[poisson_likelihood]])/(1/Table1[[#This Row],[365 implied]]-1))/4</f>
        <v>#DIV/0!</v>
      </c>
      <c r="N193" s="4" t="e">
        <f>Table1[[#This Row],[kelly/4 365]]*0.5*$U$2</f>
        <v>#DIV/0!</v>
      </c>
      <c r="O193" s="2"/>
      <c r="P193" s="2" t="e">
        <f>(Table1[[#This Row],[poisson_likelihood]] - (1-Table1[[#This Row],[poisson_likelihood]])/(1/Table1[[#This Row],[99/pinn implied]]-1))/4</f>
        <v>#DIV/0!</v>
      </c>
      <c r="Q193" s="4" t="e">
        <f>Table1[[#This Row],[kelly/4 99]]*0.5*$U$2</f>
        <v>#DIV/0!</v>
      </c>
      <c r="R193" s="2"/>
      <c r="S1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4998</v>
      </c>
      <c r="B194" t="s">
        <v>73</v>
      </c>
      <c r="C194" s="1">
        <v>45605</v>
      </c>
      <c r="D194" t="s">
        <v>13</v>
      </c>
      <c r="E194">
        <v>3.5</v>
      </c>
      <c r="F194" s="2">
        <v>0.53475935828876997</v>
      </c>
      <c r="G194" s="2">
        <v>0.46260817242609997</v>
      </c>
      <c r="H194" s="2">
        <v>0.49558583079412999</v>
      </c>
      <c r="I194" s="2">
        <v>0.61931818181818099</v>
      </c>
      <c r="J194" s="2">
        <v>0.58219178082191703</v>
      </c>
      <c r="K194" s="2">
        <v>-2.1050142647981399E-2</v>
      </c>
      <c r="L194" s="2"/>
      <c r="M194" s="2" t="e">
        <f>(Table1[[#This Row],[poisson_likelihood]] - (1-Table1[[#This Row],[poisson_likelihood]])/(1/Table1[[#This Row],[365 implied]]-1))/4</f>
        <v>#DIV/0!</v>
      </c>
      <c r="N194" s="4" t="e">
        <f>Table1[[#This Row],[kelly/4 365]]*0.5*$U$2</f>
        <v>#DIV/0!</v>
      </c>
      <c r="O194" s="2"/>
      <c r="P194" s="2" t="e">
        <f>(Table1[[#This Row],[poisson_likelihood]] - (1-Table1[[#This Row],[poisson_likelihood]])/(1/Table1[[#This Row],[99/pinn implied]]-1))/4</f>
        <v>#DIV/0!</v>
      </c>
      <c r="Q194" s="4" t="e">
        <f>Table1[[#This Row],[kelly/4 99]]*0.5*$U$2</f>
        <v>#DIV/0!</v>
      </c>
      <c r="R194" s="2"/>
      <c r="S1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4995</v>
      </c>
      <c r="B195" t="s">
        <v>72</v>
      </c>
      <c r="C195" s="1">
        <v>45605</v>
      </c>
      <c r="D195" t="s">
        <v>12</v>
      </c>
      <c r="E195">
        <v>2.5</v>
      </c>
      <c r="F195" s="2">
        <v>0.5</v>
      </c>
      <c r="G195" s="2">
        <v>0.50167454890191798</v>
      </c>
      <c r="H195" s="2">
        <v>0.45783625935259298</v>
      </c>
      <c r="I195" s="2">
        <v>0.38857142857142801</v>
      </c>
      <c r="J195" s="2">
        <v>0.42268041237113402</v>
      </c>
      <c r="K195" s="2">
        <v>-2.1081870323703102E-2</v>
      </c>
      <c r="L195" s="2"/>
      <c r="M195" s="2" t="e">
        <f>(Table1[[#This Row],[poisson_likelihood]] - (1-Table1[[#This Row],[poisson_likelihood]])/(1/Table1[[#This Row],[365 implied]]-1))/4</f>
        <v>#DIV/0!</v>
      </c>
      <c r="N195" s="4" t="e">
        <f>Table1[[#This Row],[kelly/4 365]]*0.5*$U$2</f>
        <v>#DIV/0!</v>
      </c>
      <c r="O195" s="2"/>
      <c r="P195" s="2" t="e">
        <f>(Table1[[#This Row],[poisson_likelihood]] - (1-Table1[[#This Row],[poisson_likelihood]])/(1/Table1[[#This Row],[99/pinn implied]]-1))/4</f>
        <v>#DIV/0!</v>
      </c>
      <c r="Q195" s="4" t="e">
        <f>Table1[[#This Row],[kelly/4 99]]*0.5*$U$2</f>
        <v>#DIV/0!</v>
      </c>
      <c r="R195" s="2"/>
      <c r="S1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5147</v>
      </c>
      <c r="B196" t="s">
        <v>148</v>
      </c>
      <c r="C196" s="1">
        <v>45605</v>
      </c>
      <c r="D196" t="s">
        <v>12</v>
      </c>
      <c r="E196">
        <v>2.5</v>
      </c>
      <c r="F196" s="2">
        <v>0.56179775280898803</v>
      </c>
      <c r="G196" s="2">
        <v>0.56388149599551796</v>
      </c>
      <c r="H196" s="2">
        <v>0.52406136910728895</v>
      </c>
      <c r="I196" s="2">
        <v>0.53205128205128205</v>
      </c>
      <c r="J196" s="2">
        <v>0.51798561151079103</v>
      </c>
      <c r="K196" s="2">
        <v>-2.15290907016106E-2</v>
      </c>
      <c r="L196" s="2"/>
      <c r="M196" s="2" t="e">
        <f>(Table1[[#This Row],[poisson_likelihood]] - (1-Table1[[#This Row],[poisson_likelihood]])/(1/Table1[[#This Row],[365 implied]]-1))/4</f>
        <v>#DIV/0!</v>
      </c>
      <c r="N196" s="4" t="e">
        <f>Table1[[#This Row],[kelly/4 365]]*0.5*$U$2</f>
        <v>#DIV/0!</v>
      </c>
      <c r="O196" s="2"/>
      <c r="P196" s="2" t="e">
        <f>(Table1[[#This Row],[poisson_likelihood]] - (1-Table1[[#This Row],[poisson_likelihood]])/(1/Table1[[#This Row],[99/pinn implied]]-1))/4</f>
        <v>#DIV/0!</v>
      </c>
      <c r="Q196" s="4" t="e">
        <f>Table1[[#This Row],[kelly/4 99]]*0.5*$U$2</f>
        <v>#DIV/0!</v>
      </c>
      <c r="R196" s="2"/>
      <c r="S1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4987</v>
      </c>
      <c r="B197" t="s">
        <v>68</v>
      </c>
      <c r="C197" s="1">
        <v>45605</v>
      </c>
      <c r="D197" t="s">
        <v>12</v>
      </c>
      <c r="E197">
        <v>1.5</v>
      </c>
      <c r="F197" s="2">
        <v>0.581395348837209</v>
      </c>
      <c r="G197" s="2">
        <v>0.59600856825544002</v>
      </c>
      <c r="H197" s="2">
        <v>0.54430200246540605</v>
      </c>
      <c r="I197" s="2">
        <v>0.53714285714285703</v>
      </c>
      <c r="J197" s="2">
        <v>0.56996587030716706</v>
      </c>
      <c r="K197" s="2">
        <v>-2.2152970749826799E-2</v>
      </c>
      <c r="L197" s="2"/>
      <c r="M197" s="2" t="e">
        <f>(Table1[[#This Row],[poisson_likelihood]] - (1-Table1[[#This Row],[poisson_likelihood]])/(1/Table1[[#This Row],[365 implied]]-1))/4</f>
        <v>#DIV/0!</v>
      </c>
      <c r="N197" s="4" t="e">
        <f>Table1[[#This Row],[kelly/4 365]]*0.5*$U$2</f>
        <v>#DIV/0!</v>
      </c>
      <c r="O197" s="2"/>
      <c r="P197" s="2" t="e">
        <f>(Table1[[#This Row],[poisson_likelihood]] - (1-Table1[[#This Row],[poisson_likelihood]])/(1/Table1[[#This Row],[99/pinn implied]]-1))/4</f>
        <v>#DIV/0!</v>
      </c>
      <c r="Q197" s="4" t="e">
        <f>Table1[[#This Row],[kelly/4 99]]*0.5*$U$2</f>
        <v>#DIV/0!</v>
      </c>
      <c r="R197" s="2"/>
      <c r="S1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4921</v>
      </c>
      <c r="B198" t="s">
        <v>35</v>
      </c>
      <c r="C198" s="1">
        <v>45605</v>
      </c>
      <c r="D198" t="s">
        <v>12</v>
      </c>
      <c r="E198">
        <v>2.5</v>
      </c>
      <c r="F198" s="2">
        <v>0.46511627906976699</v>
      </c>
      <c r="G198" s="2">
        <v>0.461841966224043</v>
      </c>
      <c r="H198" s="2">
        <v>0.417086118452967</v>
      </c>
      <c r="I198" s="2">
        <v>0.49382716049382702</v>
      </c>
      <c r="J198" s="2">
        <v>0.46067415730337002</v>
      </c>
      <c r="K198" s="2">
        <v>-2.24488794187215E-2</v>
      </c>
      <c r="L198" s="2"/>
      <c r="M198" s="2" t="e">
        <f>(Table1[[#This Row],[poisson_likelihood]] - (1-Table1[[#This Row],[poisson_likelihood]])/(1/Table1[[#This Row],[365 implied]]-1))/4</f>
        <v>#DIV/0!</v>
      </c>
      <c r="N198" s="4" t="e">
        <f>Table1[[#This Row],[kelly/4 365]]*0.5*$U$2</f>
        <v>#DIV/0!</v>
      </c>
      <c r="O198" s="2"/>
      <c r="P198" s="2" t="e">
        <f>(Table1[[#This Row],[poisson_likelihood]] - (1-Table1[[#This Row],[poisson_likelihood]])/(1/Table1[[#This Row],[99/pinn implied]]-1))/4</f>
        <v>#DIV/0!</v>
      </c>
      <c r="Q198" s="4" t="e">
        <f>Table1[[#This Row],[kelly/4 99]]*0.5*$U$2</f>
        <v>#DIV/0!</v>
      </c>
      <c r="R198" s="2"/>
      <c r="S1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5055</v>
      </c>
      <c r="B199" t="s">
        <v>102</v>
      </c>
      <c r="C199" s="1">
        <v>45605</v>
      </c>
      <c r="D199" t="s">
        <v>12</v>
      </c>
      <c r="E199">
        <v>3.5</v>
      </c>
      <c r="F199" s="2">
        <v>0.41666666666666602</v>
      </c>
      <c r="G199" s="2">
        <v>0.40490253450968</v>
      </c>
      <c r="H199" s="2">
        <v>0.36405517144778998</v>
      </c>
      <c r="I199" s="2">
        <v>0.38285714285714201</v>
      </c>
      <c r="J199" s="2">
        <v>0.36949152542372798</v>
      </c>
      <c r="K199" s="2">
        <v>-2.2547783665232399E-2</v>
      </c>
      <c r="L199" s="2"/>
      <c r="M199" s="2" t="e">
        <f>(Table1[[#This Row],[poisson_likelihood]] - (1-Table1[[#This Row],[poisson_likelihood]])/(1/Table1[[#This Row],[365 implied]]-1))/4</f>
        <v>#DIV/0!</v>
      </c>
      <c r="N199" s="4" t="e">
        <f>Table1[[#This Row],[kelly/4 365]]*0.5*$U$2</f>
        <v>#DIV/0!</v>
      </c>
      <c r="O199" s="2"/>
      <c r="P199" s="2" t="e">
        <f>(Table1[[#This Row],[poisson_likelihood]] - (1-Table1[[#This Row],[poisson_likelihood]])/(1/Table1[[#This Row],[99/pinn implied]]-1))/4</f>
        <v>#DIV/0!</v>
      </c>
      <c r="Q199" s="4" t="e">
        <f>Table1[[#This Row],[kelly/4 99]]*0.5*$U$2</f>
        <v>#DIV/0!</v>
      </c>
      <c r="R199" s="2"/>
      <c r="S1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5180</v>
      </c>
      <c r="B200" t="s">
        <v>164</v>
      </c>
      <c r="C200" s="1">
        <v>45605</v>
      </c>
      <c r="D200" t="s">
        <v>13</v>
      </c>
      <c r="E200">
        <v>1.5</v>
      </c>
      <c r="F200" s="2">
        <v>0.434782608695652</v>
      </c>
      <c r="G200" s="2">
        <v>0.355509803161903</v>
      </c>
      <c r="H200" s="2">
        <v>0.38346868351270702</v>
      </c>
      <c r="I200" s="2">
        <v>0.33522727272727199</v>
      </c>
      <c r="J200" s="2">
        <v>0.35374149659863902</v>
      </c>
      <c r="K200" s="2">
        <v>-2.2696543830918001E-2</v>
      </c>
      <c r="L200" s="2"/>
      <c r="M200" s="2" t="e">
        <f>(Table1[[#This Row],[poisson_likelihood]] - (1-Table1[[#This Row],[poisson_likelihood]])/(1/Table1[[#This Row],[365 implied]]-1))/4</f>
        <v>#DIV/0!</v>
      </c>
      <c r="N200" s="4" t="e">
        <f>Table1[[#This Row],[kelly/4 365]]*0.5*$U$2</f>
        <v>#DIV/0!</v>
      </c>
      <c r="O200" s="2"/>
      <c r="P200" s="2" t="e">
        <f>(Table1[[#This Row],[poisson_likelihood]] - (1-Table1[[#This Row],[poisson_likelihood]])/(1/Table1[[#This Row],[99/pinn implied]]-1))/4</f>
        <v>#DIV/0!</v>
      </c>
      <c r="Q200" s="4" t="e">
        <f>Table1[[#This Row],[kelly/4 99]]*0.5*$U$2</f>
        <v>#DIV/0!</v>
      </c>
      <c r="R200" s="2"/>
      <c r="S2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4899</v>
      </c>
      <c r="B201" t="s">
        <v>24</v>
      </c>
      <c r="C201" s="1">
        <v>45605</v>
      </c>
      <c r="D201" t="s">
        <v>12</v>
      </c>
      <c r="E201">
        <v>1.5</v>
      </c>
      <c r="F201" s="2">
        <v>0.54054054054054002</v>
      </c>
      <c r="G201" s="2">
        <v>0.55288653669544396</v>
      </c>
      <c r="H201" s="2">
        <v>0.49825042449081902</v>
      </c>
      <c r="I201" s="2">
        <v>0.55844155844155796</v>
      </c>
      <c r="J201" s="2">
        <v>0.57865168539325795</v>
      </c>
      <c r="K201" s="2">
        <v>-2.3010798438818598E-2</v>
      </c>
      <c r="L201" s="2"/>
      <c r="M201" s="2" t="e">
        <f>(Table1[[#This Row],[poisson_likelihood]] - (1-Table1[[#This Row],[poisson_likelihood]])/(1/Table1[[#This Row],[365 implied]]-1))/4</f>
        <v>#DIV/0!</v>
      </c>
      <c r="N201" s="4" t="e">
        <f>Table1[[#This Row],[kelly/4 365]]*0.5*$U$2</f>
        <v>#DIV/0!</v>
      </c>
      <c r="O201" s="2"/>
      <c r="P201" s="2" t="e">
        <f>(Table1[[#This Row],[poisson_likelihood]] - (1-Table1[[#This Row],[poisson_likelihood]])/(1/Table1[[#This Row],[99/pinn implied]]-1))/4</f>
        <v>#DIV/0!</v>
      </c>
      <c r="Q201" s="4" t="e">
        <f>Table1[[#This Row],[kelly/4 99]]*0.5*$U$2</f>
        <v>#DIV/0!</v>
      </c>
      <c r="R201" s="2"/>
      <c r="S2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5005</v>
      </c>
      <c r="B202" t="s">
        <v>77</v>
      </c>
      <c r="C202" s="1">
        <v>45605</v>
      </c>
      <c r="D202" t="s">
        <v>12</v>
      </c>
      <c r="E202">
        <v>1.5</v>
      </c>
      <c r="F202" s="2">
        <v>0.63694267515923497</v>
      </c>
      <c r="G202" s="2">
        <v>0.63366160617025402</v>
      </c>
      <c r="H202" s="2">
        <v>0.60300412842106699</v>
      </c>
      <c r="I202" s="2">
        <v>0.53846153846153799</v>
      </c>
      <c r="J202" s="2">
        <v>0.51567944250871001</v>
      </c>
      <c r="K202" s="2">
        <v>-2.3369964201282699E-2</v>
      </c>
      <c r="L202" s="2"/>
      <c r="M202" s="2" t="e">
        <f>(Table1[[#This Row],[poisson_likelihood]] - (1-Table1[[#This Row],[poisson_likelihood]])/(1/Table1[[#This Row],[365 implied]]-1))/4</f>
        <v>#DIV/0!</v>
      </c>
      <c r="N202" s="4" t="e">
        <f>Table1[[#This Row],[kelly/4 365]]*0.5*$U$2</f>
        <v>#DIV/0!</v>
      </c>
      <c r="O202" s="2"/>
      <c r="P202" s="2" t="e">
        <f>(Table1[[#This Row],[poisson_likelihood]] - (1-Table1[[#This Row],[poisson_likelihood]])/(1/Table1[[#This Row],[99/pinn implied]]-1))/4</f>
        <v>#DIV/0!</v>
      </c>
      <c r="Q202" s="4" t="e">
        <f>Table1[[#This Row],[kelly/4 99]]*0.5*$U$2</f>
        <v>#DIV/0!</v>
      </c>
      <c r="R202" s="2"/>
      <c r="S2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4989</v>
      </c>
      <c r="B203" t="s">
        <v>69</v>
      </c>
      <c r="C203" s="1">
        <v>45605</v>
      </c>
      <c r="D203" t="s">
        <v>12</v>
      </c>
      <c r="E203">
        <v>1.5</v>
      </c>
      <c r="F203" s="2">
        <v>0.65359477124182996</v>
      </c>
      <c r="G203" s="2">
        <v>0.64945168633998096</v>
      </c>
      <c r="H203" s="2">
        <v>0.62082640063993999</v>
      </c>
      <c r="I203" s="2">
        <v>0.63529411764705801</v>
      </c>
      <c r="J203" s="2">
        <v>0.62105263157894697</v>
      </c>
      <c r="K203" s="2">
        <v>-2.3648871236269201E-2</v>
      </c>
      <c r="L203" s="2"/>
      <c r="M203" s="2" t="e">
        <f>(Table1[[#This Row],[poisson_likelihood]] - (1-Table1[[#This Row],[poisson_likelihood]])/(1/Table1[[#This Row],[365 implied]]-1))/4</f>
        <v>#DIV/0!</v>
      </c>
      <c r="N203" s="4" t="e">
        <f>Table1[[#This Row],[kelly/4 365]]*0.5*$U$2</f>
        <v>#DIV/0!</v>
      </c>
      <c r="O203" s="2"/>
      <c r="P203" s="2" t="e">
        <f>(Table1[[#This Row],[poisson_likelihood]] - (1-Table1[[#This Row],[poisson_likelihood]])/(1/Table1[[#This Row],[99/pinn implied]]-1))/4</f>
        <v>#DIV/0!</v>
      </c>
      <c r="Q203" s="4" t="e">
        <f>Table1[[#This Row],[kelly/4 99]]*0.5*$U$2</f>
        <v>#DIV/0!</v>
      </c>
      <c r="R203" s="2"/>
      <c r="S2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5053</v>
      </c>
      <c r="B204" t="s">
        <v>101</v>
      </c>
      <c r="C204" s="1">
        <v>45605</v>
      </c>
      <c r="D204" t="s">
        <v>12</v>
      </c>
      <c r="E204">
        <v>2.5</v>
      </c>
      <c r="F204" s="2">
        <v>0.485436893203883</v>
      </c>
      <c r="G204" s="2">
        <v>0.48215596061632598</v>
      </c>
      <c r="H204" s="2">
        <v>0.43669066657060901</v>
      </c>
      <c r="I204" s="2">
        <v>0.46666666666666601</v>
      </c>
      <c r="J204" s="2">
        <v>0.44664031620553302</v>
      </c>
      <c r="K204" s="2">
        <v>-2.3683308222769699E-2</v>
      </c>
      <c r="L204" s="2"/>
      <c r="M204" s="2" t="e">
        <f>(Table1[[#This Row],[poisson_likelihood]] - (1-Table1[[#This Row],[poisson_likelihood]])/(1/Table1[[#This Row],[365 implied]]-1))/4</f>
        <v>#DIV/0!</v>
      </c>
      <c r="N204" s="4" t="e">
        <f>Table1[[#This Row],[kelly/4 365]]*0.5*$U$2</f>
        <v>#DIV/0!</v>
      </c>
      <c r="O204" s="2"/>
      <c r="P204" s="2" t="e">
        <f>(Table1[[#This Row],[poisson_likelihood]] - (1-Table1[[#This Row],[poisson_likelihood]])/(1/Table1[[#This Row],[99/pinn implied]]-1))/4</f>
        <v>#DIV/0!</v>
      </c>
      <c r="Q204" s="4" t="e">
        <f>Table1[[#This Row],[kelly/4 99]]*0.5*$U$2</f>
        <v>#DIV/0!</v>
      </c>
      <c r="R204" s="2"/>
      <c r="S2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5096</v>
      </c>
      <c r="B205" t="s">
        <v>122</v>
      </c>
      <c r="C205" s="1">
        <v>45605</v>
      </c>
      <c r="D205" t="s">
        <v>13</v>
      </c>
      <c r="E205">
        <v>2.5</v>
      </c>
      <c r="F205" s="2">
        <v>0.45871559633027498</v>
      </c>
      <c r="G205" s="2">
        <v>0.38080884830352002</v>
      </c>
      <c r="H205" s="2">
        <v>0.40731259142123</v>
      </c>
      <c r="I205" s="2">
        <v>0.35465116279069703</v>
      </c>
      <c r="J205" s="2">
        <v>0.352739726027397</v>
      </c>
      <c r="K205" s="2">
        <v>-2.3741218369007999E-2</v>
      </c>
      <c r="L205" s="2"/>
      <c r="M205" s="2" t="e">
        <f>(Table1[[#This Row],[poisson_likelihood]] - (1-Table1[[#This Row],[poisson_likelihood]])/(1/Table1[[#This Row],[365 implied]]-1))/4</f>
        <v>#DIV/0!</v>
      </c>
      <c r="N205" s="4" t="e">
        <f>Table1[[#This Row],[kelly/4 365]]*0.5*$U$2</f>
        <v>#DIV/0!</v>
      </c>
      <c r="O205" s="2"/>
      <c r="P205" s="2" t="e">
        <f>(Table1[[#This Row],[poisson_likelihood]] - (1-Table1[[#This Row],[poisson_likelihood]])/(1/Table1[[#This Row],[99/pinn implied]]-1))/4</f>
        <v>#DIV/0!</v>
      </c>
      <c r="Q205" s="4" t="e">
        <f>Table1[[#This Row],[kelly/4 99]]*0.5*$U$2</f>
        <v>#DIV/0!</v>
      </c>
      <c r="R205" s="2"/>
      <c r="S2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5172</v>
      </c>
      <c r="B206" t="s">
        <v>160</v>
      </c>
      <c r="C206" s="1">
        <v>45605</v>
      </c>
      <c r="D206" t="s">
        <v>13</v>
      </c>
      <c r="E206">
        <v>2.5</v>
      </c>
      <c r="F206" s="2">
        <v>0.65359477124182996</v>
      </c>
      <c r="G206" s="2">
        <v>0.56964246098131799</v>
      </c>
      <c r="H206" s="2">
        <v>0.62051097054277904</v>
      </c>
      <c r="I206" s="2">
        <v>0.57062146892655297</v>
      </c>
      <c r="J206" s="2">
        <v>0.56756756756756699</v>
      </c>
      <c r="K206" s="2">
        <v>-2.3876516542239001E-2</v>
      </c>
      <c r="L206" s="2"/>
      <c r="M206" s="2" t="e">
        <f>(Table1[[#This Row],[poisson_likelihood]] - (1-Table1[[#This Row],[poisson_likelihood]])/(1/Table1[[#This Row],[365 implied]]-1))/4</f>
        <v>#DIV/0!</v>
      </c>
      <c r="N206" s="4" t="e">
        <f>Table1[[#This Row],[kelly/4 365]]*0.5*$U$2</f>
        <v>#DIV/0!</v>
      </c>
      <c r="O206" s="2"/>
      <c r="P206" s="2" t="e">
        <f>(Table1[[#This Row],[poisson_likelihood]] - (1-Table1[[#This Row],[poisson_likelihood]])/(1/Table1[[#This Row],[99/pinn implied]]-1))/4</f>
        <v>#DIV/0!</v>
      </c>
      <c r="Q206" s="4" t="e">
        <f>Table1[[#This Row],[kelly/4 99]]*0.5*$U$2</f>
        <v>#DIV/0!</v>
      </c>
      <c r="R206" s="2"/>
      <c r="S2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5196</v>
      </c>
      <c r="B207" t="s">
        <v>172</v>
      </c>
      <c r="C207" s="1">
        <v>45605</v>
      </c>
      <c r="D207" t="s">
        <v>13</v>
      </c>
      <c r="E207">
        <v>1.5</v>
      </c>
      <c r="F207" s="2">
        <v>0.42372881355932202</v>
      </c>
      <c r="G207" s="2">
        <v>0.34191334571533899</v>
      </c>
      <c r="H207" s="2">
        <v>0.368101215384667</v>
      </c>
      <c r="I207" s="2">
        <v>0.269230769230769</v>
      </c>
      <c r="J207" s="2">
        <v>0.3</v>
      </c>
      <c r="K207" s="2">
        <v>-2.4132560972828E-2</v>
      </c>
      <c r="L207" s="2"/>
      <c r="M207" s="2" t="e">
        <f>(Table1[[#This Row],[poisson_likelihood]] - (1-Table1[[#This Row],[poisson_likelihood]])/(1/Table1[[#This Row],[365 implied]]-1))/4</f>
        <v>#DIV/0!</v>
      </c>
      <c r="N207" s="4" t="e">
        <f>Table1[[#This Row],[kelly/4 365]]*0.5*$U$2</f>
        <v>#DIV/0!</v>
      </c>
      <c r="O207" s="2"/>
      <c r="P207" s="2" t="e">
        <f>(Table1[[#This Row],[poisson_likelihood]] - (1-Table1[[#This Row],[poisson_likelihood]])/(1/Table1[[#This Row],[99/pinn implied]]-1))/4</f>
        <v>#DIV/0!</v>
      </c>
      <c r="Q207" s="4" t="e">
        <f>Table1[[#This Row],[kelly/4 99]]*0.5*$U$2</f>
        <v>#DIV/0!</v>
      </c>
      <c r="R207" s="2"/>
      <c r="S2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5043</v>
      </c>
      <c r="B208" t="s">
        <v>96</v>
      </c>
      <c r="C208" s="1">
        <v>45605</v>
      </c>
      <c r="D208" t="s">
        <v>12</v>
      </c>
      <c r="E208">
        <v>3.5</v>
      </c>
      <c r="F208" s="2">
        <v>0.56497175141242895</v>
      </c>
      <c r="G208" s="2">
        <v>0.55385073523117101</v>
      </c>
      <c r="H208" s="2">
        <v>0.52289119625124902</v>
      </c>
      <c r="I208" s="2">
        <v>0.47878787878787799</v>
      </c>
      <c r="J208" s="2">
        <v>0.47142857142857097</v>
      </c>
      <c r="K208" s="2">
        <v>-2.4182656699768702E-2</v>
      </c>
      <c r="L208" s="2"/>
      <c r="M208" s="2" t="e">
        <f>(Table1[[#This Row],[poisson_likelihood]] - (1-Table1[[#This Row],[poisson_likelihood]])/(1/Table1[[#This Row],[365 implied]]-1))/4</f>
        <v>#DIV/0!</v>
      </c>
      <c r="N208" s="4" t="e">
        <f>Table1[[#This Row],[kelly/4 365]]*0.5*$U$2</f>
        <v>#DIV/0!</v>
      </c>
      <c r="O208" s="2"/>
      <c r="P208" s="2" t="e">
        <f>(Table1[[#This Row],[poisson_likelihood]] - (1-Table1[[#This Row],[poisson_likelihood]])/(1/Table1[[#This Row],[99/pinn implied]]-1))/4</f>
        <v>#DIV/0!</v>
      </c>
      <c r="Q208" s="4" t="e">
        <f>Table1[[#This Row],[kelly/4 99]]*0.5*$U$2</f>
        <v>#DIV/0!</v>
      </c>
      <c r="R208" s="2"/>
      <c r="S2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5194</v>
      </c>
      <c r="B209" t="s">
        <v>171</v>
      </c>
      <c r="C209" s="1">
        <v>45605</v>
      </c>
      <c r="D209" t="s">
        <v>13</v>
      </c>
      <c r="E209">
        <v>2.5</v>
      </c>
      <c r="F209" s="2">
        <v>0.53475935828876997</v>
      </c>
      <c r="G209" s="2">
        <v>0.453487381913867</v>
      </c>
      <c r="H209" s="2">
        <v>0.48954603133345198</v>
      </c>
      <c r="I209" s="2">
        <v>0.41916167664670601</v>
      </c>
      <c r="J209" s="2">
        <v>0.40501792114695301</v>
      </c>
      <c r="K209" s="2">
        <v>-2.4295667070817099E-2</v>
      </c>
      <c r="L209" s="2"/>
      <c r="M209" s="2" t="e">
        <f>(Table1[[#This Row],[poisson_likelihood]] - (1-Table1[[#This Row],[poisson_likelihood]])/(1/Table1[[#This Row],[365 implied]]-1))/4</f>
        <v>#DIV/0!</v>
      </c>
      <c r="N209" s="4" t="e">
        <f>Table1[[#This Row],[kelly/4 365]]*0.5*$U$2</f>
        <v>#DIV/0!</v>
      </c>
      <c r="O209" s="2"/>
      <c r="P209" s="2" t="e">
        <f>(Table1[[#This Row],[poisson_likelihood]] - (1-Table1[[#This Row],[poisson_likelihood]])/(1/Table1[[#This Row],[99/pinn implied]]-1))/4</f>
        <v>#DIV/0!</v>
      </c>
      <c r="Q209" s="4" t="e">
        <f>Table1[[#This Row],[kelly/4 99]]*0.5*$U$2</f>
        <v>#DIV/0!</v>
      </c>
      <c r="R209" s="2"/>
      <c r="S2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5034</v>
      </c>
      <c r="B210" t="s">
        <v>91</v>
      </c>
      <c r="C210" s="1">
        <v>45605</v>
      </c>
      <c r="D210" t="s">
        <v>13</v>
      </c>
      <c r="E210">
        <v>1.5</v>
      </c>
      <c r="F210" s="2">
        <v>0.43103448275862</v>
      </c>
      <c r="G210" s="2">
        <v>0.33917727000605702</v>
      </c>
      <c r="H210" s="2">
        <v>0.37536218332737598</v>
      </c>
      <c r="I210" s="2">
        <v>0.29861111111111099</v>
      </c>
      <c r="J210" s="2">
        <v>0.33333333333333298</v>
      </c>
      <c r="K210" s="2">
        <v>-2.4462070962213499E-2</v>
      </c>
      <c r="L210" s="2"/>
      <c r="M210" s="2" t="e">
        <f>(Table1[[#This Row],[poisson_likelihood]] - (1-Table1[[#This Row],[poisson_likelihood]])/(1/Table1[[#This Row],[365 implied]]-1))/4</f>
        <v>#DIV/0!</v>
      </c>
      <c r="N210" s="4" t="e">
        <f>Table1[[#This Row],[kelly/4 365]]*0.5*$U$2</f>
        <v>#DIV/0!</v>
      </c>
      <c r="O210" s="2"/>
      <c r="P210" s="2" t="e">
        <f>(Table1[[#This Row],[poisson_likelihood]] - (1-Table1[[#This Row],[poisson_likelihood]])/(1/Table1[[#This Row],[99/pinn implied]]-1))/4</f>
        <v>#DIV/0!</v>
      </c>
      <c r="Q210" s="4" t="e">
        <f>Table1[[#This Row],[kelly/4 99]]*0.5*$U$2</f>
        <v>#DIV/0!</v>
      </c>
      <c r="R210" s="2"/>
      <c r="S2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4893</v>
      </c>
      <c r="B211" t="s">
        <v>21</v>
      </c>
      <c r="C211" s="1">
        <v>45605</v>
      </c>
      <c r="D211" t="s">
        <v>12</v>
      </c>
      <c r="E211">
        <v>2.5</v>
      </c>
      <c r="F211" s="2">
        <v>0.434782608695652</v>
      </c>
      <c r="G211" s="2">
        <v>0.42626042613009402</v>
      </c>
      <c r="H211" s="2">
        <v>0.37942566825449098</v>
      </c>
      <c r="I211" s="2">
        <v>0.32926829268292601</v>
      </c>
      <c r="J211" s="2">
        <v>0.37403100775193798</v>
      </c>
      <c r="K211" s="2">
        <v>-2.4484800579744E-2</v>
      </c>
      <c r="L211" s="2"/>
      <c r="M211" s="2" t="e">
        <f>(Table1[[#This Row],[poisson_likelihood]] - (1-Table1[[#This Row],[poisson_likelihood]])/(1/Table1[[#This Row],[365 implied]]-1))/4</f>
        <v>#DIV/0!</v>
      </c>
      <c r="N211" s="4" t="e">
        <f>Table1[[#This Row],[kelly/4 365]]*0.5*$U$2</f>
        <v>#DIV/0!</v>
      </c>
      <c r="O211" s="2"/>
      <c r="P211" s="2" t="e">
        <f>(Table1[[#This Row],[poisson_likelihood]] - (1-Table1[[#This Row],[poisson_likelihood]])/(1/Table1[[#This Row],[99/pinn implied]]-1))/4</f>
        <v>#DIV/0!</v>
      </c>
      <c r="Q211" s="4" t="e">
        <f>Table1[[#This Row],[kelly/4 99]]*0.5*$U$2</f>
        <v>#DIV/0!</v>
      </c>
      <c r="R211" s="2"/>
      <c r="S2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5107</v>
      </c>
      <c r="B212" t="s">
        <v>128</v>
      </c>
      <c r="C212" s="1">
        <v>45605</v>
      </c>
      <c r="D212" t="s">
        <v>12</v>
      </c>
      <c r="E212">
        <v>2.5</v>
      </c>
      <c r="F212" s="2">
        <v>0.39682539682539603</v>
      </c>
      <c r="G212" s="2">
        <v>0.376628981452026</v>
      </c>
      <c r="H212" s="2">
        <v>0.33704750255868898</v>
      </c>
      <c r="I212" s="2">
        <v>0.31410256410256399</v>
      </c>
      <c r="J212" s="2">
        <v>0.31868131868131799</v>
      </c>
      <c r="K212" s="2">
        <v>-2.47763640710696E-2</v>
      </c>
      <c r="L212" s="2"/>
      <c r="M212" s="2" t="e">
        <f>(Table1[[#This Row],[poisson_likelihood]] - (1-Table1[[#This Row],[poisson_likelihood]])/(1/Table1[[#This Row],[365 implied]]-1))/4</f>
        <v>#DIV/0!</v>
      </c>
      <c r="N212" s="4" t="e">
        <f>Table1[[#This Row],[kelly/4 365]]*0.5*$U$2</f>
        <v>#DIV/0!</v>
      </c>
      <c r="O212" s="2"/>
      <c r="P212" s="2" t="e">
        <f>(Table1[[#This Row],[poisson_likelihood]] - (1-Table1[[#This Row],[poisson_likelihood]])/(1/Table1[[#This Row],[99/pinn implied]]-1))/4</f>
        <v>#DIV/0!</v>
      </c>
      <c r="Q212" s="4" t="e">
        <f>Table1[[#This Row],[kelly/4 99]]*0.5*$U$2</f>
        <v>#DIV/0!</v>
      </c>
      <c r="R212" s="2"/>
      <c r="S2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4909</v>
      </c>
      <c r="B213" t="s">
        <v>29</v>
      </c>
      <c r="C213" s="1">
        <v>45605</v>
      </c>
      <c r="D213" t="s">
        <v>12</v>
      </c>
      <c r="E213">
        <v>3.5</v>
      </c>
      <c r="F213" s="2">
        <v>0.46511627906976699</v>
      </c>
      <c r="G213" s="2">
        <v>0.45099731234928703</v>
      </c>
      <c r="H213" s="2">
        <v>0.41199305210737902</v>
      </c>
      <c r="I213" s="2">
        <v>0.40993788819875698</v>
      </c>
      <c r="J213" s="2">
        <v>0.42803030303030298</v>
      </c>
      <c r="K213" s="2">
        <v>-2.4829334341116099E-2</v>
      </c>
      <c r="L213" s="2"/>
      <c r="M213" s="2" t="e">
        <f>(Table1[[#This Row],[poisson_likelihood]] - (1-Table1[[#This Row],[poisson_likelihood]])/(1/Table1[[#This Row],[365 implied]]-1))/4</f>
        <v>#DIV/0!</v>
      </c>
      <c r="N213" s="4" t="e">
        <f>Table1[[#This Row],[kelly/4 365]]*0.5*$U$2</f>
        <v>#DIV/0!</v>
      </c>
      <c r="O213" s="2"/>
      <c r="P213" s="2" t="e">
        <f>(Table1[[#This Row],[poisson_likelihood]] - (1-Table1[[#This Row],[poisson_likelihood]])/(1/Table1[[#This Row],[99/pinn implied]]-1))/4</f>
        <v>#DIV/0!</v>
      </c>
      <c r="Q213" s="4" t="e">
        <f>Table1[[#This Row],[kelly/4 99]]*0.5*$U$2</f>
        <v>#DIV/0!</v>
      </c>
      <c r="R213" s="2"/>
      <c r="S2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4958</v>
      </c>
      <c r="B214" t="s">
        <v>53</v>
      </c>
      <c r="C214" s="1">
        <v>45605</v>
      </c>
      <c r="D214" t="s">
        <v>13</v>
      </c>
      <c r="E214">
        <v>2.5</v>
      </c>
      <c r="F214" s="2">
        <v>0.55555555555555503</v>
      </c>
      <c r="G214" s="2">
        <v>0.46912626283041597</v>
      </c>
      <c r="H214" s="2">
        <v>0.51110588614713703</v>
      </c>
      <c r="I214" s="2">
        <v>0.431506849315068</v>
      </c>
      <c r="J214" s="2">
        <v>0.42687747035573098</v>
      </c>
      <c r="K214" s="2">
        <v>-2.5002939042234901E-2</v>
      </c>
      <c r="L214" s="2"/>
      <c r="M214" s="2" t="e">
        <f>(Table1[[#This Row],[poisson_likelihood]] - (1-Table1[[#This Row],[poisson_likelihood]])/(1/Table1[[#This Row],[365 implied]]-1))/4</f>
        <v>#DIV/0!</v>
      </c>
      <c r="N214" s="4" t="e">
        <f>Table1[[#This Row],[kelly/4 365]]*0.5*$U$2</f>
        <v>#DIV/0!</v>
      </c>
      <c r="O214" s="2"/>
      <c r="P214" s="2" t="e">
        <f>(Table1[[#This Row],[poisson_likelihood]] - (1-Table1[[#This Row],[poisson_likelihood]])/(1/Table1[[#This Row],[99/pinn implied]]-1))/4</f>
        <v>#DIV/0!</v>
      </c>
      <c r="Q214" s="4" t="e">
        <f>Table1[[#This Row],[kelly/4 99]]*0.5*$U$2</f>
        <v>#DIV/0!</v>
      </c>
      <c r="R214" s="2"/>
      <c r="S2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5063</v>
      </c>
      <c r="B215" t="s">
        <v>106</v>
      </c>
      <c r="C215" s="1">
        <v>45605</v>
      </c>
      <c r="D215" t="s">
        <v>12</v>
      </c>
      <c r="E215">
        <v>2.5</v>
      </c>
      <c r="F215" s="2">
        <v>0.49261083743842299</v>
      </c>
      <c r="G215" s="2">
        <v>0.48691718756001101</v>
      </c>
      <c r="H215" s="2">
        <v>0.44164246047472999</v>
      </c>
      <c r="I215" s="2">
        <v>0.391666666666666</v>
      </c>
      <c r="J215" s="2">
        <v>0.37826086956521698</v>
      </c>
      <c r="K215" s="2">
        <v>-2.5113059523373199E-2</v>
      </c>
      <c r="L215" s="2"/>
      <c r="M215" s="2" t="e">
        <f>(Table1[[#This Row],[poisson_likelihood]] - (1-Table1[[#This Row],[poisson_likelihood]])/(1/Table1[[#This Row],[365 implied]]-1))/4</f>
        <v>#DIV/0!</v>
      </c>
      <c r="N215" s="4" t="e">
        <f>Table1[[#This Row],[kelly/4 365]]*0.5*$U$2</f>
        <v>#DIV/0!</v>
      </c>
      <c r="O215" s="2"/>
      <c r="P215" s="2" t="e">
        <f>(Table1[[#This Row],[poisson_likelihood]] - (1-Table1[[#This Row],[poisson_likelihood]])/(1/Table1[[#This Row],[99/pinn implied]]-1))/4</f>
        <v>#DIV/0!</v>
      </c>
      <c r="Q215" s="4" t="e">
        <f>Table1[[#This Row],[kelly/4 99]]*0.5*$U$2</f>
        <v>#DIV/0!</v>
      </c>
      <c r="R215" s="2"/>
      <c r="S2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4931</v>
      </c>
      <c r="B216" t="s">
        <v>40</v>
      </c>
      <c r="C216" s="1">
        <v>45605</v>
      </c>
      <c r="D216" t="s">
        <v>12</v>
      </c>
      <c r="E216">
        <v>2.5</v>
      </c>
      <c r="F216" s="2">
        <v>0.44247787610619399</v>
      </c>
      <c r="G216" s="2">
        <v>0.42881501452513199</v>
      </c>
      <c r="H216" s="2">
        <v>0.38536574883970698</v>
      </c>
      <c r="I216" s="2">
        <v>0.38815789473684198</v>
      </c>
      <c r="J216" s="2">
        <v>0.37555555555555498</v>
      </c>
      <c r="K216" s="2">
        <v>-2.5609803099654799E-2</v>
      </c>
      <c r="L216" s="2"/>
      <c r="M216" s="2" t="e">
        <f>(Table1[[#This Row],[poisson_likelihood]] - (1-Table1[[#This Row],[poisson_likelihood]])/(1/Table1[[#This Row],[365 implied]]-1))/4</f>
        <v>#DIV/0!</v>
      </c>
      <c r="N216" s="4" t="e">
        <f>Table1[[#This Row],[kelly/4 365]]*0.5*$U$2</f>
        <v>#DIV/0!</v>
      </c>
      <c r="O216" s="2"/>
      <c r="P216" s="2" t="e">
        <f>(Table1[[#This Row],[poisson_likelihood]] - (1-Table1[[#This Row],[poisson_likelihood]])/(1/Table1[[#This Row],[99/pinn implied]]-1))/4</f>
        <v>#DIV/0!</v>
      </c>
      <c r="Q216" s="4" t="e">
        <f>Table1[[#This Row],[kelly/4 99]]*0.5*$U$2</f>
        <v>#DIV/0!</v>
      </c>
      <c r="R216" s="2"/>
      <c r="S2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4917</v>
      </c>
      <c r="B217" t="s">
        <v>33</v>
      </c>
      <c r="C217" s="1">
        <v>45605</v>
      </c>
      <c r="D217" t="s">
        <v>12</v>
      </c>
      <c r="E217">
        <v>2.5</v>
      </c>
      <c r="F217" s="2">
        <v>0.42016806722688999</v>
      </c>
      <c r="G217" s="2">
        <v>0.41258132908011502</v>
      </c>
      <c r="H217" s="2">
        <v>0.36053435906068498</v>
      </c>
      <c r="I217" s="2">
        <v>0.41935483870967699</v>
      </c>
      <c r="J217" s="2">
        <v>0.45454545454545398</v>
      </c>
      <c r="K217" s="2">
        <v>-2.5711635042675301E-2</v>
      </c>
      <c r="L217" s="2"/>
      <c r="M217" s="2" t="e">
        <f>(Table1[[#This Row],[poisson_likelihood]] - (1-Table1[[#This Row],[poisson_likelihood]])/(1/Table1[[#This Row],[365 implied]]-1))/4</f>
        <v>#DIV/0!</v>
      </c>
      <c r="N217" s="4" t="e">
        <f>Table1[[#This Row],[kelly/4 365]]*0.5*$U$2</f>
        <v>#DIV/0!</v>
      </c>
      <c r="O217" s="2"/>
      <c r="P217" s="2" t="e">
        <f>(Table1[[#This Row],[poisson_likelihood]] - (1-Table1[[#This Row],[poisson_likelihood]])/(1/Table1[[#This Row],[99/pinn implied]]-1))/4</f>
        <v>#DIV/0!</v>
      </c>
      <c r="Q217" s="4" t="e">
        <f>Table1[[#This Row],[kelly/4 99]]*0.5*$U$2</f>
        <v>#DIV/0!</v>
      </c>
      <c r="R217" s="2"/>
      <c r="S2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5057</v>
      </c>
      <c r="B218" t="s">
        <v>103</v>
      </c>
      <c r="C218" s="1">
        <v>45605</v>
      </c>
      <c r="D218" t="s">
        <v>12</v>
      </c>
      <c r="E218">
        <v>1.5</v>
      </c>
      <c r="F218" s="2">
        <v>0.63694267515923497</v>
      </c>
      <c r="G218" s="2">
        <v>0.63294610087454795</v>
      </c>
      <c r="H218" s="2">
        <v>0.59912304434077102</v>
      </c>
      <c r="I218" s="2">
        <v>0.64743589743589702</v>
      </c>
      <c r="J218" s="2">
        <v>0.61023622047244097</v>
      </c>
      <c r="K218" s="2">
        <v>-2.6042465081135099E-2</v>
      </c>
      <c r="L218" s="2"/>
      <c r="M218" s="2" t="e">
        <f>(Table1[[#This Row],[poisson_likelihood]] - (1-Table1[[#This Row],[poisson_likelihood]])/(1/Table1[[#This Row],[365 implied]]-1))/4</f>
        <v>#DIV/0!</v>
      </c>
      <c r="N218" s="4" t="e">
        <f>Table1[[#This Row],[kelly/4 365]]*0.5*$U$2</f>
        <v>#DIV/0!</v>
      </c>
      <c r="O218" s="2"/>
      <c r="P218" s="2" t="e">
        <f>(Table1[[#This Row],[poisson_likelihood]] - (1-Table1[[#This Row],[poisson_likelihood]])/(1/Table1[[#This Row],[99/pinn implied]]-1))/4</f>
        <v>#DIV/0!</v>
      </c>
      <c r="Q218" s="4" t="e">
        <f>Table1[[#This Row],[kelly/4 99]]*0.5*$U$2</f>
        <v>#DIV/0!</v>
      </c>
      <c r="R218" s="2"/>
      <c r="S2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5082</v>
      </c>
      <c r="B219" t="s">
        <v>115</v>
      </c>
      <c r="C219" s="1">
        <v>45605</v>
      </c>
      <c r="D219" t="s">
        <v>13</v>
      </c>
      <c r="E219">
        <v>2.5</v>
      </c>
      <c r="F219" s="2">
        <v>0.52356020942408299</v>
      </c>
      <c r="G219" s="2">
        <v>0.43909727452753999</v>
      </c>
      <c r="H219" s="2">
        <v>0.47364957115103901</v>
      </c>
      <c r="I219" s="2">
        <v>0.452380952380952</v>
      </c>
      <c r="J219" s="2">
        <v>0.46975088967971501</v>
      </c>
      <c r="K219" s="2">
        <v>-2.6189373379537102E-2</v>
      </c>
      <c r="L219" s="2"/>
      <c r="M219" s="2" t="e">
        <f>(Table1[[#This Row],[poisson_likelihood]] - (1-Table1[[#This Row],[poisson_likelihood]])/(1/Table1[[#This Row],[365 implied]]-1))/4</f>
        <v>#DIV/0!</v>
      </c>
      <c r="N219" s="4" t="e">
        <f>Table1[[#This Row],[kelly/4 365]]*0.5*$U$2</f>
        <v>#DIV/0!</v>
      </c>
      <c r="O219" s="2"/>
      <c r="P219" s="2" t="e">
        <f>(Table1[[#This Row],[poisson_likelihood]] - (1-Table1[[#This Row],[poisson_likelihood]])/(1/Table1[[#This Row],[99/pinn implied]]-1))/4</f>
        <v>#DIV/0!</v>
      </c>
      <c r="Q219" s="4" t="e">
        <f>Table1[[#This Row],[kelly/4 99]]*0.5*$U$2</f>
        <v>#DIV/0!</v>
      </c>
      <c r="R219" s="2"/>
      <c r="S2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4915</v>
      </c>
      <c r="B220" t="s">
        <v>32</v>
      </c>
      <c r="C220" s="1">
        <v>45605</v>
      </c>
      <c r="D220" t="s">
        <v>12</v>
      </c>
      <c r="E220">
        <v>1.5</v>
      </c>
      <c r="F220" s="2">
        <v>0.67114093959731502</v>
      </c>
      <c r="G220" s="2">
        <v>0.67234014278197096</v>
      </c>
      <c r="H220" s="2">
        <v>0.63659305095944296</v>
      </c>
      <c r="I220" s="2">
        <v>0.64497041420118295</v>
      </c>
      <c r="J220" s="2">
        <v>0.64056939501779298</v>
      </c>
      <c r="K220" s="2">
        <v>-2.6263445954300701E-2</v>
      </c>
      <c r="L220" s="2"/>
      <c r="M220" s="2" t="e">
        <f>(Table1[[#This Row],[poisson_likelihood]] - (1-Table1[[#This Row],[poisson_likelihood]])/(1/Table1[[#This Row],[365 implied]]-1))/4</f>
        <v>#DIV/0!</v>
      </c>
      <c r="N220" s="4" t="e">
        <f>Table1[[#This Row],[kelly/4 365]]*0.5*$U$2</f>
        <v>#DIV/0!</v>
      </c>
      <c r="O220" s="2"/>
      <c r="P220" s="2" t="e">
        <f>(Table1[[#This Row],[poisson_likelihood]] - (1-Table1[[#This Row],[poisson_likelihood]])/(1/Table1[[#This Row],[99/pinn implied]]-1))/4</f>
        <v>#DIV/0!</v>
      </c>
      <c r="Q220" s="4" t="e">
        <f>Table1[[#This Row],[kelly/4 99]]*0.5*$U$2</f>
        <v>#DIV/0!</v>
      </c>
      <c r="R220" s="2"/>
      <c r="S2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4934</v>
      </c>
      <c r="B221" t="s">
        <v>41</v>
      </c>
      <c r="C221" s="1">
        <v>45605</v>
      </c>
      <c r="D221" t="s">
        <v>13</v>
      </c>
      <c r="E221">
        <v>1.5</v>
      </c>
      <c r="F221" s="2">
        <v>0.512820512820512</v>
      </c>
      <c r="G221" s="2">
        <v>0.41398901437573599</v>
      </c>
      <c r="H221" s="2">
        <v>0.46161969054427499</v>
      </c>
      <c r="I221" s="2">
        <v>0.45588235294117602</v>
      </c>
      <c r="J221" s="2">
        <v>0.46122448979591801</v>
      </c>
      <c r="K221" s="2">
        <v>-2.6274106168069401E-2</v>
      </c>
      <c r="L221" s="2"/>
      <c r="M221" s="2" t="e">
        <f>(Table1[[#This Row],[poisson_likelihood]] - (1-Table1[[#This Row],[poisson_likelihood]])/(1/Table1[[#This Row],[365 implied]]-1))/4</f>
        <v>#DIV/0!</v>
      </c>
      <c r="N221" s="4" t="e">
        <f>Table1[[#This Row],[kelly/4 365]]*0.5*$U$2</f>
        <v>#DIV/0!</v>
      </c>
      <c r="O221" s="2"/>
      <c r="P221" s="2" t="e">
        <f>(Table1[[#This Row],[poisson_likelihood]] - (1-Table1[[#This Row],[poisson_likelihood]])/(1/Table1[[#This Row],[99/pinn implied]]-1))/4</f>
        <v>#DIV/0!</v>
      </c>
      <c r="Q221" s="4" t="e">
        <f>Table1[[#This Row],[kelly/4 99]]*0.5*$U$2</f>
        <v>#DIV/0!</v>
      </c>
      <c r="R221" s="2"/>
      <c r="S2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4924</v>
      </c>
      <c r="B222" t="s">
        <v>36</v>
      </c>
      <c r="C222" s="1">
        <v>45605</v>
      </c>
      <c r="D222" t="s">
        <v>13</v>
      </c>
      <c r="E222">
        <v>2.5</v>
      </c>
      <c r="F222" s="2">
        <v>0.63694267515923497</v>
      </c>
      <c r="G222" s="2">
        <v>0.55572429707625903</v>
      </c>
      <c r="H222" s="2">
        <v>0.59750030346239003</v>
      </c>
      <c r="I222" s="2">
        <v>0.57575757575757502</v>
      </c>
      <c r="J222" s="2">
        <v>0.59139784946236496</v>
      </c>
      <c r="K222" s="2">
        <v>-2.7159878756160601E-2</v>
      </c>
      <c r="L222" s="2"/>
      <c r="M222" s="2" t="e">
        <f>(Table1[[#This Row],[poisson_likelihood]] - (1-Table1[[#This Row],[poisson_likelihood]])/(1/Table1[[#This Row],[365 implied]]-1))/4</f>
        <v>#DIV/0!</v>
      </c>
      <c r="N222" s="4" t="e">
        <f>Table1[[#This Row],[kelly/4 365]]*0.5*$U$2</f>
        <v>#DIV/0!</v>
      </c>
      <c r="O222" s="2"/>
      <c r="P222" s="2" t="e">
        <f>(Table1[[#This Row],[poisson_likelihood]] - (1-Table1[[#This Row],[poisson_likelihood]])/(1/Table1[[#This Row],[99/pinn implied]]-1))/4</f>
        <v>#DIV/0!</v>
      </c>
      <c r="Q222" s="4" t="e">
        <f>Table1[[#This Row],[kelly/4 99]]*0.5*$U$2</f>
        <v>#DIV/0!</v>
      </c>
      <c r="R222" s="2"/>
      <c r="S2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5103</v>
      </c>
      <c r="B223" t="s">
        <v>126</v>
      </c>
      <c r="C223" s="1">
        <v>45605</v>
      </c>
      <c r="D223" t="s">
        <v>12</v>
      </c>
      <c r="E223">
        <v>3.5</v>
      </c>
      <c r="F223" s="2">
        <v>0.43103448275862</v>
      </c>
      <c r="G223" s="2">
        <v>0.41425272158868498</v>
      </c>
      <c r="H223" s="2">
        <v>0.368930408080616</v>
      </c>
      <c r="I223" s="2">
        <v>0.37356321839080397</v>
      </c>
      <c r="J223" s="2">
        <v>0.38144329896907198</v>
      </c>
      <c r="K223" s="2">
        <v>-2.7288154025183701E-2</v>
      </c>
      <c r="L223" s="2"/>
      <c r="M223" s="2" t="e">
        <f>(Table1[[#This Row],[poisson_likelihood]] - (1-Table1[[#This Row],[poisson_likelihood]])/(1/Table1[[#This Row],[365 implied]]-1))/4</f>
        <v>#DIV/0!</v>
      </c>
      <c r="N223" s="4" t="e">
        <f>Table1[[#This Row],[kelly/4 365]]*0.5*$U$2</f>
        <v>#DIV/0!</v>
      </c>
      <c r="O223" s="2"/>
      <c r="P223" s="2" t="e">
        <f>(Table1[[#This Row],[poisson_likelihood]] - (1-Table1[[#This Row],[poisson_likelihood]])/(1/Table1[[#This Row],[99/pinn implied]]-1))/4</f>
        <v>#DIV/0!</v>
      </c>
      <c r="Q223" s="4" t="e">
        <f>Table1[[#This Row],[kelly/4 99]]*0.5*$U$2</f>
        <v>#DIV/0!</v>
      </c>
      <c r="R223" s="2"/>
      <c r="S2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4950</v>
      </c>
      <c r="B224" t="s">
        <v>49</v>
      </c>
      <c r="C224" s="1">
        <v>45605</v>
      </c>
      <c r="D224" t="s">
        <v>13</v>
      </c>
      <c r="E224">
        <v>1.5</v>
      </c>
      <c r="F224" s="2">
        <v>0.46296296296296202</v>
      </c>
      <c r="G224" s="2">
        <v>0.37236215105877901</v>
      </c>
      <c r="H224" s="2">
        <v>0.40405759909225197</v>
      </c>
      <c r="I224" s="2">
        <v>0.34857142857142798</v>
      </c>
      <c r="J224" s="2">
        <v>0.380136986301369</v>
      </c>
      <c r="K224" s="2">
        <v>-2.7421462491537499E-2</v>
      </c>
      <c r="L224" s="2"/>
      <c r="M224" s="2" t="e">
        <f>(Table1[[#This Row],[poisson_likelihood]] - (1-Table1[[#This Row],[poisson_likelihood]])/(1/Table1[[#This Row],[365 implied]]-1))/4</f>
        <v>#DIV/0!</v>
      </c>
      <c r="N224" s="4" t="e">
        <f>Table1[[#This Row],[kelly/4 365]]*0.5*$U$2</f>
        <v>#DIV/0!</v>
      </c>
      <c r="O224" s="2"/>
      <c r="P224" s="2" t="e">
        <f>(Table1[[#This Row],[poisson_likelihood]] - (1-Table1[[#This Row],[poisson_likelihood]])/(1/Table1[[#This Row],[99/pinn implied]]-1))/4</f>
        <v>#DIV/0!</v>
      </c>
      <c r="Q224" s="4" t="e">
        <f>Table1[[#This Row],[kelly/4 99]]*0.5*$U$2</f>
        <v>#DIV/0!</v>
      </c>
      <c r="R224" s="2"/>
      <c r="S2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4905</v>
      </c>
      <c r="B225" t="s">
        <v>27</v>
      </c>
      <c r="C225" s="1">
        <v>45605</v>
      </c>
      <c r="D225" t="s">
        <v>12</v>
      </c>
      <c r="E225">
        <v>1.5</v>
      </c>
      <c r="F225" s="2">
        <v>0.55555555555555503</v>
      </c>
      <c r="G225" s="2">
        <v>0.55738119961726296</v>
      </c>
      <c r="H225" s="2">
        <v>0.50620297087183697</v>
      </c>
      <c r="I225" s="2">
        <v>0.49700598802395202</v>
      </c>
      <c r="J225" s="2">
        <v>0.48736462093862798</v>
      </c>
      <c r="K225" s="2">
        <v>-2.7760828884591599E-2</v>
      </c>
      <c r="L225" s="2"/>
      <c r="M225" s="2" t="e">
        <f>(Table1[[#This Row],[poisson_likelihood]] - (1-Table1[[#This Row],[poisson_likelihood]])/(1/Table1[[#This Row],[365 implied]]-1))/4</f>
        <v>#DIV/0!</v>
      </c>
      <c r="N225" s="4" t="e">
        <f>Table1[[#This Row],[kelly/4 365]]*0.5*$U$2</f>
        <v>#DIV/0!</v>
      </c>
      <c r="O225" s="2"/>
      <c r="P225" s="2" t="e">
        <f>(Table1[[#This Row],[poisson_likelihood]] - (1-Table1[[#This Row],[poisson_likelihood]])/(1/Table1[[#This Row],[99/pinn implied]]-1))/4</f>
        <v>#DIV/0!</v>
      </c>
      <c r="Q225" s="4" t="e">
        <f>Table1[[#This Row],[kelly/4 99]]*0.5*$U$2</f>
        <v>#DIV/0!</v>
      </c>
      <c r="R225" s="2"/>
      <c r="S2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4979</v>
      </c>
      <c r="B226" t="s">
        <v>64</v>
      </c>
      <c r="C226" s="1">
        <v>45605</v>
      </c>
      <c r="D226" t="s">
        <v>12</v>
      </c>
      <c r="E226">
        <v>1.5</v>
      </c>
      <c r="F226" s="2">
        <v>0.66225165562913901</v>
      </c>
      <c r="G226" s="2">
        <v>0.66262837178673495</v>
      </c>
      <c r="H226" s="2">
        <v>0.62411370581578696</v>
      </c>
      <c r="I226" s="2">
        <v>0.66197183098591506</v>
      </c>
      <c r="J226" s="2">
        <v>0.63057324840764295</v>
      </c>
      <c r="K226" s="2">
        <v>-2.8229560891255098E-2</v>
      </c>
      <c r="L226" s="2"/>
      <c r="M226" s="2" t="e">
        <f>(Table1[[#This Row],[poisson_likelihood]] - (1-Table1[[#This Row],[poisson_likelihood]])/(1/Table1[[#This Row],[365 implied]]-1))/4</f>
        <v>#DIV/0!</v>
      </c>
      <c r="N226" s="4" t="e">
        <f>Table1[[#This Row],[kelly/4 365]]*0.5*$U$2</f>
        <v>#DIV/0!</v>
      </c>
      <c r="O226" s="2"/>
      <c r="P226" s="2" t="e">
        <f>(Table1[[#This Row],[poisson_likelihood]] - (1-Table1[[#This Row],[poisson_likelihood]])/(1/Table1[[#This Row],[99/pinn implied]]-1))/4</f>
        <v>#DIV/0!</v>
      </c>
      <c r="Q226" s="4" t="e">
        <f>Table1[[#This Row],[kelly/4 99]]*0.5*$U$2</f>
        <v>#DIV/0!</v>
      </c>
      <c r="R226" s="2"/>
      <c r="S2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5167</v>
      </c>
      <c r="B227" t="s">
        <v>158</v>
      </c>
      <c r="C227" s="1">
        <v>45605</v>
      </c>
      <c r="D227" t="s">
        <v>12</v>
      </c>
      <c r="E227">
        <v>2.5</v>
      </c>
      <c r="F227" s="2">
        <v>0.43103448275862</v>
      </c>
      <c r="G227" s="2">
        <v>0.42454652979364998</v>
      </c>
      <c r="H227" s="2">
        <v>0.36659342434525999</v>
      </c>
      <c r="I227" s="2">
        <v>0.393442622950819</v>
      </c>
      <c r="J227" s="2">
        <v>0.43055555555555503</v>
      </c>
      <c r="K227" s="2">
        <v>-2.8315010514961401E-2</v>
      </c>
      <c r="L227" s="2"/>
      <c r="M227" s="2" t="e">
        <f>(Table1[[#This Row],[poisson_likelihood]] - (1-Table1[[#This Row],[poisson_likelihood]])/(1/Table1[[#This Row],[365 implied]]-1))/4</f>
        <v>#DIV/0!</v>
      </c>
      <c r="N227" s="4" t="e">
        <f>Table1[[#This Row],[kelly/4 365]]*0.5*$U$2</f>
        <v>#DIV/0!</v>
      </c>
      <c r="O227" s="2"/>
      <c r="P227" s="2" t="e">
        <f>(Table1[[#This Row],[poisson_likelihood]] - (1-Table1[[#This Row],[poisson_likelihood]])/(1/Table1[[#This Row],[99/pinn implied]]-1))/4</f>
        <v>#DIV/0!</v>
      </c>
      <c r="Q227" s="4" t="e">
        <f>Table1[[#This Row],[kelly/4 99]]*0.5*$U$2</f>
        <v>#DIV/0!</v>
      </c>
      <c r="R227" s="2"/>
      <c r="S2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4955</v>
      </c>
      <c r="B228" t="s">
        <v>52</v>
      </c>
      <c r="C228" s="1">
        <v>45605</v>
      </c>
      <c r="D228" t="s">
        <v>12</v>
      </c>
      <c r="E228">
        <v>3.5</v>
      </c>
      <c r="F228" s="2">
        <v>0.45871559633027498</v>
      </c>
      <c r="G228" s="2">
        <v>0.44071237443752498</v>
      </c>
      <c r="H228" s="2">
        <v>0.39625216135945801</v>
      </c>
      <c r="I228" s="2">
        <v>0.38461538461538403</v>
      </c>
      <c r="J228" s="2">
        <v>0.4</v>
      </c>
      <c r="K228" s="2">
        <v>-2.8849637338216001E-2</v>
      </c>
      <c r="L228" s="2"/>
      <c r="M228" s="2" t="e">
        <f>(Table1[[#This Row],[poisson_likelihood]] - (1-Table1[[#This Row],[poisson_likelihood]])/(1/Table1[[#This Row],[365 implied]]-1))/4</f>
        <v>#DIV/0!</v>
      </c>
      <c r="N228" s="4" t="e">
        <f>Table1[[#This Row],[kelly/4 365]]*0.5*$U$2</f>
        <v>#DIV/0!</v>
      </c>
      <c r="O228" s="2"/>
      <c r="P228" s="2" t="e">
        <f>(Table1[[#This Row],[poisson_likelihood]] - (1-Table1[[#This Row],[poisson_likelihood]])/(1/Table1[[#This Row],[99/pinn implied]]-1))/4</f>
        <v>#DIV/0!</v>
      </c>
      <c r="Q228" s="4" t="e">
        <f>Table1[[#This Row],[kelly/4 99]]*0.5*$U$2</f>
        <v>#DIV/0!</v>
      </c>
      <c r="R228" s="2"/>
      <c r="S2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4994</v>
      </c>
      <c r="B229" t="s">
        <v>71</v>
      </c>
      <c r="C229" s="1">
        <v>45605</v>
      </c>
      <c r="D229" t="s">
        <v>13</v>
      </c>
      <c r="E229">
        <v>2.5</v>
      </c>
      <c r="F229" s="2">
        <v>0.45454545454545398</v>
      </c>
      <c r="G229" s="2">
        <v>0.35379250072770402</v>
      </c>
      <c r="H229" s="2">
        <v>0.391440976220925</v>
      </c>
      <c r="I229" s="2">
        <v>0.44632768361581898</v>
      </c>
      <c r="J229" s="2">
        <v>0.47457627118644002</v>
      </c>
      <c r="K229" s="2">
        <v>-2.8922885898742499E-2</v>
      </c>
      <c r="L229" s="2"/>
      <c r="M229" s="2" t="e">
        <f>(Table1[[#This Row],[poisson_likelihood]] - (1-Table1[[#This Row],[poisson_likelihood]])/(1/Table1[[#This Row],[365 implied]]-1))/4</f>
        <v>#DIV/0!</v>
      </c>
      <c r="N229" s="4" t="e">
        <f>Table1[[#This Row],[kelly/4 365]]*0.5*$U$2</f>
        <v>#DIV/0!</v>
      </c>
      <c r="O229" s="2"/>
      <c r="P229" s="2" t="e">
        <f>(Table1[[#This Row],[poisson_likelihood]] - (1-Table1[[#This Row],[poisson_likelihood]])/(1/Table1[[#This Row],[99/pinn implied]]-1))/4</f>
        <v>#DIV/0!</v>
      </c>
      <c r="Q229" s="4" t="e">
        <f>Table1[[#This Row],[kelly/4 99]]*0.5*$U$2</f>
        <v>#DIV/0!</v>
      </c>
      <c r="R229" s="2"/>
      <c r="S2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5059</v>
      </c>
      <c r="B230" t="s">
        <v>104</v>
      </c>
      <c r="C230" s="1">
        <v>45605</v>
      </c>
      <c r="D230" t="s">
        <v>12</v>
      </c>
      <c r="E230">
        <v>2.5</v>
      </c>
      <c r="F230" s="2">
        <v>0.43859649122806998</v>
      </c>
      <c r="G230" s="2">
        <v>0.41768040239545101</v>
      </c>
      <c r="H230" s="2">
        <v>0.36887753560828401</v>
      </c>
      <c r="I230" s="2">
        <v>0.39490445859872603</v>
      </c>
      <c r="J230" s="2">
        <v>0.41090909090909</v>
      </c>
      <c r="K230" s="2">
        <v>-3.1046722424435898E-2</v>
      </c>
      <c r="L230" s="2"/>
      <c r="M230" s="2" t="e">
        <f>(Table1[[#This Row],[poisson_likelihood]] - (1-Table1[[#This Row],[poisson_likelihood]])/(1/Table1[[#This Row],[365 implied]]-1))/4</f>
        <v>#DIV/0!</v>
      </c>
      <c r="N230" s="4" t="e">
        <f>Table1[[#This Row],[kelly/4 365]]*0.5*$U$2</f>
        <v>#DIV/0!</v>
      </c>
      <c r="O230" s="2"/>
      <c r="P230" s="2" t="e">
        <f>(Table1[[#This Row],[poisson_likelihood]] - (1-Table1[[#This Row],[poisson_likelihood]])/(1/Table1[[#This Row],[99/pinn implied]]-1))/4</f>
        <v>#DIV/0!</v>
      </c>
      <c r="Q230" s="4" t="e">
        <f>Table1[[#This Row],[kelly/4 99]]*0.5*$U$2</f>
        <v>#DIV/0!</v>
      </c>
      <c r="R230" s="2"/>
      <c r="S2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5083</v>
      </c>
      <c r="B231" t="s">
        <v>116</v>
      </c>
      <c r="C231" s="1">
        <v>45605</v>
      </c>
      <c r="D231" t="s">
        <v>12</v>
      </c>
      <c r="E231">
        <v>2.5</v>
      </c>
      <c r="F231" s="2">
        <v>0.5</v>
      </c>
      <c r="G231" s="2">
        <v>0.48367982050803299</v>
      </c>
      <c r="H231" s="2">
        <v>0.43758460151178002</v>
      </c>
      <c r="I231" s="2">
        <v>0.44444444444444398</v>
      </c>
      <c r="J231" s="2">
        <v>0.46527777777777701</v>
      </c>
      <c r="K231" s="2">
        <v>-3.1207699244109901E-2</v>
      </c>
      <c r="L231" s="2"/>
      <c r="M231" s="2" t="e">
        <f>(Table1[[#This Row],[poisson_likelihood]] - (1-Table1[[#This Row],[poisson_likelihood]])/(1/Table1[[#This Row],[365 implied]]-1))/4</f>
        <v>#DIV/0!</v>
      </c>
      <c r="N231" s="4" t="e">
        <f>Table1[[#This Row],[kelly/4 365]]*0.5*$U$2</f>
        <v>#DIV/0!</v>
      </c>
      <c r="O231" s="2"/>
      <c r="P231" s="2" t="e">
        <f>(Table1[[#This Row],[poisson_likelihood]] - (1-Table1[[#This Row],[poisson_likelihood]])/(1/Table1[[#This Row],[99/pinn implied]]-1))/4</f>
        <v>#DIV/0!</v>
      </c>
      <c r="Q231" s="4" t="e">
        <f>Table1[[#This Row],[kelly/4 99]]*0.5*$U$2</f>
        <v>#DIV/0!</v>
      </c>
      <c r="R231" s="2"/>
      <c r="S2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5106</v>
      </c>
      <c r="B232" t="s">
        <v>127</v>
      </c>
      <c r="C232" s="1">
        <v>45605</v>
      </c>
      <c r="D232" t="s">
        <v>13</v>
      </c>
      <c r="E232">
        <v>1.5</v>
      </c>
      <c r="F232" s="2">
        <v>0.45871559633027498</v>
      </c>
      <c r="G232" s="2">
        <v>0.352770280290997</v>
      </c>
      <c r="H232" s="2">
        <v>0.39032082742253299</v>
      </c>
      <c r="I232" s="2">
        <v>0.39534883720930197</v>
      </c>
      <c r="J232" s="2">
        <v>0.38487972508591001</v>
      </c>
      <c r="K232" s="2">
        <v>-3.15891093684059E-2</v>
      </c>
      <c r="L232" s="2"/>
      <c r="M232" s="2" t="e">
        <f>(Table1[[#This Row],[poisson_likelihood]] - (1-Table1[[#This Row],[poisson_likelihood]])/(1/Table1[[#This Row],[365 implied]]-1))/4</f>
        <v>#DIV/0!</v>
      </c>
      <c r="N232" s="4" t="e">
        <f>Table1[[#This Row],[kelly/4 365]]*0.5*$U$2</f>
        <v>#DIV/0!</v>
      </c>
      <c r="O232" s="2"/>
      <c r="P232" s="2" t="e">
        <f>(Table1[[#This Row],[poisson_likelihood]] - (1-Table1[[#This Row],[poisson_likelihood]])/(1/Table1[[#This Row],[99/pinn implied]]-1))/4</f>
        <v>#DIV/0!</v>
      </c>
      <c r="Q232" s="4" t="e">
        <f>Table1[[#This Row],[kelly/4 99]]*0.5*$U$2</f>
        <v>#DIV/0!</v>
      </c>
      <c r="R232" s="2"/>
      <c r="S2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5038</v>
      </c>
      <c r="B233" t="s">
        <v>93</v>
      </c>
      <c r="C233" s="1">
        <v>45605</v>
      </c>
      <c r="D233" t="s">
        <v>13</v>
      </c>
      <c r="E233">
        <v>2.5</v>
      </c>
      <c r="F233" s="2">
        <v>0.62111801242235998</v>
      </c>
      <c r="G233" s="2">
        <v>0.52676943836113599</v>
      </c>
      <c r="H233" s="2">
        <v>0.57313384956636404</v>
      </c>
      <c r="I233" s="2">
        <v>0.64473684210526305</v>
      </c>
      <c r="J233" s="2">
        <v>0.64015151515151503</v>
      </c>
      <c r="K233" s="2">
        <v>-3.1661681228751397E-2</v>
      </c>
      <c r="L233" s="2"/>
      <c r="M233" s="2" t="e">
        <f>(Table1[[#This Row],[poisson_likelihood]] - (1-Table1[[#This Row],[poisson_likelihood]])/(1/Table1[[#This Row],[365 implied]]-1))/4</f>
        <v>#DIV/0!</v>
      </c>
      <c r="N233" s="4" t="e">
        <f>Table1[[#This Row],[kelly/4 365]]*0.5*$U$2</f>
        <v>#DIV/0!</v>
      </c>
      <c r="O233" s="2"/>
      <c r="P233" s="2" t="e">
        <f>(Table1[[#This Row],[poisson_likelihood]] - (1-Table1[[#This Row],[poisson_likelihood]])/(1/Table1[[#This Row],[99/pinn implied]]-1))/4</f>
        <v>#DIV/0!</v>
      </c>
      <c r="Q233" s="4" t="e">
        <f>Table1[[#This Row],[kelly/4 99]]*0.5*$U$2</f>
        <v>#DIV/0!</v>
      </c>
      <c r="R233" s="2"/>
      <c r="S2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5170</v>
      </c>
      <c r="B234" t="s">
        <v>159</v>
      </c>
      <c r="C234" s="1">
        <v>45605</v>
      </c>
      <c r="D234" t="s">
        <v>13</v>
      </c>
      <c r="E234">
        <v>3.5</v>
      </c>
      <c r="F234" s="2">
        <v>0.61728395061728303</v>
      </c>
      <c r="G234" s="2">
        <v>0.52700888563216897</v>
      </c>
      <c r="H234" s="2">
        <v>0.56868487251381195</v>
      </c>
      <c r="I234" s="2">
        <v>0.49112426035502899</v>
      </c>
      <c r="J234" s="2">
        <v>0.53429602888086603</v>
      </c>
      <c r="K234" s="2">
        <v>-3.1746171986944897E-2</v>
      </c>
      <c r="L234" s="2"/>
      <c r="M234" s="2" t="e">
        <f>(Table1[[#This Row],[poisson_likelihood]] - (1-Table1[[#This Row],[poisson_likelihood]])/(1/Table1[[#This Row],[365 implied]]-1))/4</f>
        <v>#DIV/0!</v>
      </c>
      <c r="N234" s="4" t="e">
        <f>Table1[[#This Row],[kelly/4 365]]*0.5*$U$2</f>
        <v>#DIV/0!</v>
      </c>
      <c r="O234" s="2"/>
      <c r="P234" s="2" t="e">
        <f>(Table1[[#This Row],[poisson_likelihood]] - (1-Table1[[#This Row],[poisson_likelihood]])/(1/Table1[[#This Row],[99/pinn implied]]-1))/4</f>
        <v>#DIV/0!</v>
      </c>
      <c r="Q234" s="4" t="e">
        <f>Table1[[#This Row],[kelly/4 99]]*0.5*$U$2</f>
        <v>#DIV/0!</v>
      </c>
      <c r="R234" s="2"/>
      <c r="S2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4884</v>
      </c>
      <c r="B235" t="s">
        <v>16</v>
      </c>
      <c r="C235" s="1">
        <v>45605</v>
      </c>
      <c r="D235" t="s">
        <v>13</v>
      </c>
      <c r="E235">
        <v>2.5</v>
      </c>
      <c r="F235" s="2">
        <v>0.51020408163265296</v>
      </c>
      <c r="G235" s="2">
        <v>0.40759274103562698</v>
      </c>
      <c r="H235" s="2">
        <v>0.44791923364611702</v>
      </c>
      <c r="I235" s="2">
        <v>0.45398773006134902</v>
      </c>
      <c r="J235" s="2">
        <v>0.47463768115942001</v>
      </c>
      <c r="K235" s="2">
        <v>-3.1791224493127601E-2</v>
      </c>
      <c r="L235" s="2"/>
      <c r="M235" s="2" t="e">
        <f>(Table1[[#This Row],[poisson_likelihood]] - (1-Table1[[#This Row],[poisson_likelihood]])/(1/Table1[[#This Row],[365 implied]]-1))/4</f>
        <v>#DIV/0!</v>
      </c>
      <c r="N235" s="4" t="e">
        <f>Table1[[#This Row],[kelly/4 365]]*0.5*$U$2</f>
        <v>#DIV/0!</v>
      </c>
      <c r="O235" s="2"/>
      <c r="P235" s="2" t="e">
        <f>(Table1[[#This Row],[poisson_likelihood]] - (1-Table1[[#This Row],[poisson_likelihood]])/(1/Table1[[#This Row],[99/pinn implied]]-1))/4</f>
        <v>#DIV/0!</v>
      </c>
      <c r="Q235" s="4" t="e">
        <f>Table1[[#This Row],[kelly/4 99]]*0.5*$U$2</f>
        <v>#DIV/0!</v>
      </c>
      <c r="R235" s="2"/>
      <c r="S2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4976</v>
      </c>
      <c r="B236" t="s">
        <v>62</v>
      </c>
      <c r="C236" s="1">
        <v>45605</v>
      </c>
      <c r="D236" t="s">
        <v>13</v>
      </c>
      <c r="E236">
        <v>2.5</v>
      </c>
      <c r="F236" s="2">
        <v>0.625</v>
      </c>
      <c r="G236" s="2">
        <v>0.53110059025618805</v>
      </c>
      <c r="H236" s="2">
        <v>0.57710795681226601</v>
      </c>
      <c r="I236" s="2">
        <v>0.56060606060606</v>
      </c>
      <c r="J236" s="2">
        <v>0.56164383561643805</v>
      </c>
      <c r="K236" s="2">
        <v>-3.1928028791822202E-2</v>
      </c>
      <c r="L236" s="2"/>
      <c r="M236" s="2" t="e">
        <f>(Table1[[#This Row],[poisson_likelihood]] - (1-Table1[[#This Row],[poisson_likelihood]])/(1/Table1[[#This Row],[365 implied]]-1))/4</f>
        <v>#DIV/0!</v>
      </c>
      <c r="N236" s="4" t="e">
        <f>Table1[[#This Row],[kelly/4 365]]*0.5*$U$2</f>
        <v>#DIV/0!</v>
      </c>
      <c r="O236" s="2"/>
      <c r="P236" s="2" t="e">
        <f>(Table1[[#This Row],[poisson_likelihood]] - (1-Table1[[#This Row],[poisson_likelihood]])/(1/Table1[[#This Row],[99/pinn implied]]-1))/4</f>
        <v>#DIV/0!</v>
      </c>
      <c r="Q236" s="4" t="e">
        <f>Table1[[#This Row],[kelly/4 99]]*0.5*$U$2</f>
        <v>#DIV/0!</v>
      </c>
      <c r="R236" s="2"/>
      <c r="S2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5088</v>
      </c>
      <c r="B237" t="s">
        <v>118</v>
      </c>
      <c r="C237" s="1">
        <v>45605</v>
      </c>
      <c r="D237" t="s">
        <v>13</v>
      </c>
      <c r="E237">
        <v>3.5</v>
      </c>
      <c r="F237" s="2">
        <v>0.581395348837209</v>
      </c>
      <c r="G237" s="2">
        <v>0.491040627415471</v>
      </c>
      <c r="H237" s="2">
        <v>0.52784117250384299</v>
      </c>
      <c r="I237" s="2">
        <v>0.503067484662576</v>
      </c>
      <c r="J237" s="2">
        <v>0.49116607773851501</v>
      </c>
      <c r="K237" s="2">
        <v>-3.1983744199093403E-2</v>
      </c>
      <c r="L237" s="2"/>
      <c r="M237" s="2" t="e">
        <f>(Table1[[#This Row],[poisson_likelihood]] - (1-Table1[[#This Row],[poisson_likelihood]])/(1/Table1[[#This Row],[365 implied]]-1))/4</f>
        <v>#DIV/0!</v>
      </c>
      <c r="N237" s="4" t="e">
        <f>Table1[[#This Row],[kelly/4 365]]*0.5*$U$2</f>
        <v>#DIV/0!</v>
      </c>
      <c r="O237" s="2"/>
      <c r="P237" s="2" t="e">
        <f>(Table1[[#This Row],[poisson_likelihood]] - (1-Table1[[#This Row],[poisson_likelihood]])/(1/Table1[[#This Row],[99/pinn implied]]-1))/4</f>
        <v>#DIV/0!</v>
      </c>
      <c r="Q237" s="4" t="e">
        <f>Table1[[#This Row],[kelly/4 99]]*0.5*$U$2</f>
        <v>#DIV/0!</v>
      </c>
      <c r="R237" s="2"/>
      <c r="S2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5086</v>
      </c>
      <c r="B238" t="s">
        <v>117</v>
      </c>
      <c r="C238" s="1">
        <v>45605</v>
      </c>
      <c r="D238" t="s">
        <v>13</v>
      </c>
      <c r="E238">
        <v>2.5</v>
      </c>
      <c r="F238" s="2">
        <v>0.44247787610619399</v>
      </c>
      <c r="G238" s="2">
        <v>0.36066775508001497</v>
      </c>
      <c r="H238" s="2">
        <v>0.37066979822109303</v>
      </c>
      <c r="I238" s="2">
        <v>0.32515337423312801</v>
      </c>
      <c r="J238" s="2">
        <v>0.37956204379561997</v>
      </c>
      <c r="K238" s="2">
        <v>-3.2199653972287301E-2</v>
      </c>
      <c r="L238" s="2"/>
      <c r="M238" s="2" t="e">
        <f>(Table1[[#This Row],[poisson_likelihood]] - (1-Table1[[#This Row],[poisson_likelihood]])/(1/Table1[[#This Row],[365 implied]]-1))/4</f>
        <v>#DIV/0!</v>
      </c>
      <c r="N238" s="4" t="e">
        <f>Table1[[#This Row],[kelly/4 365]]*0.5*$U$2</f>
        <v>#DIV/0!</v>
      </c>
      <c r="O238" s="2"/>
      <c r="P238" s="2" t="e">
        <f>(Table1[[#This Row],[poisson_likelihood]] - (1-Table1[[#This Row],[poisson_likelihood]])/(1/Table1[[#This Row],[99/pinn implied]]-1))/4</f>
        <v>#DIV/0!</v>
      </c>
      <c r="Q238" s="4" t="e">
        <f>Table1[[#This Row],[kelly/4 99]]*0.5*$U$2</f>
        <v>#DIV/0!</v>
      </c>
      <c r="R238" s="2"/>
      <c r="S2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5091</v>
      </c>
      <c r="B239" t="s">
        <v>120</v>
      </c>
      <c r="C239" s="1">
        <v>45605</v>
      </c>
      <c r="D239" t="s">
        <v>12</v>
      </c>
      <c r="E239">
        <v>2.5</v>
      </c>
      <c r="F239" s="2">
        <v>0.40983606557377</v>
      </c>
      <c r="G239" s="2">
        <v>0.38195959296479198</v>
      </c>
      <c r="H239" s="2">
        <v>0.33357381740362602</v>
      </c>
      <c r="I239" s="2">
        <v>0.355704697986577</v>
      </c>
      <c r="J239" s="2">
        <v>0.35315985130111499</v>
      </c>
      <c r="K239" s="2">
        <v>-3.2305535683186198E-2</v>
      </c>
      <c r="L239" s="2"/>
      <c r="M239" s="2" t="e">
        <f>(Table1[[#This Row],[poisson_likelihood]] - (1-Table1[[#This Row],[poisson_likelihood]])/(1/Table1[[#This Row],[365 implied]]-1))/4</f>
        <v>#DIV/0!</v>
      </c>
      <c r="N239" s="4" t="e">
        <f>Table1[[#This Row],[kelly/4 365]]*0.5*$U$2</f>
        <v>#DIV/0!</v>
      </c>
      <c r="O239" s="2"/>
      <c r="P239" s="2" t="e">
        <f>(Table1[[#This Row],[poisson_likelihood]] - (1-Table1[[#This Row],[poisson_likelihood]])/(1/Table1[[#This Row],[99/pinn implied]]-1))/4</f>
        <v>#DIV/0!</v>
      </c>
      <c r="Q239" s="4" t="e">
        <f>Table1[[#This Row],[kelly/4 99]]*0.5*$U$2</f>
        <v>#DIV/0!</v>
      </c>
      <c r="R239" s="2"/>
      <c r="S2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5035</v>
      </c>
      <c r="B240" t="s">
        <v>92</v>
      </c>
      <c r="C240" s="1">
        <v>45605</v>
      </c>
      <c r="D240" t="s">
        <v>12</v>
      </c>
      <c r="E240">
        <v>2.5</v>
      </c>
      <c r="F240" s="2">
        <v>0.54644808743169304</v>
      </c>
      <c r="G240" s="2">
        <v>0.52871788577207601</v>
      </c>
      <c r="H240" s="2">
        <v>0.48750332719814599</v>
      </c>
      <c r="I240" s="2">
        <v>0.43292682926829201</v>
      </c>
      <c r="J240" s="2">
        <v>0.42490842490842401</v>
      </c>
      <c r="K240" s="2">
        <v>-3.2490635911865198E-2</v>
      </c>
      <c r="L240" s="2"/>
      <c r="M240" s="2" t="e">
        <f>(Table1[[#This Row],[poisson_likelihood]] - (1-Table1[[#This Row],[poisson_likelihood]])/(1/Table1[[#This Row],[365 implied]]-1))/4</f>
        <v>#DIV/0!</v>
      </c>
      <c r="N240" s="4" t="e">
        <f>Table1[[#This Row],[kelly/4 365]]*0.5*$U$2</f>
        <v>#DIV/0!</v>
      </c>
      <c r="O240" s="2"/>
      <c r="P240" s="2" t="e">
        <f>(Table1[[#This Row],[poisson_likelihood]] - (1-Table1[[#This Row],[poisson_likelihood]])/(1/Table1[[#This Row],[99/pinn implied]]-1))/4</f>
        <v>#DIV/0!</v>
      </c>
      <c r="Q240" s="4" t="e">
        <f>Table1[[#This Row],[kelly/4 99]]*0.5*$U$2</f>
        <v>#DIV/0!</v>
      </c>
      <c r="R240" s="2"/>
      <c r="S2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4895</v>
      </c>
      <c r="B241" t="s">
        <v>22</v>
      </c>
      <c r="C241" s="1">
        <v>45605</v>
      </c>
      <c r="D241" t="s">
        <v>12</v>
      </c>
      <c r="E241">
        <v>1.5</v>
      </c>
      <c r="F241" s="2">
        <v>0.57142857142857095</v>
      </c>
      <c r="G241" s="2">
        <v>0.56663927463629904</v>
      </c>
      <c r="H241" s="2">
        <v>0.51570314781260695</v>
      </c>
      <c r="I241" s="2">
        <v>0.47126436781609099</v>
      </c>
      <c r="J241" s="2">
        <v>0.46416382252559701</v>
      </c>
      <c r="K241" s="2">
        <v>-3.2506497109312298E-2</v>
      </c>
      <c r="L241" s="2"/>
      <c r="M241" s="2" t="e">
        <f>(Table1[[#This Row],[poisson_likelihood]] - (1-Table1[[#This Row],[poisson_likelihood]])/(1/Table1[[#This Row],[365 implied]]-1))/4</f>
        <v>#DIV/0!</v>
      </c>
      <c r="N241" s="4" t="e">
        <f>Table1[[#This Row],[kelly/4 365]]*0.5*$U$2</f>
        <v>#DIV/0!</v>
      </c>
      <c r="O241" s="2"/>
      <c r="P241" s="2" t="e">
        <f>(Table1[[#This Row],[poisson_likelihood]] - (1-Table1[[#This Row],[poisson_likelihood]])/(1/Table1[[#This Row],[99/pinn implied]]-1))/4</f>
        <v>#DIV/0!</v>
      </c>
      <c r="Q241" s="4" t="e">
        <f>Table1[[#This Row],[kelly/4 99]]*0.5*$U$2</f>
        <v>#DIV/0!</v>
      </c>
      <c r="R241" s="2"/>
      <c r="S2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4903</v>
      </c>
      <c r="B242" t="s">
        <v>26</v>
      </c>
      <c r="C242" s="1">
        <v>45605</v>
      </c>
      <c r="D242" t="s">
        <v>12</v>
      </c>
      <c r="E242">
        <v>2.5</v>
      </c>
      <c r="F242" s="2">
        <v>0.50761421319796896</v>
      </c>
      <c r="G242" s="2">
        <v>0.48559536153626398</v>
      </c>
      <c r="H242" s="2">
        <v>0.44075769416645</v>
      </c>
      <c r="I242" s="2">
        <v>0.38418079096045199</v>
      </c>
      <c r="J242" s="2">
        <v>0.39057239057239002</v>
      </c>
      <c r="K242" s="2">
        <v>-3.39451913639413E-2</v>
      </c>
      <c r="L242" s="2"/>
      <c r="M242" s="2" t="e">
        <f>(Table1[[#This Row],[poisson_likelihood]] - (1-Table1[[#This Row],[poisson_likelihood]])/(1/Table1[[#This Row],[365 implied]]-1))/4</f>
        <v>#DIV/0!</v>
      </c>
      <c r="N242" s="4" t="e">
        <f>Table1[[#This Row],[kelly/4 365]]*0.5*$U$2</f>
        <v>#DIV/0!</v>
      </c>
      <c r="O242" s="2"/>
      <c r="P242" s="2" t="e">
        <f>(Table1[[#This Row],[poisson_likelihood]] - (1-Table1[[#This Row],[poisson_likelihood]])/(1/Table1[[#This Row],[99/pinn implied]]-1))/4</f>
        <v>#DIV/0!</v>
      </c>
      <c r="Q242" s="4" t="e">
        <f>Table1[[#This Row],[kelly/4 99]]*0.5*$U$2</f>
        <v>#DIV/0!</v>
      </c>
      <c r="R242" s="2"/>
      <c r="S2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5020</v>
      </c>
      <c r="B243" t="s">
        <v>84</v>
      </c>
      <c r="C243" s="1">
        <v>45605</v>
      </c>
      <c r="D243" t="s">
        <v>13</v>
      </c>
      <c r="E243">
        <v>3.5</v>
      </c>
      <c r="F243" s="2">
        <v>0.60606060606060597</v>
      </c>
      <c r="G243" s="2">
        <v>0.51464661426791303</v>
      </c>
      <c r="H243" s="2">
        <v>0.55240645571952895</v>
      </c>
      <c r="I243" s="2">
        <v>0.46478873239436602</v>
      </c>
      <c r="J243" s="2">
        <v>0.48854961832061</v>
      </c>
      <c r="K243" s="2">
        <v>-3.40497492549139E-2</v>
      </c>
      <c r="L243" s="2"/>
      <c r="M243" s="2" t="e">
        <f>(Table1[[#This Row],[poisson_likelihood]] - (1-Table1[[#This Row],[poisson_likelihood]])/(1/Table1[[#This Row],[365 implied]]-1))/4</f>
        <v>#DIV/0!</v>
      </c>
      <c r="N243" s="4" t="e">
        <f>Table1[[#This Row],[kelly/4 365]]*0.5*$U$2</f>
        <v>#DIV/0!</v>
      </c>
      <c r="O243" s="2"/>
      <c r="P243" s="2" t="e">
        <f>(Table1[[#This Row],[poisson_likelihood]] - (1-Table1[[#This Row],[poisson_likelihood]])/(1/Table1[[#This Row],[99/pinn implied]]-1))/4</f>
        <v>#DIV/0!</v>
      </c>
      <c r="Q243" s="4" t="e">
        <f>Table1[[#This Row],[kelly/4 99]]*0.5*$U$2</f>
        <v>#DIV/0!</v>
      </c>
      <c r="R243" s="2"/>
      <c r="S2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4920</v>
      </c>
      <c r="B244" t="s">
        <v>34</v>
      </c>
      <c r="C244" s="1">
        <v>45605</v>
      </c>
      <c r="D244" t="s">
        <v>13</v>
      </c>
      <c r="E244">
        <v>1.5</v>
      </c>
      <c r="F244" s="2">
        <v>0.45454545454545398</v>
      </c>
      <c r="G244" s="2">
        <v>0.32379086393995699</v>
      </c>
      <c r="H244" s="2">
        <v>0.380199247456597</v>
      </c>
      <c r="I244" s="2">
        <v>0.33742331288343502</v>
      </c>
      <c r="J244" s="2">
        <v>0.35379061371841097</v>
      </c>
      <c r="K244" s="2">
        <v>-3.4075344915726197E-2</v>
      </c>
      <c r="L244" s="2"/>
      <c r="M244" s="2" t="e">
        <f>(Table1[[#This Row],[poisson_likelihood]] - (1-Table1[[#This Row],[poisson_likelihood]])/(1/Table1[[#This Row],[365 implied]]-1))/4</f>
        <v>#DIV/0!</v>
      </c>
      <c r="N244" s="4" t="e">
        <f>Table1[[#This Row],[kelly/4 365]]*0.5*$U$2</f>
        <v>#DIV/0!</v>
      </c>
      <c r="O244" s="2"/>
      <c r="P244" s="2" t="e">
        <f>(Table1[[#This Row],[poisson_likelihood]] - (1-Table1[[#This Row],[poisson_likelihood]])/(1/Table1[[#This Row],[99/pinn implied]]-1))/4</f>
        <v>#DIV/0!</v>
      </c>
      <c r="Q244" s="4" t="e">
        <f>Table1[[#This Row],[kelly/4 99]]*0.5*$U$2</f>
        <v>#DIV/0!</v>
      </c>
      <c r="R244" s="2"/>
      <c r="S2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4928</v>
      </c>
      <c r="B245" t="s">
        <v>38</v>
      </c>
      <c r="C245" s="1">
        <v>45605</v>
      </c>
      <c r="D245" t="s">
        <v>13</v>
      </c>
      <c r="E245">
        <v>2.5</v>
      </c>
      <c r="F245" s="2">
        <v>0.48780487804877998</v>
      </c>
      <c r="G245" s="2">
        <v>0.390354346036828</v>
      </c>
      <c r="H245" s="2">
        <v>0.41751745415352698</v>
      </c>
      <c r="I245" s="2">
        <v>0.42045454545454503</v>
      </c>
      <c r="J245" s="2">
        <v>0.47260273972602701</v>
      </c>
      <c r="K245" s="2">
        <v>-3.4306956901254203E-2</v>
      </c>
      <c r="L245" s="2"/>
      <c r="M245" s="2" t="e">
        <f>(Table1[[#This Row],[poisson_likelihood]] - (1-Table1[[#This Row],[poisson_likelihood]])/(1/Table1[[#This Row],[365 implied]]-1))/4</f>
        <v>#DIV/0!</v>
      </c>
      <c r="N245" s="4" t="e">
        <f>Table1[[#This Row],[kelly/4 365]]*0.5*$U$2</f>
        <v>#DIV/0!</v>
      </c>
      <c r="O245" s="2"/>
      <c r="P245" s="2" t="e">
        <f>(Table1[[#This Row],[poisson_likelihood]] - (1-Table1[[#This Row],[poisson_likelihood]])/(1/Table1[[#This Row],[99/pinn implied]]-1))/4</f>
        <v>#DIV/0!</v>
      </c>
      <c r="Q245" s="4" t="e">
        <f>Table1[[#This Row],[kelly/4 99]]*0.5*$U$2</f>
        <v>#DIV/0!</v>
      </c>
      <c r="R245" s="2"/>
      <c r="S2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4892</v>
      </c>
      <c r="B246" t="s">
        <v>20</v>
      </c>
      <c r="C246" s="1">
        <v>45605</v>
      </c>
      <c r="D246" t="s">
        <v>13</v>
      </c>
      <c r="E246">
        <v>2.5</v>
      </c>
      <c r="F246" s="2">
        <v>0.58823529411764697</v>
      </c>
      <c r="G246" s="2">
        <v>0.48458845969160502</v>
      </c>
      <c r="H246" s="2">
        <v>0.52859166215712405</v>
      </c>
      <c r="I246" s="2">
        <v>0.54022988505747105</v>
      </c>
      <c r="J246" s="2">
        <v>0.51724137931034397</v>
      </c>
      <c r="K246" s="2">
        <v>-3.6212205118888501E-2</v>
      </c>
      <c r="L246" s="2"/>
      <c r="M246" s="2" t="e">
        <f>(Table1[[#This Row],[poisson_likelihood]] - (1-Table1[[#This Row],[poisson_likelihood]])/(1/Table1[[#This Row],[365 implied]]-1))/4</f>
        <v>#DIV/0!</v>
      </c>
      <c r="N246" s="4" t="e">
        <f>Table1[[#This Row],[kelly/4 365]]*0.5*$U$2</f>
        <v>#DIV/0!</v>
      </c>
      <c r="O246" s="2"/>
      <c r="P246" s="2" t="e">
        <f>(Table1[[#This Row],[poisson_likelihood]] - (1-Table1[[#This Row],[poisson_likelihood]])/(1/Table1[[#This Row],[99/pinn implied]]-1))/4</f>
        <v>#DIV/0!</v>
      </c>
      <c r="Q246" s="4" t="e">
        <f>Table1[[#This Row],[kelly/4 99]]*0.5*$U$2</f>
        <v>#DIV/0!</v>
      </c>
      <c r="R246" s="2"/>
      <c r="S2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5049</v>
      </c>
      <c r="B247" t="s">
        <v>99</v>
      </c>
      <c r="C247" s="1">
        <v>45605</v>
      </c>
      <c r="D247" t="s">
        <v>12</v>
      </c>
      <c r="E247">
        <v>2.5</v>
      </c>
      <c r="F247" s="2">
        <v>0.42553191489361702</v>
      </c>
      <c r="G247" s="2">
        <v>0.38688830847688599</v>
      </c>
      <c r="H247" s="2">
        <v>0.33995441019752398</v>
      </c>
      <c r="I247" s="2">
        <v>0.30681818181818099</v>
      </c>
      <c r="J247" s="2">
        <v>0.30952380952380898</v>
      </c>
      <c r="K247" s="2">
        <v>-3.7242062228854997E-2</v>
      </c>
      <c r="L247" s="2"/>
      <c r="M247" s="2" t="e">
        <f>(Table1[[#This Row],[poisson_likelihood]] - (1-Table1[[#This Row],[poisson_likelihood]])/(1/Table1[[#This Row],[365 implied]]-1))/4</f>
        <v>#DIV/0!</v>
      </c>
      <c r="N247" s="4" t="e">
        <f>Table1[[#This Row],[kelly/4 365]]*0.5*$U$2</f>
        <v>#DIV/0!</v>
      </c>
      <c r="O247" s="2"/>
      <c r="P247" s="2" t="e">
        <f>(Table1[[#This Row],[poisson_likelihood]] - (1-Table1[[#This Row],[poisson_likelihood]])/(1/Table1[[#This Row],[99/pinn implied]]-1))/4</f>
        <v>#DIV/0!</v>
      </c>
      <c r="Q247" s="4" t="e">
        <f>Table1[[#This Row],[kelly/4 99]]*0.5*$U$2</f>
        <v>#DIV/0!</v>
      </c>
      <c r="R247" s="2"/>
      <c r="S2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5100</v>
      </c>
      <c r="B248" t="s">
        <v>124</v>
      </c>
      <c r="C248" s="1">
        <v>45605</v>
      </c>
      <c r="D248" t="s">
        <v>13</v>
      </c>
      <c r="E248">
        <v>1.5</v>
      </c>
      <c r="F248" s="2">
        <v>0.460829493087557</v>
      </c>
      <c r="G248" s="2">
        <v>0.35048642315317302</v>
      </c>
      <c r="H248" s="2">
        <v>0.37992970714362301</v>
      </c>
      <c r="I248" s="2">
        <v>0.43125000000000002</v>
      </c>
      <c r="J248" s="2">
        <v>0.44444444444444398</v>
      </c>
      <c r="K248" s="2">
        <v>-3.7511225533832501E-2</v>
      </c>
      <c r="L248" s="2"/>
      <c r="M248" s="2" t="e">
        <f>(Table1[[#This Row],[poisson_likelihood]] - (1-Table1[[#This Row],[poisson_likelihood]])/(1/Table1[[#This Row],[365 implied]]-1))/4</f>
        <v>#DIV/0!</v>
      </c>
      <c r="N248" s="4" t="e">
        <f>Table1[[#This Row],[kelly/4 365]]*0.5*$U$2</f>
        <v>#DIV/0!</v>
      </c>
      <c r="O248" s="2"/>
      <c r="P248" s="2" t="e">
        <f>(Table1[[#This Row],[poisson_likelihood]] - (1-Table1[[#This Row],[poisson_likelihood]])/(1/Table1[[#This Row],[99/pinn implied]]-1))/4</f>
        <v>#DIV/0!</v>
      </c>
      <c r="Q248" s="4" t="e">
        <f>Table1[[#This Row],[kelly/4 99]]*0.5*$U$2</f>
        <v>#DIV/0!</v>
      </c>
      <c r="R248" s="2"/>
      <c r="S2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4886</v>
      </c>
      <c r="B249" t="s">
        <v>17</v>
      </c>
      <c r="C249" s="1">
        <v>45605</v>
      </c>
      <c r="D249" t="s">
        <v>13</v>
      </c>
      <c r="E249">
        <v>3.5</v>
      </c>
      <c r="F249" s="2">
        <v>0.54054054054054002</v>
      </c>
      <c r="G249" s="2">
        <v>0.44231826841606497</v>
      </c>
      <c r="H249" s="2">
        <v>0.47145650539806999</v>
      </c>
      <c r="I249" s="2">
        <v>0.55214723926380305</v>
      </c>
      <c r="J249" s="2">
        <v>0.57720588235294101</v>
      </c>
      <c r="K249" s="2">
        <v>-3.7589842651050101E-2</v>
      </c>
      <c r="L249" s="2"/>
      <c r="M249" s="2" t="e">
        <f>(Table1[[#This Row],[poisson_likelihood]] - (1-Table1[[#This Row],[poisson_likelihood]])/(1/Table1[[#This Row],[365 implied]]-1))/4</f>
        <v>#DIV/0!</v>
      </c>
      <c r="N249" s="4" t="e">
        <f>Table1[[#This Row],[kelly/4 365]]*0.5*$U$2</f>
        <v>#DIV/0!</v>
      </c>
      <c r="O249" s="2"/>
      <c r="P249" s="2" t="e">
        <f>(Table1[[#This Row],[poisson_likelihood]] - (1-Table1[[#This Row],[poisson_likelihood]])/(1/Table1[[#This Row],[99/pinn implied]]-1))/4</f>
        <v>#DIV/0!</v>
      </c>
      <c r="Q249" s="4" t="e">
        <f>Table1[[#This Row],[kelly/4 99]]*0.5*$U$2</f>
        <v>#DIV/0!</v>
      </c>
      <c r="R249" s="2"/>
      <c r="S2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4986</v>
      </c>
      <c r="B250" t="s">
        <v>67</v>
      </c>
      <c r="C250" s="1">
        <v>45605</v>
      </c>
      <c r="D250" t="s">
        <v>13</v>
      </c>
      <c r="E250">
        <v>1.5</v>
      </c>
      <c r="F250" s="2">
        <v>0.413223140495867</v>
      </c>
      <c r="G250" s="2">
        <v>0.30018442755528102</v>
      </c>
      <c r="H250" s="2">
        <v>0.32434071244523699</v>
      </c>
      <c r="I250" s="2">
        <v>0.29378531073446301</v>
      </c>
      <c r="J250" s="2">
        <v>0.29152542372881302</v>
      </c>
      <c r="K250" s="2">
        <v>-3.7868921810303803E-2</v>
      </c>
      <c r="L250" s="2"/>
      <c r="M250" s="2" t="e">
        <f>(Table1[[#This Row],[poisson_likelihood]] - (1-Table1[[#This Row],[poisson_likelihood]])/(1/Table1[[#This Row],[365 implied]]-1))/4</f>
        <v>#DIV/0!</v>
      </c>
      <c r="N250" s="4" t="e">
        <f>Table1[[#This Row],[kelly/4 365]]*0.5*$U$2</f>
        <v>#DIV/0!</v>
      </c>
      <c r="O250" s="2"/>
      <c r="P250" s="2" t="e">
        <f>(Table1[[#This Row],[poisson_likelihood]] - (1-Table1[[#This Row],[poisson_likelihood]])/(1/Table1[[#This Row],[99/pinn implied]]-1))/4</f>
        <v>#DIV/0!</v>
      </c>
      <c r="Q250" s="4" t="e">
        <f>Table1[[#This Row],[kelly/4 99]]*0.5*$U$2</f>
        <v>#DIV/0!</v>
      </c>
      <c r="R250" s="2"/>
      <c r="S2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5014</v>
      </c>
      <c r="B251" t="s">
        <v>81</v>
      </c>
      <c r="C251" s="1">
        <v>45605</v>
      </c>
      <c r="D251" t="s">
        <v>13</v>
      </c>
      <c r="E251">
        <v>2.5</v>
      </c>
      <c r="F251" s="2">
        <v>0.51020408163265296</v>
      </c>
      <c r="G251" s="2">
        <v>0.39443329267779298</v>
      </c>
      <c r="H251" s="2">
        <v>0.43537732324511003</v>
      </c>
      <c r="I251" s="2">
        <v>0.52840909090909005</v>
      </c>
      <c r="J251" s="2">
        <v>0.52397260273972601</v>
      </c>
      <c r="K251" s="2">
        <v>-3.8192824593641497E-2</v>
      </c>
      <c r="L251" s="2"/>
      <c r="M251" s="2" t="e">
        <f>(Table1[[#This Row],[poisson_likelihood]] - (1-Table1[[#This Row],[poisson_likelihood]])/(1/Table1[[#This Row],[365 implied]]-1))/4</f>
        <v>#DIV/0!</v>
      </c>
      <c r="N251" s="4" t="e">
        <f>Table1[[#This Row],[kelly/4 365]]*0.5*$U$2</f>
        <v>#DIV/0!</v>
      </c>
      <c r="O251" s="2"/>
      <c r="P251" s="2" t="e">
        <f>(Table1[[#This Row],[poisson_likelihood]] - (1-Table1[[#This Row],[poisson_likelihood]])/(1/Table1[[#This Row],[99/pinn implied]]-1))/4</f>
        <v>#DIV/0!</v>
      </c>
      <c r="Q251" s="4" t="e">
        <f>Table1[[#This Row],[kelly/4 99]]*0.5*$U$2</f>
        <v>#DIV/0!</v>
      </c>
      <c r="R251" s="2"/>
      <c r="S2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4983</v>
      </c>
      <c r="B252" t="s">
        <v>66</v>
      </c>
      <c r="C252" s="1">
        <v>45605</v>
      </c>
      <c r="D252" t="s">
        <v>12</v>
      </c>
      <c r="E252">
        <v>1.5</v>
      </c>
      <c r="F252" s="2">
        <v>0.62111801242235998</v>
      </c>
      <c r="G252" s="2">
        <v>0.601292680879146</v>
      </c>
      <c r="H252" s="2">
        <v>0.56300051382386895</v>
      </c>
      <c r="I252" s="2">
        <v>0.48520710059171501</v>
      </c>
      <c r="J252" s="2">
        <v>0.50352112676056304</v>
      </c>
      <c r="K252" s="2">
        <v>-3.8348021616217198E-2</v>
      </c>
      <c r="L252" s="2"/>
      <c r="M252" s="2" t="e">
        <f>(Table1[[#This Row],[poisson_likelihood]] - (1-Table1[[#This Row],[poisson_likelihood]])/(1/Table1[[#This Row],[365 implied]]-1))/4</f>
        <v>#DIV/0!</v>
      </c>
      <c r="N252" s="4" t="e">
        <f>Table1[[#This Row],[kelly/4 365]]*0.5*$U$2</f>
        <v>#DIV/0!</v>
      </c>
      <c r="O252" s="2"/>
      <c r="P252" s="2" t="e">
        <f>(Table1[[#This Row],[poisson_likelihood]] - (1-Table1[[#This Row],[poisson_likelihood]])/(1/Table1[[#This Row],[99/pinn implied]]-1))/4</f>
        <v>#DIV/0!</v>
      </c>
      <c r="Q252" s="4" t="e">
        <f>Table1[[#This Row],[kelly/4 99]]*0.5*$U$2</f>
        <v>#DIV/0!</v>
      </c>
      <c r="R252" s="2"/>
      <c r="S2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4908</v>
      </c>
      <c r="B253" t="s">
        <v>28</v>
      </c>
      <c r="C253" s="1">
        <v>45605</v>
      </c>
      <c r="D253" t="s">
        <v>13</v>
      </c>
      <c r="E253">
        <v>1.5</v>
      </c>
      <c r="F253" s="2">
        <v>0.42372881355932202</v>
      </c>
      <c r="G253" s="2">
        <v>0.29355899092378701</v>
      </c>
      <c r="H253" s="2">
        <v>0.33387661846526001</v>
      </c>
      <c r="I253" s="2">
        <v>0.32919254658385</v>
      </c>
      <c r="J253" s="2">
        <v>0.35820895522388002</v>
      </c>
      <c r="K253" s="2">
        <v>-3.8979996401100198E-2</v>
      </c>
      <c r="L253" s="2"/>
      <c r="M253" s="2" t="e">
        <f>(Table1[[#This Row],[poisson_likelihood]] - (1-Table1[[#This Row],[poisson_likelihood]])/(1/Table1[[#This Row],[365 implied]]-1))/4</f>
        <v>#DIV/0!</v>
      </c>
      <c r="N253" s="4" t="e">
        <f>Table1[[#This Row],[kelly/4 365]]*0.5*$U$2</f>
        <v>#DIV/0!</v>
      </c>
      <c r="O253" s="2"/>
      <c r="P253" s="2" t="e">
        <f>(Table1[[#This Row],[poisson_likelihood]] - (1-Table1[[#This Row],[poisson_likelihood]])/(1/Table1[[#This Row],[99/pinn implied]]-1))/4</f>
        <v>#DIV/0!</v>
      </c>
      <c r="Q253" s="4" t="e">
        <f>Table1[[#This Row],[kelly/4 99]]*0.5*$U$2</f>
        <v>#DIV/0!</v>
      </c>
      <c r="R253" s="2"/>
      <c r="S2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5175</v>
      </c>
      <c r="B254" t="s">
        <v>162</v>
      </c>
      <c r="C254" s="1">
        <v>45605</v>
      </c>
      <c r="D254" t="s">
        <v>12</v>
      </c>
      <c r="E254">
        <v>2.5</v>
      </c>
      <c r="F254" s="2">
        <v>0.53763440860214995</v>
      </c>
      <c r="G254" s="2">
        <v>0.507681385308688</v>
      </c>
      <c r="H254" s="2">
        <v>0.4649080220538</v>
      </c>
      <c r="I254" s="2">
        <v>0.55428571428571405</v>
      </c>
      <c r="J254" s="2">
        <v>0.52721088435374097</v>
      </c>
      <c r="K254" s="2">
        <v>-3.9322988075561102E-2</v>
      </c>
      <c r="L254" s="2"/>
      <c r="M254" s="2" t="e">
        <f>(Table1[[#This Row],[poisson_likelihood]] - (1-Table1[[#This Row],[poisson_likelihood]])/(1/Table1[[#This Row],[365 implied]]-1))/4</f>
        <v>#DIV/0!</v>
      </c>
      <c r="N254" s="4" t="e">
        <f>Table1[[#This Row],[kelly/4 365]]*0.5*$U$2</f>
        <v>#DIV/0!</v>
      </c>
      <c r="O254" s="2"/>
      <c r="P254" s="2" t="e">
        <f>(Table1[[#This Row],[poisson_likelihood]] - (1-Table1[[#This Row],[poisson_likelihood]])/(1/Table1[[#This Row],[99/pinn implied]]-1))/4</f>
        <v>#DIV/0!</v>
      </c>
      <c r="Q254" s="4" t="e">
        <f>Table1[[#This Row],[kelly/4 99]]*0.5*$U$2</f>
        <v>#DIV/0!</v>
      </c>
      <c r="R254" s="2"/>
      <c r="S2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4948</v>
      </c>
      <c r="B255" t="s">
        <v>48</v>
      </c>
      <c r="C255" s="1">
        <v>45605</v>
      </c>
      <c r="D255" t="s">
        <v>13</v>
      </c>
      <c r="E255">
        <v>1.5</v>
      </c>
      <c r="F255" s="2">
        <v>0.43290043290043201</v>
      </c>
      <c r="G255" s="2">
        <v>0.32347306070036402</v>
      </c>
      <c r="H255" s="2">
        <v>0.343690541513331</v>
      </c>
      <c r="I255" s="2">
        <v>0.33742331288343502</v>
      </c>
      <c r="J255" s="2">
        <v>0.34519572953736599</v>
      </c>
      <c r="K255" s="2">
        <v>-3.9327261279428302E-2</v>
      </c>
      <c r="L255" s="2"/>
      <c r="M255" s="2" t="e">
        <f>(Table1[[#This Row],[poisson_likelihood]] - (1-Table1[[#This Row],[poisson_likelihood]])/(1/Table1[[#This Row],[365 implied]]-1))/4</f>
        <v>#DIV/0!</v>
      </c>
      <c r="N255" s="4" t="e">
        <f>Table1[[#This Row],[kelly/4 365]]*0.5*$U$2</f>
        <v>#DIV/0!</v>
      </c>
      <c r="O255" s="2"/>
      <c r="P255" s="2" t="e">
        <f>(Table1[[#This Row],[poisson_likelihood]] - (1-Table1[[#This Row],[poisson_likelihood]])/(1/Table1[[#This Row],[99/pinn implied]]-1))/4</f>
        <v>#DIV/0!</v>
      </c>
      <c r="Q255" s="4" t="e">
        <f>Table1[[#This Row],[kelly/4 99]]*0.5*$U$2</f>
        <v>#DIV/0!</v>
      </c>
      <c r="R255" s="2"/>
      <c r="S2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5089</v>
      </c>
      <c r="B256" t="s">
        <v>119</v>
      </c>
      <c r="C256" s="1">
        <v>45605</v>
      </c>
      <c r="D256" t="s">
        <v>12</v>
      </c>
      <c r="E256">
        <v>4.5</v>
      </c>
      <c r="F256" s="2">
        <v>0.44247787610619399</v>
      </c>
      <c r="G256" s="2">
        <v>0.38795919489451502</v>
      </c>
      <c r="H256" s="2">
        <v>0.35381983956436303</v>
      </c>
      <c r="I256" s="2">
        <v>0.37671232876712302</v>
      </c>
      <c r="J256" s="2">
        <v>0.40225563909774398</v>
      </c>
      <c r="K256" s="2">
        <v>-3.9755389401694201E-2</v>
      </c>
      <c r="L256" s="2"/>
      <c r="M256" s="2" t="e">
        <f>(Table1[[#This Row],[poisson_likelihood]] - (1-Table1[[#This Row],[poisson_likelihood]])/(1/Table1[[#This Row],[365 implied]]-1))/4</f>
        <v>#DIV/0!</v>
      </c>
      <c r="N256" s="4" t="e">
        <f>Table1[[#This Row],[kelly/4 365]]*0.5*$U$2</f>
        <v>#DIV/0!</v>
      </c>
      <c r="O256" s="2"/>
      <c r="P256" s="2" t="e">
        <f>(Table1[[#This Row],[poisson_likelihood]] - (1-Table1[[#This Row],[poisson_likelihood]])/(1/Table1[[#This Row],[99/pinn implied]]-1))/4</f>
        <v>#DIV/0!</v>
      </c>
      <c r="Q256" s="4" t="e">
        <f>Table1[[#This Row],[kelly/4 99]]*0.5*$U$2</f>
        <v>#DIV/0!</v>
      </c>
      <c r="R256" s="2"/>
      <c r="S2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4888</v>
      </c>
      <c r="B257" t="s">
        <v>18</v>
      </c>
      <c r="C257" s="1">
        <v>45605</v>
      </c>
      <c r="D257" t="s">
        <v>13</v>
      </c>
      <c r="E257">
        <v>3.5</v>
      </c>
      <c r="F257" s="2">
        <v>0.62111801242235998</v>
      </c>
      <c r="G257" s="2">
        <v>0.52362376585313597</v>
      </c>
      <c r="H257" s="2">
        <v>0.56064333421096801</v>
      </c>
      <c r="I257" s="2">
        <v>0.58988764044943798</v>
      </c>
      <c r="J257" s="2">
        <v>0.60402684563758302</v>
      </c>
      <c r="K257" s="2">
        <v>-3.9903373737844701E-2</v>
      </c>
      <c r="L257" s="2"/>
      <c r="M257" s="2" t="e">
        <f>(Table1[[#This Row],[poisson_likelihood]] - (1-Table1[[#This Row],[poisson_likelihood]])/(1/Table1[[#This Row],[365 implied]]-1))/4</f>
        <v>#DIV/0!</v>
      </c>
      <c r="N257" s="4" t="e">
        <f>Table1[[#This Row],[kelly/4 365]]*0.5*$U$2</f>
        <v>#DIV/0!</v>
      </c>
      <c r="O257" s="2"/>
      <c r="P257" s="2" t="e">
        <f>(Table1[[#This Row],[poisson_likelihood]] - (1-Table1[[#This Row],[poisson_likelihood]])/(1/Table1[[#This Row],[99/pinn implied]]-1))/4</f>
        <v>#DIV/0!</v>
      </c>
      <c r="Q257" s="4" t="e">
        <f>Table1[[#This Row],[kelly/4 99]]*0.5*$U$2</f>
        <v>#DIV/0!</v>
      </c>
      <c r="R257" s="2"/>
      <c r="S2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5151</v>
      </c>
      <c r="B258" t="s">
        <v>150</v>
      </c>
      <c r="C258" s="1">
        <v>45605</v>
      </c>
      <c r="D258" t="s">
        <v>12</v>
      </c>
      <c r="E258">
        <v>2.5</v>
      </c>
      <c r="F258" s="2">
        <v>0.40160642570281102</v>
      </c>
      <c r="G258" s="2">
        <v>0.33658863392445298</v>
      </c>
      <c r="H258" s="2">
        <v>0.30482269019256902</v>
      </c>
      <c r="I258" s="2">
        <v>0.28571428571428498</v>
      </c>
      <c r="J258" s="2">
        <v>0.273037542662116</v>
      </c>
      <c r="K258" s="2">
        <v>-4.0434815674581001E-2</v>
      </c>
      <c r="L258" s="2"/>
      <c r="M258" s="2" t="e">
        <f>(Table1[[#This Row],[poisson_likelihood]] - (1-Table1[[#This Row],[poisson_likelihood]])/(1/Table1[[#This Row],[365 implied]]-1))/4</f>
        <v>#DIV/0!</v>
      </c>
      <c r="N258" s="4" t="e">
        <f>Table1[[#This Row],[kelly/4 365]]*0.5*$U$2</f>
        <v>#DIV/0!</v>
      </c>
      <c r="O258" s="2"/>
      <c r="P258" s="2" t="e">
        <f>(Table1[[#This Row],[poisson_likelihood]] - (1-Table1[[#This Row],[poisson_likelihood]])/(1/Table1[[#This Row],[99/pinn implied]]-1))/4</f>
        <v>#DIV/0!</v>
      </c>
      <c r="Q258" s="4" t="e">
        <f>Table1[[#This Row],[kelly/4 99]]*0.5*$U$2</f>
        <v>#DIV/0!</v>
      </c>
      <c r="R258" s="2"/>
      <c r="S2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4971</v>
      </c>
      <c r="B259" t="s">
        <v>60</v>
      </c>
      <c r="C259" s="1">
        <v>45605</v>
      </c>
      <c r="D259" t="s">
        <v>12</v>
      </c>
      <c r="E259">
        <v>1.5</v>
      </c>
      <c r="F259" s="2">
        <v>0.56497175141242895</v>
      </c>
      <c r="G259" s="2">
        <v>0.54762143677330899</v>
      </c>
      <c r="H259" s="2">
        <v>0.49437687135877101</v>
      </c>
      <c r="I259" s="2">
        <v>0.50279329608938494</v>
      </c>
      <c r="J259" s="2">
        <v>0.50830564784053101</v>
      </c>
      <c r="K259" s="2">
        <v>-4.0569135615251301E-2</v>
      </c>
      <c r="L259" s="2"/>
      <c r="M259" s="2" t="e">
        <f>(Table1[[#This Row],[poisson_likelihood]] - (1-Table1[[#This Row],[poisson_likelihood]])/(1/Table1[[#This Row],[365 implied]]-1))/4</f>
        <v>#DIV/0!</v>
      </c>
      <c r="N259" s="4" t="e">
        <f>Table1[[#This Row],[kelly/4 365]]*0.5*$U$2</f>
        <v>#DIV/0!</v>
      </c>
      <c r="O259" s="2"/>
      <c r="P259" s="2" t="e">
        <f>(Table1[[#This Row],[poisson_likelihood]] - (1-Table1[[#This Row],[poisson_likelihood]])/(1/Table1[[#This Row],[99/pinn implied]]-1))/4</f>
        <v>#DIV/0!</v>
      </c>
      <c r="Q259" s="4" t="e">
        <f>Table1[[#This Row],[kelly/4 99]]*0.5*$U$2</f>
        <v>#DIV/0!</v>
      </c>
      <c r="R259" s="2"/>
      <c r="S2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5163</v>
      </c>
      <c r="B260" t="s">
        <v>156</v>
      </c>
      <c r="C260" s="1">
        <v>45605</v>
      </c>
      <c r="D260" t="s">
        <v>12</v>
      </c>
      <c r="E260">
        <v>2.5</v>
      </c>
      <c r="F260" s="2">
        <v>0.42372881355932202</v>
      </c>
      <c r="G260" s="2">
        <v>0.37527209867813199</v>
      </c>
      <c r="H260" s="2">
        <v>0.32876627298880301</v>
      </c>
      <c r="I260" s="2">
        <v>0.4</v>
      </c>
      <c r="J260" s="2">
        <v>0.43881856540084302</v>
      </c>
      <c r="K260" s="2">
        <v>-4.1196984512210301E-2</v>
      </c>
      <c r="L260" s="2"/>
      <c r="M260" s="2" t="e">
        <f>(Table1[[#This Row],[poisson_likelihood]] - (1-Table1[[#This Row],[poisson_likelihood]])/(1/Table1[[#This Row],[365 implied]]-1))/4</f>
        <v>#DIV/0!</v>
      </c>
      <c r="N260" s="4" t="e">
        <f>Table1[[#This Row],[kelly/4 365]]*0.5*$U$2</f>
        <v>#DIV/0!</v>
      </c>
      <c r="O260" s="2"/>
      <c r="P260" s="2" t="e">
        <f>(Table1[[#This Row],[poisson_likelihood]] - (1-Table1[[#This Row],[poisson_likelihood]])/(1/Table1[[#This Row],[99/pinn implied]]-1))/4</f>
        <v>#DIV/0!</v>
      </c>
      <c r="Q260" s="4" t="e">
        <f>Table1[[#This Row],[kelly/4 99]]*0.5*$U$2</f>
        <v>#DIV/0!</v>
      </c>
      <c r="R260" s="2"/>
      <c r="S2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4982</v>
      </c>
      <c r="B261" t="s">
        <v>65</v>
      </c>
      <c r="C261" s="1">
        <v>45605</v>
      </c>
      <c r="D261" t="s">
        <v>13</v>
      </c>
      <c r="E261">
        <v>2.5</v>
      </c>
      <c r="F261" s="2">
        <v>0.60606060606060597</v>
      </c>
      <c r="G261" s="2">
        <v>0.49745744659973801</v>
      </c>
      <c r="H261" s="2">
        <v>0.54100277389012297</v>
      </c>
      <c r="I261" s="2">
        <v>0.52542372881355903</v>
      </c>
      <c r="J261" s="2">
        <v>0.56949152542372805</v>
      </c>
      <c r="K261" s="2">
        <v>-4.1286701185114003E-2</v>
      </c>
      <c r="L261" s="2"/>
      <c r="M261" s="2" t="e">
        <f>(Table1[[#This Row],[poisson_likelihood]] - (1-Table1[[#This Row],[poisson_likelihood]])/(1/Table1[[#This Row],[365 implied]]-1))/4</f>
        <v>#DIV/0!</v>
      </c>
      <c r="N261" s="4" t="e">
        <f>Table1[[#This Row],[kelly/4 365]]*0.5*$U$2</f>
        <v>#DIV/0!</v>
      </c>
      <c r="O261" s="2"/>
      <c r="P261" s="2" t="e">
        <f>(Table1[[#This Row],[poisson_likelihood]] - (1-Table1[[#This Row],[poisson_likelihood]])/(1/Table1[[#This Row],[99/pinn implied]]-1))/4</f>
        <v>#DIV/0!</v>
      </c>
      <c r="Q261" s="4" t="e">
        <f>Table1[[#This Row],[kelly/4 99]]*0.5*$U$2</f>
        <v>#DIV/0!</v>
      </c>
      <c r="R261" s="2"/>
      <c r="S2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4952</v>
      </c>
      <c r="B262" t="s">
        <v>50</v>
      </c>
      <c r="C262" s="1">
        <v>45605</v>
      </c>
      <c r="D262" t="s">
        <v>13</v>
      </c>
      <c r="E262">
        <v>2.5</v>
      </c>
      <c r="F262" s="2">
        <v>0.434782608695652</v>
      </c>
      <c r="G262" s="2">
        <v>0.34136120091015798</v>
      </c>
      <c r="H262" s="2">
        <v>0.33934466499897298</v>
      </c>
      <c r="I262" s="2">
        <v>0.31547619047619002</v>
      </c>
      <c r="J262" s="2">
        <v>0.38372093023255799</v>
      </c>
      <c r="K262" s="2">
        <v>-4.2212936635069399E-2</v>
      </c>
      <c r="L262" s="2"/>
      <c r="M262" s="2" t="e">
        <f>(Table1[[#This Row],[poisson_likelihood]] - (1-Table1[[#This Row],[poisson_likelihood]])/(1/Table1[[#This Row],[365 implied]]-1))/4</f>
        <v>#DIV/0!</v>
      </c>
      <c r="N262" s="4" t="e">
        <f>Table1[[#This Row],[kelly/4 365]]*0.5*$U$2</f>
        <v>#DIV/0!</v>
      </c>
      <c r="O262" s="2"/>
      <c r="P262" s="2" t="e">
        <f>(Table1[[#This Row],[poisson_likelihood]] - (1-Table1[[#This Row],[poisson_likelihood]])/(1/Table1[[#This Row],[99/pinn implied]]-1))/4</f>
        <v>#DIV/0!</v>
      </c>
      <c r="Q262" s="4" t="e">
        <f>Table1[[#This Row],[kelly/4 99]]*0.5*$U$2</f>
        <v>#DIV/0!</v>
      </c>
      <c r="R262" s="2"/>
      <c r="S2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5159</v>
      </c>
      <c r="B263" t="s">
        <v>154</v>
      </c>
      <c r="C263" s="1">
        <v>45605</v>
      </c>
      <c r="D263" t="s">
        <v>12</v>
      </c>
      <c r="E263">
        <v>2.5</v>
      </c>
      <c r="F263" s="2">
        <v>0.43103448275862</v>
      </c>
      <c r="G263" s="2">
        <v>0.38911401116951899</v>
      </c>
      <c r="H263" s="2">
        <v>0.33435403289917698</v>
      </c>
      <c r="I263" s="2">
        <v>0.41610738255033503</v>
      </c>
      <c r="J263" s="2">
        <v>0.41379310344827502</v>
      </c>
      <c r="K263" s="2">
        <v>-4.24808037261191E-2</v>
      </c>
      <c r="L263" s="2"/>
      <c r="M263" s="2" t="e">
        <f>(Table1[[#This Row],[poisson_likelihood]] - (1-Table1[[#This Row],[poisson_likelihood]])/(1/Table1[[#This Row],[365 implied]]-1))/4</f>
        <v>#DIV/0!</v>
      </c>
      <c r="N263" s="4" t="e">
        <f>Table1[[#This Row],[kelly/4 365]]*0.5*$U$2</f>
        <v>#DIV/0!</v>
      </c>
      <c r="O263" s="2"/>
      <c r="P263" s="2" t="e">
        <f>(Table1[[#This Row],[poisson_likelihood]] - (1-Table1[[#This Row],[poisson_likelihood]])/(1/Table1[[#This Row],[99/pinn implied]]-1))/4</f>
        <v>#DIV/0!</v>
      </c>
      <c r="Q263" s="4" t="e">
        <f>Table1[[#This Row],[kelly/4 99]]*0.5*$U$2</f>
        <v>#DIV/0!</v>
      </c>
      <c r="R263" s="2"/>
      <c r="S2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5072</v>
      </c>
      <c r="B264" t="s">
        <v>110</v>
      </c>
      <c r="C264" s="1">
        <v>45605</v>
      </c>
      <c r="D264" t="s">
        <v>13</v>
      </c>
      <c r="E264">
        <v>2.5</v>
      </c>
      <c r="F264" s="2">
        <v>0.476190476190476</v>
      </c>
      <c r="G264" s="2">
        <v>0.355287901326717</v>
      </c>
      <c r="H264" s="2">
        <v>0.38396658087223301</v>
      </c>
      <c r="I264" s="2">
        <v>0.38135593220338898</v>
      </c>
      <c r="J264" s="2">
        <v>0.37222222222222201</v>
      </c>
      <c r="K264" s="2">
        <v>-4.4015950038252198E-2</v>
      </c>
      <c r="L264" s="2"/>
      <c r="M264" s="2" t="e">
        <f>(Table1[[#This Row],[poisson_likelihood]] - (1-Table1[[#This Row],[poisson_likelihood]])/(1/Table1[[#This Row],[365 implied]]-1))/4</f>
        <v>#DIV/0!</v>
      </c>
      <c r="N264" s="4" t="e">
        <f>Table1[[#This Row],[kelly/4 365]]*0.5*$U$2</f>
        <v>#DIV/0!</v>
      </c>
      <c r="O264" s="2"/>
      <c r="P264" s="2" t="e">
        <f>(Table1[[#This Row],[poisson_likelihood]] - (1-Table1[[#This Row],[poisson_likelihood]])/(1/Table1[[#This Row],[99/pinn implied]]-1))/4</f>
        <v>#DIV/0!</v>
      </c>
      <c r="Q264" s="4" t="e">
        <f>Table1[[#This Row],[kelly/4 99]]*0.5*$U$2</f>
        <v>#DIV/0!</v>
      </c>
      <c r="R264" s="2"/>
      <c r="S2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4978</v>
      </c>
      <c r="B265" t="s">
        <v>63</v>
      </c>
      <c r="C265" s="1">
        <v>45605</v>
      </c>
      <c r="D265" t="s">
        <v>13</v>
      </c>
      <c r="E265">
        <v>2.5</v>
      </c>
      <c r="F265" s="2">
        <v>0.60606060606060597</v>
      </c>
      <c r="G265" s="2">
        <v>0.48990969067975998</v>
      </c>
      <c r="H265" s="2">
        <v>0.53334789335971999</v>
      </c>
      <c r="I265" s="2">
        <v>0.51204819277108404</v>
      </c>
      <c r="J265" s="2">
        <v>0.55234657039711099</v>
      </c>
      <c r="K265" s="2">
        <v>-4.6144606137100301E-2</v>
      </c>
      <c r="L265" s="2"/>
      <c r="M265" s="2" t="e">
        <f>(Table1[[#This Row],[poisson_likelihood]] - (1-Table1[[#This Row],[poisson_likelihood]])/(1/Table1[[#This Row],[365 implied]]-1))/4</f>
        <v>#DIV/0!</v>
      </c>
      <c r="N265" s="4" t="e">
        <f>Table1[[#This Row],[kelly/4 365]]*0.5*$U$2</f>
        <v>#DIV/0!</v>
      </c>
      <c r="O265" s="2"/>
      <c r="P265" s="2" t="e">
        <f>(Table1[[#This Row],[poisson_likelihood]] - (1-Table1[[#This Row],[poisson_likelihood]])/(1/Table1[[#This Row],[99/pinn implied]]-1))/4</f>
        <v>#DIV/0!</v>
      </c>
      <c r="Q265" s="4" t="e">
        <f>Table1[[#This Row],[kelly/4 99]]*0.5*$U$2</f>
        <v>#DIV/0!</v>
      </c>
      <c r="R265" s="2"/>
      <c r="S2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4974</v>
      </c>
      <c r="B266" t="s">
        <v>61</v>
      </c>
      <c r="C266" s="1">
        <v>45605</v>
      </c>
      <c r="D266" t="s">
        <v>13</v>
      </c>
      <c r="E266">
        <v>4.5</v>
      </c>
      <c r="F266" s="2">
        <v>0.60606060606060597</v>
      </c>
      <c r="G266" s="2">
        <v>0.49971794241846401</v>
      </c>
      <c r="H266" s="2">
        <v>0.53182076090325703</v>
      </c>
      <c r="I266" s="2">
        <v>0.480446927374301</v>
      </c>
      <c r="J266" s="2">
        <v>0.51827242524916906</v>
      </c>
      <c r="K266" s="2">
        <v>-4.7113747888317098E-2</v>
      </c>
      <c r="L266" s="2"/>
      <c r="M266" s="2" t="e">
        <f>(Table1[[#This Row],[poisson_likelihood]] - (1-Table1[[#This Row],[poisson_likelihood]])/(1/Table1[[#This Row],[365 implied]]-1))/4</f>
        <v>#DIV/0!</v>
      </c>
      <c r="N266" s="4" t="e">
        <f>Table1[[#This Row],[kelly/4 365]]*0.5*$U$2</f>
        <v>#DIV/0!</v>
      </c>
      <c r="O266" s="2"/>
      <c r="P266" s="2" t="e">
        <f>(Table1[[#This Row],[poisson_likelihood]] - (1-Table1[[#This Row],[poisson_likelihood]])/(1/Table1[[#This Row],[99/pinn implied]]-1))/4</f>
        <v>#DIV/0!</v>
      </c>
      <c r="Q266" s="4" t="e">
        <f>Table1[[#This Row],[kelly/4 99]]*0.5*$U$2</f>
        <v>#DIV/0!</v>
      </c>
      <c r="R266" s="2"/>
      <c r="S2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5141</v>
      </c>
      <c r="B267" t="s">
        <v>145</v>
      </c>
      <c r="C267" s="1">
        <v>45605</v>
      </c>
      <c r="D267" t="s">
        <v>12</v>
      </c>
      <c r="E267">
        <v>1.5</v>
      </c>
      <c r="F267" s="2">
        <v>0.56497175141242895</v>
      </c>
      <c r="G267" s="2">
        <v>0.53436229210839903</v>
      </c>
      <c r="H267" s="2">
        <v>0.48237776563331503</v>
      </c>
      <c r="I267" s="2">
        <v>0.587209302325581</v>
      </c>
      <c r="J267" s="2">
        <v>0.58301886792452795</v>
      </c>
      <c r="K267" s="2">
        <v>-4.7464725593841503E-2</v>
      </c>
      <c r="L267" s="2"/>
      <c r="M267" s="2" t="e">
        <f>(Table1[[#This Row],[poisson_likelihood]] - (1-Table1[[#This Row],[poisson_likelihood]])/(1/Table1[[#This Row],[365 implied]]-1))/4</f>
        <v>#DIV/0!</v>
      </c>
      <c r="N267" s="4" t="e">
        <f>Table1[[#This Row],[kelly/4 365]]*0.5*$U$2</f>
        <v>#DIV/0!</v>
      </c>
      <c r="O267" s="2"/>
      <c r="P267" s="2" t="e">
        <f>(Table1[[#This Row],[poisson_likelihood]] - (1-Table1[[#This Row],[poisson_likelihood]])/(1/Table1[[#This Row],[99/pinn implied]]-1))/4</f>
        <v>#DIV/0!</v>
      </c>
      <c r="Q267" s="4" t="e">
        <f>Table1[[#This Row],[kelly/4 99]]*0.5*$U$2</f>
        <v>#DIV/0!</v>
      </c>
      <c r="R267" s="2"/>
      <c r="S2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5002</v>
      </c>
      <c r="B268" t="s">
        <v>75</v>
      </c>
      <c r="C268" s="1">
        <v>45605</v>
      </c>
      <c r="D268" t="s">
        <v>13</v>
      </c>
      <c r="E268">
        <v>3.5</v>
      </c>
      <c r="F268" s="2">
        <v>0.61728395061728303</v>
      </c>
      <c r="G268" s="2">
        <v>0.50764728170798001</v>
      </c>
      <c r="H268" s="2">
        <v>0.54354424361549103</v>
      </c>
      <c r="I268" s="2">
        <v>0.62111801242235998</v>
      </c>
      <c r="J268" s="2">
        <v>0.60377358490566002</v>
      </c>
      <c r="K268" s="2">
        <v>-4.8168679573751198E-2</v>
      </c>
      <c r="L268" s="2"/>
      <c r="M268" s="2" t="e">
        <f>(Table1[[#This Row],[poisson_likelihood]] - (1-Table1[[#This Row],[poisson_likelihood]])/(1/Table1[[#This Row],[365 implied]]-1))/4</f>
        <v>#DIV/0!</v>
      </c>
      <c r="N268" s="4" t="e">
        <f>Table1[[#This Row],[kelly/4 365]]*0.5*$U$2</f>
        <v>#DIV/0!</v>
      </c>
      <c r="O268" s="2"/>
      <c r="P268" s="2" t="e">
        <f>(Table1[[#This Row],[poisson_likelihood]] - (1-Table1[[#This Row],[poisson_likelihood]])/(1/Table1[[#This Row],[99/pinn implied]]-1))/4</f>
        <v>#DIV/0!</v>
      </c>
      <c r="Q268" s="4" t="e">
        <f>Table1[[#This Row],[kelly/4 99]]*0.5*$U$2</f>
        <v>#DIV/0!</v>
      </c>
      <c r="R268" s="2"/>
      <c r="S2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4965</v>
      </c>
      <c r="B269" t="s">
        <v>57</v>
      </c>
      <c r="C269" s="1">
        <v>45605</v>
      </c>
      <c r="D269" t="s">
        <v>12</v>
      </c>
      <c r="E269">
        <v>2.5</v>
      </c>
      <c r="F269" s="2">
        <v>0.54945054945054905</v>
      </c>
      <c r="G269" s="2">
        <v>0.50543656727794495</v>
      </c>
      <c r="H269" s="2">
        <v>0.46205824751045999</v>
      </c>
      <c r="I269" s="2">
        <v>0.46470588235294102</v>
      </c>
      <c r="J269" s="2">
        <v>0.48630136986301298</v>
      </c>
      <c r="K269" s="2">
        <v>-4.8492069978952002E-2</v>
      </c>
      <c r="L269" s="2"/>
      <c r="M269" s="2" t="e">
        <f>(Table1[[#This Row],[poisson_likelihood]] - (1-Table1[[#This Row],[poisson_likelihood]])/(1/Table1[[#This Row],[365 implied]]-1))/4</f>
        <v>#DIV/0!</v>
      </c>
      <c r="N269" s="4" t="e">
        <f>Table1[[#This Row],[kelly/4 365]]*0.5*$U$2</f>
        <v>#DIV/0!</v>
      </c>
      <c r="O269" s="2"/>
      <c r="P269" s="2" t="e">
        <f>(Table1[[#This Row],[poisson_likelihood]] - (1-Table1[[#This Row],[poisson_likelihood]])/(1/Table1[[#This Row],[99/pinn implied]]-1))/4</f>
        <v>#DIV/0!</v>
      </c>
      <c r="Q269" s="4" t="e">
        <f>Table1[[#This Row],[kelly/4 99]]*0.5*$U$2</f>
        <v>#DIV/0!</v>
      </c>
      <c r="R269" s="2"/>
      <c r="S2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5067</v>
      </c>
      <c r="B270" t="s">
        <v>108</v>
      </c>
      <c r="C270" s="1">
        <v>45605</v>
      </c>
      <c r="D270" t="s">
        <v>12</v>
      </c>
      <c r="E270">
        <v>2.5</v>
      </c>
      <c r="F270" s="2">
        <v>0.62111801242235998</v>
      </c>
      <c r="G270" s="2">
        <v>0.58885422053629</v>
      </c>
      <c r="H270" s="2">
        <v>0.54744150013520099</v>
      </c>
      <c r="I270" s="2">
        <v>0.58045977011494199</v>
      </c>
      <c r="J270" s="2">
        <v>0.59044368600682595</v>
      </c>
      <c r="K270" s="2">
        <v>-4.8614419992756099E-2</v>
      </c>
      <c r="L270" s="2"/>
      <c r="M270" s="2" t="e">
        <f>(Table1[[#This Row],[poisson_likelihood]] - (1-Table1[[#This Row],[poisson_likelihood]])/(1/Table1[[#This Row],[365 implied]]-1))/4</f>
        <v>#DIV/0!</v>
      </c>
      <c r="N270" s="4" t="e">
        <f>Table1[[#This Row],[kelly/4 365]]*0.5*$U$2</f>
        <v>#DIV/0!</v>
      </c>
      <c r="O270" s="2"/>
      <c r="P270" s="2" t="e">
        <f>(Table1[[#This Row],[poisson_likelihood]] - (1-Table1[[#This Row],[poisson_likelihood]])/(1/Table1[[#This Row],[99/pinn implied]]-1))/4</f>
        <v>#DIV/0!</v>
      </c>
      <c r="Q270" s="4" t="e">
        <f>Table1[[#This Row],[kelly/4 99]]*0.5*$U$2</f>
        <v>#DIV/0!</v>
      </c>
      <c r="R270" s="2"/>
      <c r="S2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5115</v>
      </c>
      <c r="B271" t="s">
        <v>132</v>
      </c>
      <c r="C271" s="1">
        <v>45605</v>
      </c>
      <c r="D271" t="s">
        <v>12</v>
      </c>
      <c r="E271">
        <v>1.5</v>
      </c>
      <c r="F271" s="2">
        <v>0.56497175141242895</v>
      </c>
      <c r="G271" s="2">
        <v>0.534771720769598</v>
      </c>
      <c r="H271" s="2">
        <v>0.480191257279802</v>
      </c>
      <c r="I271" s="2">
        <v>0.59659090909090895</v>
      </c>
      <c r="J271" s="2">
        <v>0.58904109589041098</v>
      </c>
      <c r="K271" s="2">
        <v>-4.8721257991801999E-2</v>
      </c>
      <c r="L271" s="2"/>
      <c r="M271" s="2" t="e">
        <f>(Table1[[#This Row],[poisson_likelihood]] - (1-Table1[[#This Row],[poisson_likelihood]])/(1/Table1[[#This Row],[365 implied]]-1))/4</f>
        <v>#DIV/0!</v>
      </c>
      <c r="N271" s="4" t="e">
        <f>Table1[[#This Row],[kelly/4 365]]*0.5*$U$2</f>
        <v>#DIV/0!</v>
      </c>
      <c r="O271" s="2"/>
      <c r="P271" s="2" t="e">
        <f>(Table1[[#This Row],[poisson_likelihood]] - (1-Table1[[#This Row],[poisson_likelihood]])/(1/Table1[[#This Row],[99/pinn implied]]-1))/4</f>
        <v>#DIV/0!</v>
      </c>
      <c r="Q271" s="4" t="e">
        <f>Table1[[#This Row],[kelly/4 99]]*0.5*$U$2</f>
        <v>#DIV/0!</v>
      </c>
      <c r="R271" s="2"/>
      <c r="S2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4890</v>
      </c>
      <c r="B272" t="s">
        <v>19</v>
      </c>
      <c r="C272" s="1">
        <v>45605</v>
      </c>
      <c r="D272" t="s">
        <v>13</v>
      </c>
      <c r="E272">
        <v>2.5</v>
      </c>
      <c r="F272" s="2">
        <v>0.56179775280898803</v>
      </c>
      <c r="G272" s="2">
        <v>0.43606842620148101</v>
      </c>
      <c r="H272" s="2">
        <v>0.47615345532056502</v>
      </c>
      <c r="I272" s="2">
        <v>0.46629213483145998</v>
      </c>
      <c r="J272" s="2">
        <v>0.50335570469798596</v>
      </c>
      <c r="K272" s="2">
        <v>-4.88611697209596E-2</v>
      </c>
      <c r="L272" s="2"/>
      <c r="M272" s="2" t="e">
        <f>(Table1[[#This Row],[poisson_likelihood]] - (1-Table1[[#This Row],[poisson_likelihood]])/(1/Table1[[#This Row],[365 implied]]-1))/4</f>
        <v>#DIV/0!</v>
      </c>
      <c r="N272" s="4" t="e">
        <f>Table1[[#This Row],[kelly/4 365]]*0.5*$U$2</f>
        <v>#DIV/0!</v>
      </c>
      <c r="O272" s="2"/>
      <c r="P272" s="2" t="e">
        <f>(Table1[[#This Row],[poisson_likelihood]] - (1-Table1[[#This Row],[poisson_likelihood]])/(1/Table1[[#This Row],[99/pinn implied]]-1))/4</f>
        <v>#DIV/0!</v>
      </c>
      <c r="Q272" s="4" t="e">
        <f>Table1[[#This Row],[kelly/4 99]]*0.5*$U$2</f>
        <v>#DIV/0!</v>
      </c>
      <c r="R272" s="2"/>
      <c r="S2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4962</v>
      </c>
      <c r="B273" t="s">
        <v>55</v>
      </c>
      <c r="C273" s="1">
        <v>45605</v>
      </c>
      <c r="D273" t="s">
        <v>13</v>
      </c>
      <c r="E273">
        <v>2.5</v>
      </c>
      <c r="F273" s="2">
        <v>0.64516129032257996</v>
      </c>
      <c r="G273" s="2">
        <v>0.52805369502903499</v>
      </c>
      <c r="H273" s="2">
        <v>0.57575323624241304</v>
      </c>
      <c r="I273" s="2">
        <v>0.59090909090909005</v>
      </c>
      <c r="J273" s="2">
        <v>0.58499999999999996</v>
      </c>
      <c r="K273" s="2">
        <v>-4.8901129011026903E-2</v>
      </c>
      <c r="L273" s="2"/>
      <c r="M273" s="2" t="e">
        <f>(Table1[[#This Row],[poisson_likelihood]] - (1-Table1[[#This Row],[poisson_likelihood]])/(1/Table1[[#This Row],[365 implied]]-1))/4</f>
        <v>#DIV/0!</v>
      </c>
      <c r="N273" s="4" t="e">
        <f>Table1[[#This Row],[kelly/4 365]]*0.5*$U$2</f>
        <v>#DIV/0!</v>
      </c>
      <c r="O273" s="2"/>
      <c r="P273" s="2" t="e">
        <f>(Table1[[#This Row],[poisson_likelihood]] - (1-Table1[[#This Row],[poisson_likelihood]])/(1/Table1[[#This Row],[99/pinn implied]]-1))/4</f>
        <v>#DIV/0!</v>
      </c>
      <c r="Q273" s="4" t="e">
        <f>Table1[[#This Row],[kelly/4 99]]*0.5*$U$2</f>
        <v>#DIV/0!</v>
      </c>
      <c r="R273" s="2"/>
      <c r="S2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5074</v>
      </c>
      <c r="B274" t="s">
        <v>111</v>
      </c>
      <c r="C274" s="1">
        <v>45605</v>
      </c>
      <c r="D274" t="s">
        <v>13</v>
      </c>
      <c r="E274">
        <v>3.5</v>
      </c>
      <c r="F274" s="2">
        <v>0.512820512820512</v>
      </c>
      <c r="G274" s="2">
        <v>0.40572756154199002</v>
      </c>
      <c r="H274" s="2">
        <v>0.41735817931816599</v>
      </c>
      <c r="I274" s="2">
        <v>0.42307692307692302</v>
      </c>
      <c r="J274" s="2">
        <v>0.46153846153846101</v>
      </c>
      <c r="K274" s="2">
        <v>-4.8987250086730098E-2</v>
      </c>
      <c r="L274" s="2"/>
      <c r="M274" s="2" t="e">
        <f>(Table1[[#This Row],[poisson_likelihood]] - (1-Table1[[#This Row],[poisson_likelihood]])/(1/Table1[[#This Row],[365 implied]]-1))/4</f>
        <v>#DIV/0!</v>
      </c>
      <c r="N274" s="4" t="e">
        <f>Table1[[#This Row],[kelly/4 365]]*0.5*$U$2</f>
        <v>#DIV/0!</v>
      </c>
      <c r="O274" s="2"/>
      <c r="P274" s="2" t="e">
        <f>(Table1[[#This Row],[poisson_likelihood]] - (1-Table1[[#This Row],[poisson_likelihood]])/(1/Table1[[#This Row],[99/pinn implied]]-1))/4</f>
        <v>#DIV/0!</v>
      </c>
      <c r="Q274" s="4" t="e">
        <f>Table1[[#This Row],[kelly/4 99]]*0.5*$U$2</f>
        <v>#DIV/0!</v>
      </c>
      <c r="R274" s="2"/>
      <c r="S2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5016</v>
      </c>
      <c r="B275" t="s">
        <v>82</v>
      </c>
      <c r="C275" s="1">
        <v>45605</v>
      </c>
      <c r="D275" t="s">
        <v>13</v>
      </c>
      <c r="E275">
        <v>1.5</v>
      </c>
      <c r="F275" s="2">
        <v>0.45662100456621002</v>
      </c>
      <c r="G275" s="2">
        <v>0.31831257910100402</v>
      </c>
      <c r="H275" s="2">
        <v>0.34897794372812302</v>
      </c>
      <c r="I275" s="2">
        <v>0.40127388535031799</v>
      </c>
      <c r="J275" s="2">
        <v>0.426966292134831</v>
      </c>
      <c r="K275" s="2">
        <v>-4.9524853620884497E-2</v>
      </c>
      <c r="L275" s="2"/>
      <c r="M275" s="2" t="e">
        <f>(Table1[[#This Row],[poisson_likelihood]] - (1-Table1[[#This Row],[poisson_likelihood]])/(1/Table1[[#This Row],[365 implied]]-1))/4</f>
        <v>#DIV/0!</v>
      </c>
      <c r="N275" s="4" t="e">
        <f>Table1[[#This Row],[kelly/4 365]]*0.5*$U$2</f>
        <v>#DIV/0!</v>
      </c>
      <c r="O275" s="2"/>
      <c r="P275" s="2" t="e">
        <f>(Table1[[#This Row],[poisson_likelihood]] - (1-Table1[[#This Row],[poisson_likelihood]])/(1/Table1[[#This Row],[99/pinn implied]]-1))/4</f>
        <v>#DIV/0!</v>
      </c>
      <c r="Q275" s="4" t="e">
        <f>Table1[[#This Row],[kelly/4 99]]*0.5*$U$2</f>
        <v>#DIV/0!</v>
      </c>
      <c r="R275" s="2"/>
      <c r="S2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5177</v>
      </c>
      <c r="B276" t="s">
        <v>163</v>
      </c>
      <c r="C276" s="1">
        <v>45605</v>
      </c>
      <c r="D276" t="s">
        <v>12</v>
      </c>
      <c r="E276">
        <v>2.5</v>
      </c>
      <c r="F276" s="2">
        <v>0.485436893203883</v>
      </c>
      <c r="G276" s="2">
        <v>0.421421728877651</v>
      </c>
      <c r="H276" s="2">
        <v>0.381989756774125</v>
      </c>
      <c r="I276" s="2">
        <v>0.48275862068965503</v>
      </c>
      <c r="J276" s="2">
        <v>0.449826989619377</v>
      </c>
      <c r="K276" s="2">
        <v>-5.0259693642759798E-2</v>
      </c>
      <c r="L276" s="2"/>
      <c r="M276" s="2" t="e">
        <f>(Table1[[#This Row],[poisson_likelihood]] - (1-Table1[[#This Row],[poisson_likelihood]])/(1/Table1[[#This Row],[365 implied]]-1))/4</f>
        <v>#DIV/0!</v>
      </c>
      <c r="N276" s="4" t="e">
        <f>Table1[[#This Row],[kelly/4 365]]*0.5*$U$2</f>
        <v>#DIV/0!</v>
      </c>
      <c r="O276" s="2"/>
      <c r="P276" s="2" t="e">
        <f>(Table1[[#This Row],[poisson_likelihood]] - (1-Table1[[#This Row],[poisson_likelihood]])/(1/Table1[[#This Row],[99/pinn implied]]-1))/4</f>
        <v>#DIV/0!</v>
      </c>
      <c r="Q276" s="4" t="e">
        <f>Table1[[#This Row],[kelly/4 99]]*0.5*$U$2</f>
        <v>#DIV/0!</v>
      </c>
      <c r="R276" s="2"/>
      <c r="S2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5139</v>
      </c>
      <c r="B277" t="s">
        <v>144</v>
      </c>
      <c r="C277" s="1">
        <v>45605</v>
      </c>
      <c r="D277" t="s">
        <v>12</v>
      </c>
      <c r="E277">
        <v>1.5</v>
      </c>
      <c r="F277" s="2">
        <v>0.60606060606060597</v>
      </c>
      <c r="G277" s="2">
        <v>0.56382299870017705</v>
      </c>
      <c r="H277" s="2">
        <v>0.52589308393601297</v>
      </c>
      <c r="I277" s="2">
        <v>0.49324324324324298</v>
      </c>
      <c r="J277" s="2">
        <v>0.53941908713692899</v>
      </c>
      <c r="K277" s="2">
        <v>-5.0875542886761001E-2</v>
      </c>
      <c r="L277" s="2"/>
      <c r="M277" s="2" t="e">
        <f>(Table1[[#This Row],[poisson_likelihood]] - (1-Table1[[#This Row],[poisson_likelihood]])/(1/Table1[[#This Row],[365 implied]]-1))/4</f>
        <v>#DIV/0!</v>
      </c>
      <c r="N277" s="4" t="e">
        <f>Table1[[#This Row],[kelly/4 365]]*0.5*$U$2</f>
        <v>#DIV/0!</v>
      </c>
      <c r="O277" s="2"/>
      <c r="P277" s="2" t="e">
        <f>(Table1[[#This Row],[poisson_likelihood]] - (1-Table1[[#This Row],[poisson_likelihood]])/(1/Table1[[#This Row],[99/pinn implied]]-1))/4</f>
        <v>#DIV/0!</v>
      </c>
      <c r="Q277" s="4" t="e">
        <f>Table1[[#This Row],[kelly/4 99]]*0.5*$U$2</f>
        <v>#DIV/0!</v>
      </c>
      <c r="R277" s="2"/>
      <c r="S2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4925</v>
      </c>
      <c r="B278" t="s">
        <v>37</v>
      </c>
      <c r="C278" s="1">
        <v>45605</v>
      </c>
      <c r="D278" t="s">
        <v>12</v>
      </c>
      <c r="E278">
        <v>2.5</v>
      </c>
      <c r="F278" s="2">
        <v>0.51546391752577303</v>
      </c>
      <c r="G278" s="2">
        <v>0.46108214630955802</v>
      </c>
      <c r="H278" s="2">
        <v>0.41651382713135598</v>
      </c>
      <c r="I278" s="2">
        <v>0.39772727272727199</v>
      </c>
      <c r="J278" s="2">
        <v>0.42465753424657499</v>
      </c>
      <c r="K278" s="2">
        <v>-5.1054036001374398E-2</v>
      </c>
      <c r="L278" s="2"/>
      <c r="M278" s="2" t="e">
        <f>(Table1[[#This Row],[poisson_likelihood]] - (1-Table1[[#This Row],[poisson_likelihood]])/(1/Table1[[#This Row],[365 implied]]-1))/4</f>
        <v>#DIV/0!</v>
      </c>
      <c r="N278" s="4" t="e">
        <f>Table1[[#This Row],[kelly/4 365]]*0.5*$U$2</f>
        <v>#DIV/0!</v>
      </c>
      <c r="O278" s="2"/>
      <c r="P278" s="2" t="e">
        <f>(Table1[[#This Row],[poisson_likelihood]] - (1-Table1[[#This Row],[poisson_likelihood]])/(1/Table1[[#This Row],[99/pinn implied]]-1))/4</f>
        <v>#DIV/0!</v>
      </c>
      <c r="Q278" s="4" t="e">
        <f>Table1[[#This Row],[kelly/4 99]]*0.5*$U$2</f>
        <v>#DIV/0!</v>
      </c>
      <c r="R278" s="2"/>
      <c r="S2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4970</v>
      </c>
      <c r="B279" t="s">
        <v>59</v>
      </c>
      <c r="C279" s="1">
        <v>45605</v>
      </c>
      <c r="D279" t="s">
        <v>13</v>
      </c>
      <c r="E279">
        <v>3.5</v>
      </c>
      <c r="F279" s="2">
        <v>0.5</v>
      </c>
      <c r="G279" s="2">
        <v>0.37169429745435201</v>
      </c>
      <c r="H279" s="2">
        <v>0.39563148411075699</v>
      </c>
      <c r="I279" s="2">
        <v>0.35227272727272702</v>
      </c>
      <c r="J279" s="2">
        <v>0.36177474402730297</v>
      </c>
      <c r="K279" s="2">
        <v>-5.2184257944621198E-2</v>
      </c>
      <c r="L279" s="2"/>
      <c r="M279" s="2" t="e">
        <f>(Table1[[#This Row],[poisson_likelihood]] - (1-Table1[[#This Row],[poisson_likelihood]])/(1/Table1[[#This Row],[365 implied]]-1))/4</f>
        <v>#DIV/0!</v>
      </c>
      <c r="N279" s="4" t="e">
        <f>Table1[[#This Row],[kelly/4 365]]*0.5*$U$2</f>
        <v>#DIV/0!</v>
      </c>
      <c r="O279" s="2"/>
      <c r="P279" s="2" t="e">
        <f>(Table1[[#This Row],[poisson_likelihood]] - (1-Table1[[#This Row],[poisson_likelihood]])/(1/Table1[[#This Row],[99/pinn implied]]-1))/4</f>
        <v>#DIV/0!</v>
      </c>
      <c r="Q279" s="4" t="e">
        <f>Table1[[#This Row],[kelly/4 99]]*0.5*$U$2</f>
        <v>#DIV/0!</v>
      </c>
      <c r="R279" s="2"/>
      <c r="S2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4959</v>
      </c>
      <c r="B280" t="s">
        <v>54</v>
      </c>
      <c r="C280" s="1">
        <v>45605</v>
      </c>
      <c r="D280" t="s">
        <v>12</v>
      </c>
      <c r="E280">
        <v>2.5</v>
      </c>
      <c r="F280" s="2">
        <v>0.58823529411764697</v>
      </c>
      <c r="G280" s="2">
        <v>0.54942227042275904</v>
      </c>
      <c r="H280" s="2">
        <v>0.50224113751989197</v>
      </c>
      <c r="I280" s="2">
        <v>0.53370786516853896</v>
      </c>
      <c r="J280" s="2">
        <v>0.53691275167785202</v>
      </c>
      <c r="K280" s="2">
        <v>-5.2210737934350999E-2</v>
      </c>
      <c r="L280" s="2"/>
      <c r="M280" s="2" t="e">
        <f>(Table1[[#This Row],[poisson_likelihood]] - (1-Table1[[#This Row],[poisson_likelihood]])/(1/Table1[[#This Row],[365 implied]]-1))/4</f>
        <v>#DIV/0!</v>
      </c>
      <c r="N280" s="4" t="e">
        <f>Table1[[#This Row],[kelly/4 365]]*0.5*$U$2</f>
        <v>#DIV/0!</v>
      </c>
      <c r="O280" s="2"/>
      <c r="P280" s="2" t="e">
        <f>(Table1[[#This Row],[poisson_likelihood]] - (1-Table1[[#This Row],[poisson_likelihood]])/(1/Table1[[#This Row],[99/pinn implied]]-1))/4</f>
        <v>#DIV/0!</v>
      </c>
      <c r="Q280" s="4" t="e">
        <f>Table1[[#This Row],[kelly/4 99]]*0.5*$U$2</f>
        <v>#DIV/0!</v>
      </c>
      <c r="R280" s="2"/>
      <c r="S2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5187</v>
      </c>
      <c r="B281" t="s">
        <v>168</v>
      </c>
      <c r="C281" s="1">
        <v>45605</v>
      </c>
      <c r="D281" t="s">
        <v>12</v>
      </c>
      <c r="E281">
        <v>1.5</v>
      </c>
      <c r="F281" s="2">
        <v>0.66225165562913901</v>
      </c>
      <c r="G281" s="2">
        <v>0.62635417880198496</v>
      </c>
      <c r="H281" s="2">
        <v>0.59146321003055602</v>
      </c>
      <c r="I281" s="2">
        <v>0.56140350877192902</v>
      </c>
      <c r="J281" s="2">
        <v>0.59722222222222199</v>
      </c>
      <c r="K281" s="2">
        <v>-5.2397329830322997E-2</v>
      </c>
      <c r="L281" s="2"/>
      <c r="M281" s="2" t="e">
        <f>(Table1[[#This Row],[poisson_likelihood]] - (1-Table1[[#This Row],[poisson_likelihood]])/(1/Table1[[#This Row],[365 implied]]-1))/4</f>
        <v>#DIV/0!</v>
      </c>
      <c r="N281" s="4" t="e">
        <f>Table1[[#This Row],[kelly/4 365]]*0.5*$U$2</f>
        <v>#DIV/0!</v>
      </c>
      <c r="O281" s="2"/>
      <c r="P281" s="2" t="e">
        <f>(Table1[[#This Row],[poisson_likelihood]] - (1-Table1[[#This Row],[poisson_likelihood]])/(1/Table1[[#This Row],[99/pinn implied]]-1))/4</f>
        <v>#DIV/0!</v>
      </c>
      <c r="Q281" s="4" t="e">
        <f>Table1[[#This Row],[kelly/4 99]]*0.5*$U$2</f>
        <v>#DIV/0!</v>
      </c>
      <c r="R281" s="2"/>
      <c r="S2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4878</v>
      </c>
      <c r="B282" t="s">
        <v>11</v>
      </c>
      <c r="C282" s="1">
        <v>45605</v>
      </c>
      <c r="D282" t="s">
        <v>13</v>
      </c>
      <c r="E282">
        <v>2.5</v>
      </c>
      <c r="F282" s="2">
        <v>0.55555555555555503</v>
      </c>
      <c r="G282" s="2">
        <v>0.42725633044592098</v>
      </c>
      <c r="H282" s="2">
        <v>0.460148365434013</v>
      </c>
      <c r="I282" s="2">
        <v>0.55172413793103403</v>
      </c>
      <c r="J282" s="2">
        <v>0.54639175257731898</v>
      </c>
      <c r="K282" s="2">
        <v>-5.3666544443367402E-2</v>
      </c>
      <c r="L282" s="2"/>
      <c r="M282" s="2" t="e">
        <f>(Table1[[#This Row],[poisson_likelihood]] - (1-Table1[[#This Row],[poisson_likelihood]])/(1/Table1[[#This Row],[365 implied]]-1))/4</f>
        <v>#DIV/0!</v>
      </c>
      <c r="N282" s="4" t="e">
        <f>Table1[[#This Row],[kelly/4 365]]*0.5*$U$2</f>
        <v>#DIV/0!</v>
      </c>
      <c r="O282" s="2"/>
      <c r="P282" s="2" t="e">
        <f>(Table1[[#This Row],[poisson_likelihood]] - (1-Table1[[#This Row],[poisson_likelihood]])/(1/Table1[[#This Row],[99/pinn implied]]-1))/4</f>
        <v>#DIV/0!</v>
      </c>
      <c r="Q282" s="4" t="e">
        <f>Table1[[#This Row],[kelly/4 99]]*0.5*$U$2</f>
        <v>#DIV/0!</v>
      </c>
      <c r="R282" s="2"/>
      <c r="S2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5062</v>
      </c>
      <c r="B283" t="s">
        <v>105</v>
      </c>
      <c r="C283" s="1">
        <v>45605</v>
      </c>
      <c r="D283" t="s">
        <v>13</v>
      </c>
      <c r="E283">
        <v>1.5</v>
      </c>
      <c r="F283" s="2">
        <v>0.476190476190476</v>
      </c>
      <c r="G283" s="2">
        <v>0.32485854899231698</v>
      </c>
      <c r="H283" s="2">
        <v>0.36365056987921301</v>
      </c>
      <c r="I283" s="2">
        <v>0.34523809523809501</v>
      </c>
      <c r="J283" s="2">
        <v>0.37062937062937001</v>
      </c>
      <c r="K283" s="2">
        <v>-5.3712228012193601E-2</v>
      </c>
      <c r="L283" s="2"/>
      <c r="M283" s="2" t="e">
        <f>(Table1[[#This Row],[poisson_likelihood]] - (1-Table1[[#This Row],[poisson_likelihood]])/(1/Table1[[#This Row],[365 implied]]-1))/4</f>
        <v>#DIV/0!</v>
      </c>
      <c r="N283" s="4" t="e">
        <f>Table1[[#This Row],[kelly/4 365]]*0.5*$U$2</f>
        <v>#DIV/0!</v>
      </c>
      <c r="O283" s="2"/>
      <c r="P283" s="2" t="e">
        <f>(Table1[[#This Row],[poisson_likelihood]] - (1-Table1[[#This Row],[poisson_likelihood]])/(1/Table1[[#This Row],[99/pinn implied]]-1))/4</f>
        <v>#DIV/0!</v>
      </c>
      <c r="Q283" s="4" t="e">
        <f>Table1[[#This Row],[kelly/4 99]]*0.5*$U$2</f>
        <v>#DIV/0!</v>
      </c>
      <c r="R283" s="2"/>
      <c r="S2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5029</v>
      </c>
      <c r="B284" t="s">
        <v>89</v>
      </c>
      <c r="C284" s="1">
        <v>45605</v>
      </c>
      <c r="D284" t="s">
        <v>12</v>
      </c>
      <c r="E284">
        <v>1.5</v>
      </c>
      <c r="F284" s="2">
        <v>0.65359477124182996</v>
      </c>
      <c r="G284" s="2">
        <v>0.62661441511875804</v>
      </c>
      <c r="H284" s="2">
        <v>0.57756855832960097</v>
      </c>
      <c r="I284" s="2">
        <v>0.57142857142857095</v>
      </c>
      <c r="J284" s="2">
        <v>0.53898305084745701</v>
      </c>
      <c r="K284" s="2">
        <v>-5.48679744130708E-2</v>
      </c>
      <c r="L284" s="2"/>
      <c r="M284" s="2" t="e">
        <f>(Table1[[#This Row],[poisson_likelihood]] - (1-Table1[[#This Row],[poisson_likelihood]])/(1/Table1[[#This Row],[365 implied]]-1))/4</f>
        <v>#DIV/0!</v>
      </c>
      <c r="N284" s="4" t="e">
        <f>Table1[[#This Row],[kelly/4 365]]*0.5*$U$2</f>
        <v>#DIV/0!</v>
      </c>
      <c r="O284" s="2"/>
      <c r="P284" s="2" t="e">
        <f>(Table1[[#This Row],[poisson_likelihood]] - (1-Table1[[#This Row],[poisson_likelihood]])/(1/Table1[[#This Row],[99/pinn implied]]-1))/4</f>
        <v>#DIV/0!</v>
      </c>
      <c r="Q284" s="4" t="e">
        <f>Table1[[#This Row],[kelly/4 99]]*0.5*$U$2</f>
        <v>#DIV/0!</v>
      </c>
      <c r="R284" s="2"/>
      <c r="S2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5119</v>
      </c>
      <c r="B285" t="s">
        <v>134</v>
      </c>
      <c r="C285" s="1">
        <v>45605</v>
      </c>
      <c r="D285" t="s">
        <v>12</v>
      </c>
      <c r="E285">
        <v>2.5</v>
      </c>
      <c r="F285" s="2">
        <v>0.625</v>
      </c>
      <c r="G285" s="2">
        <v>0.56366328912608599</v>
      </c>
      <c r="H285" s="2">
        <v>0.53850319483235598</v>
      </c>
      <c r="I285" s="2">
        <v>0.63068181818181801</v>
      </c>
      <c r="J285" s="2">
        <v>0.62925170068027203</v>
      </c>
      <c r="K285" s="2">
        <v>-5.7664536778428997E-2</v>
      </c>
      <c r="L285" s="2"/>
      <c r="M285" s="2" t="e">
        <f>(Table1[[#This Row],[poisson_likelihood]] - (1-Table1[[#This Row],[poisson_likelihood]])/(1/Table1[[#This Row],[365 implied]]-1))/4</f>
        <v>#DIV/0!</v>
      </c>
      <c r="N285" s="4" t="e">
        <f>Table1[[#This Row],[kelly/4 365]]*0.5*$U$2</f>
        <v>#DIV/0!</v>
      </c>
      <c r="O285" s="2"/>
      <c r="P285" s="2" t="e">
        <f>(Table1[[#This Row],[poisson_likelihood]] - (1-Table1[[#This Row],[poisson_likelihood]])/(1/Table1[[#This Row],[99/pinn implied]]-1))/4</f>
        <v>#DIV/0!</v>
      </c>
      <c r="Q285" s="4" t="e">
        <f>Table1[[#This Row],[kelly/4 99]]*0.5*$U$2</f>
        <v>#DIV/0!</v>
      </c>
      <c r="R285" s="2"/>
      <c r="S2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5131</v>
      </c>
      <c r="B286" t="s">
        <v>140</v>
      </c>
      <c r="C286" s="1">
        <v>45605</v>
      </c>
      <c r="D286" t="s">
        <v>12</v>
      </c>
      <c r="E286">
        <v>2.5</v>
      </c>
      <c r="F286" s="2">
        <v>0.44247787610619399</v>
      </c>
      <c r="G286" s="2">
        <v>0.36540373311871999</v>
      </c>
      <c r="H286" s="2">
        <v>0.31176281114700199</v>
      </c>
      <c r="I286" s="2">
        <v>0.47747747747747699</v>
      </c>
      <c r="J286" s="2">
        <v>0.45901639344262202</v>
      </c>
      <c r="K286" s="2">
        <v>-5.8614295001542499E-2</v>
      </c>
      <c r="L286" s="2"/>
      <c r="M286" s="2" t="e">
        <f>(Table1[[#This Row],[poisson_likelihood]] - (1-Table1[[#This Row],[poisson_likelihood]])/(1/Table1[[#This Row],[365 implied]]-1))/4</f>
        <v>#DIV/0!</v>
      </c>
      <c r="N286" s="4" t="e">
        <f>Table1[[#This Row],[kelly/4 365]]*0.5*$U$2</f>
        <v>#DIV/0!</v>
      </c>
      <c r="O286" s="2"/>
      <c r="P286" s="2" t="e">
        <f>(Table1[[#This Row],[poisson_likelihood]] - (1-Table1[[#This Row],[poisson_likelihood]])/(1/Table1[[#This Row],[99/pinn implied]]-1))/4</f>
        <v>#DIV/0!</v>
      </c>
      <c r="Q286" s="4" t="e">
        <f>Table1[[#This Row],[kelly/4 99]]*0.5*$U$2</f>
        <v>#DIV/0!</v>
      </c>
      <c r="R286" s="2"/>
      <c r="S2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5031</v>
      </c>
      <c r="B287" t="s">
        <v>90</v>
      </c>
      <c r="C287" s="1">
        <v>45605</v>
      </c>
      <c r="D287" t="s">
        <v>12</v>
      </c>
      <c r="E287">
        <v>2.5</v>
      </c>
      <c r="F287" s="2">
        <v>0.50505050505050497</v>
      </c>
      <c r="G287" s="2">
        <v>0.42896574293197898</v>
      </c>
      <c r="H287" s="2">
        <v>0.38814482025865599</v>
      </c>
      <c r="I287" s="2">
        <v>0.359375</v>
      </c>
      <c r="J287" s="2">
        <v>0.35172413793103402</v>
      </c>
      <c r="K287" s="2">
        <v>-5.9049299971392799E-2</v>
      </c>
      <c r="L287" s="2"/>
      <c r="M287" s="2" t="e">
        <f>(Table1[[#This Row],[poisson_likelihood]] - (1-Table1[[#This Row],[poisson_likelihood]])/(1/Table1[[#This Row],[365 implied]]-1))/4</f>
        <v>#DIV/0!</v>
      </c>
      <c r="N287" s="4" t="e">
        <f>Table1[[#This Row],[kelly/4 365]]*0.5*$U$2</f>
        <v>#DIV/0!</v>
      </c>
      <c r="O287" s="2"/>
      <c r="P287" s="2" t="e">
        <f>(Table1[[#This Row],[poisson_likelihood]] - (1-Table1[[#This Row],[poisson_likelihood]])/(1/Table1[[#This Row],[99/pinn implied]]-1))/4</f>
        <v>#DIV/0!</v>
      </c>
      <c r="Q287" s="4" t="e">
        <f>Table1[[#This Row],[kelly/4 99]]*0.5*$U$2</f>
        <v>#DIV/0!</v>
      </c>
      <c r="R287" s="2"/>
      <c r="S2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5008</v>
      </c>
      <c r="B288" t="s">
        <v>78</v>
      </c>
      <c r="C288" s="1">
        <v>45605</v>
      </c>
      <c r="D288" t="s">
        <v>13</v>
      </c>
      <c r="E288">
        <v>2.5</v>
      </c>
      <c r="F288" s="2">
        <v>0.52356020942408299</v>
      </c>
      <c r="G288" s="2">
        <v>0.38257591595892698</v>
      </c>
      <c r="H288" s="2">
        <v>0.41095409899813701</v>
      </c>
      <c r="I288" s="2">
        <v>0.434285714285714</v>
      </c>
      <c r="J288" s="2">
        <v>0.458620689655172</v>
      </c>
      <c r="K288" s="2">
        <v>-5.9087272228999399E-2</v>
      </c>
      <c r="L288" s="2"/>
      <c r="M288" s="2" t="e">
        <f>(Table1[[#This Row],[poisson_likelihood]] - (1-Table1[[#This Row],[poisson_likelihood]])/(1/Table1[[#This Row],[365 implied]]-1))/4</f>
        <v>#DIV/0!</v>
      </c>
      <c r="N288" s="4" t="e">
        <f>Table1[[#This Row],[kelly/4 365]]*0.5*$U$2</f>
        <v>#DIV/0!</v>
      </c>
      <c r="O288" s="2"/>
      <c r="P288" s="2" t="e">
        <f>(Table1[[#This Row],[poisson_likelihood]] - (1-Table1[[#This Row],[poisson_likelihood]])/(1/Table1[[#This Row],[99/pinn implied]]-1))/4</f>
        <v>#DIV/0!</v>
      </c>
      <c r="Q288" s="4" t="e">
        <f>Table1[[#This Row],[kelly/4 99]]*0.5*$U$2</f>
        <v>#DIV/0!</v>
      </c>
      <c r="R288" s="2"/>
      <c r="S2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5135</v>
      </c>
      <c r="B289" t="s">
        <v>142</v>
      </c>
      <c r="C289" s="1">
        <v>45605</v>
      </c>
      <c r="D289" t="s">
        <v>12</v>
      </c>
      <c r="E289">
        <v>1.5</v>
      </c>
      <c r="F289" s="2">
        <v>0.57471264367816</v>
      </c>
      <c r="G289" s="2">
        <v>0.52512061239685803</v>
      </c>
      <c r="H289" s="2">
        <v>0.47191257790767499</v>
      </c>
      <c r="I289" s="2">
        <v>0.54761904761904701</v>
      </c>
      <c r="J289" s="2">
        <v>0.53356890459363904</v>
      </c>
      <c r="K289" s="2">
        <v>-6.0429768392109798E-2</v>
      </c>
      <c r="L289" s="2"/>
      <c r="M289" s="2" t="e">
        <f>(Table1[[#This Row],[poisson_likelihood]] - (1-Table1[[#This Row],[poisson_likelihood]])/(1/Table1[[#This Row],[365 implied]]-1))/4</f>
        <v>#DIV/0!</v>
      </c>
      <c r="N289" s="4" t="e">
        <f>Table1[[#This Row],[kelly/4 365]]*0.5*$U$2</f>
        <v>#DIV/0!</v>
      </c>
      <c r="O289" s="2"/>
      <c r="P289" s="2" t="e">
        <f>(Table1[[#This Row],[poisson_likelihood]] - (1-Table1[[#This Row],[poisson_likelihood]])/(1/Table1[[#This Row],[99/pinn implied]]-1))/4</f>
        <v>#DIV/0!</v>
      </c>
      <c r="Q289" s="4" t="e">
        <f>Table1[[#This Row],[kelly/4 99]]*0.5*$U$2</f>
        <v>#DIV/0!</v>
      </c>
      <c r="R289" s="2"/>
      <c r="S2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5157</v>
      </c>
      <c r="B290" t="s">
        <v>153</v>
      </c>
      <c r="C290" s="1">
        <v>45605</v>
      </c>
      <c r="D290" t="s">
        <v>12</v>
      </c>
      <c r="E290">
        <v>3.5</v>
      </c>
      <c r="F290" s="2">
        <v>0.45454545454545398</v>
      </c>
      <c r="G290" s="2">
        <v>0.35678501728979101</v>
      </c>
      <c r="H290" s="2">
        <v>0.32262877621706498</v>
      </c>
      <c r="I290" s="2">
        <v>0.34545454545454501</v>
      </c>
      <c r="J290" s="2">
        <v>0.35789473684210499</v>
      </c>
      <c r="K290" s="2">
        <v>-6.0461810900511698E-2</v>
      </c>
      <c r="L290" s="2"/>
      <c r="M290" s="2" t="e">
        <f>(Table1[[#This Row],[poisson_likelihood]] - (1-Table1[[#This Row],[poisson_likelihood]])/(1/Table1[[#This Row],[365 implied]]-1))/4</f>
        <v>#DIV/0!</v>
      </c>
      <c r="N290" s="4" t="e">
        <f>Table1[[#This Row],[kelly/4 365]]*0.5*$U$2</f>
        <v>#DIV/0!</v>
      </c>
      <c r="O290" s="2"/>
      <c r="P290" s="2" t="e">
        <f>(Table1[[#This Row],[poisson_likelihood]] - (1-Table1[[#This Row],[poisson_likelihood]])/(1/Table1[[#This Row],[99/pinn implied]]-1))/4</f>
        <v>#DIV/0!</v>
      </c>
      <c r="Q290" s="4" t="e">
        <f>Table1[[#This Row],[kelly/4 99]]*0.5*$U$2</f>
        <v>#DIV/0!</v>
      </c>
      <c r="R290" s="2"/>
      <c r="S2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5125</v>
      </c>
      <c r="B291" t="s">
        <v>137</v>
      </c>
      <c r="C291" s="1">
        <v>45605</v>
      </c>
      <c r="D291" t="s">
        <v>12</v>
      </c>
      <c r="E291">
        <v>2.5</v>
      </c>
      <c r="F291" s="2">
        <v>0.56497175141242895</v>
      </c>
      <c r="G291" s="2">
        <v>0.50113230608078996</v>
      </c>
      <c r="H291" s="2">
        <v>0.45751220885584898</v>
      </c>
      <c r="I291" s="2">
        <v>0.52631578947368396</v>
      </c>
      <c r="J291" s="2">
        <v>0.51773049645390001</v>
      </c>
      <c r="K291" s="2">
        <v>-6.1754347508164699E-2</v>
      </c>
      <c r="L291" s="2"/>
      <c r="M291" s="2" t="e">
        <f>(Table1[[#This Row],[poisson_likelihood]] - (1-Table1[[#This Row],[poisson_likelihood]])/(1/Table1[[#This Row],[365 implied]]-1))/4</f>
        <v>#DIV/0!</v>
      </c>
      <c r="N291" s="4" t="e">
        <f>Table1[[#This Row],[kelly/4 365]]*0.5*$U$2</f>
        <v>#DIV/0!</v>
      </c>
      <c r="O291" s="2"/>
      <c r="P291" s="2" t="e">
        <f>(Table1[[#This Row],[poisson_likelihood]] - (1-Table1[[#This Row],[poisson_likelihood]])/(1/Table1[[#This Row],[99/pinn implied]]-1))/4</f>
        <v>#DIV/0!</v>
      </c>
      <c r="Q291" s="4" t="e">
        <f>Table1[[#This Row],[kelly/4 99]]*0.5*$U$2</f>
        <v>#DIV/0!</v>
      </c>
      <c r="R291" s="2"/>
      <c r="S2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5022</v>
      </c>
      <c r="B292" t="s">
        <v>85</v>
      </c>
      <c r="C292" s="1">
        <v>45605</v>
      </c>
      <c r="D292" t="s">
        <v>13</v>
      </c>
      <c r="E292">
        <v>3.5</v>
      </c>
      <c r="F292" s="2">
        <v>0.57471264367816</v>
      </c>
      <c r="G292" s="2">
        <v>0.43687640163584002</v>
      </c>
      <c r="H292" s="2">
        <v>0.46874783458620001</v>
      </c>
      <c r="I292" s="2">
        <v>0.54022988505747105</v>
      </c>
      <c r="J292" s="2">
        <v>0.52054794520547898</v>
      </c>
      <c r="K292" s="2">
        <v>-6.2290124263517502E-2</v>
      </c>
      <c r="L292" s="2"/>
      <c r="M292" s="2" t="e">
        <f>(Table1[[#This Row],[poisson_likelihood]] - (1-Table1[[#This Row],[poisson_likelihood]])/(1/Table1[[#This Row],[365 implied]]-1))/4</f>
        <v>#DIV/0!</v>
      </c>
      <c r="N292" s="4" t="e">
        <f>Table1[[#This Row],[kelly/4 365]]*0.5*$U$2</f>
        <v>#DIV/0!</v>
      </c>
      <c r="O292" s="2"/>
      <c r="P292" s="2" t="e">
        <f>(Table1[[#This Row],[poisson_likelihood]] - (1-Table1[[#This Row],[poisson_likelihood]])/(1/Table1[[#This Row],[99/pinn implied]]-1))/4</f>
        <v>#DIV/0!</v>
      </c>
      <c r="Q292" s="4" t="e">
        <f>Table1[[#This Row],[kelly/4 99]]*0.5*$U$2</f>
        <v>#DIV/0!</v>
      </c>
      <c r="R292" s="2"/>
      <c r="S2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5051</v>
      </c>
      <c r="B293" t="s">
        <v>100</v>
      </c>
      <c r="C293" s="1">
        <v>45605</v>
      </c>
      <c r="D293" t="s">
        <v>12</v>
      </c>
      <c r="E293">
        <v>1.5</v>
      </c>
      <c r="F293" s="2">
        <v>0.60606060606060597</v>
      </c>
      <c r="G293" s="2">
        <v>0.55597031014072995</v>
      </c>
      <c r="H293" s="2">
        <v>0.50703117767842398</v>
      </c>
      <c r="I293" s="2">
        <v>0.47014925373134298</v>
      </c>
      <c r="J293" s="2">
        <v>0.51004016064256996</v>
      </c>
      <c r="K293" s="2">
        <v>-6.2845598780999601E-2</v>
      </c>
      <c r="L293" s="2"/>
      <c r="M293" s="2" t="e">
        <f>(Table1[[#This Row],[poisson_likelihood]] - (1-Table1[[#This Row],[poisson_likelihood]])/(1/Table1[[#This Row],[365 implied]]-1))/4</f>
        <v>#DIV/0!</v>
      </c>
      <c r="N293" s="4" t="e">
        <f>Table1[[#This Row],[kelly/4 365]]*0.5*$U$2</f>
        <v>#DIV/0!</v>
      </c>
      <c r="O293" s="2"/>
      <c r="P293" s="2" t="e">
        <f>(Table1[[#This Row],[poisson_likelihood]] - (1-Table1[[#This Row],[poisson_likelihood]])/(1/Table1[[#This Row],[99/pinn implied]]-1))/4</f>
        <v>#DIV/0!</v>
      </c>
      <c r="Q293" s="4" t="e">
        <f>Table1[[#This Row],[kelly/4 99]]*0.5*$U$2</f>
        <v>#DIV/0!</v>
      </c>
      <c r="R293" s="2"/>
      <c r="S2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5111</v>
      </c>
      <c r="B294" t="s">
        <v>130</v>
      </c>
      <c r="C294" s="1">
        <v>45605</v>
      </c>
      <c r="D294" t="s">
        <v>12</v>
      </c>
      <c r="E294">
        <v>1.5</v>
      </c>
      <c r="F294" s="2">
        <v>0.632911392405063</v>
      </c>
      <c r="G294" s="2">
        <v>0.59498849359303296</v>
      </c>
      <c r="H294" s="2">
        <v>0.54055702304932896</v>
      </c>
      <c r="I294" s="2">
        <v>0.54330708661417304</v>
      </c>
      <c r="J294" s="2">
        <v>0.50753768844221103</v>
      </c>
      <c r="K294" s="2">
        <v>-6.2896510164680702E-2</v>
      </c>
      <c r="L294" s="2"/>
      <c r="M294" s="2" t="e">
        <f>(Table1[[#This Row],[poisson_likelihood]] - (1-Table1[[#This Row],[poisson_likelihood]])/(1/Table1[[#This Row],[365 implied]]-1))/4</f>
        <v>#DIV/0!</v>
      </c>
      <c r="N294" s="4" t="e">
        <f>Table1[[#This Row],[kelly/4 365]]*0.5*$U$2</f>
        <v>#DIV/0!</v>
      </c>
      <c r="O294" s="2"/>
      <c r="P294" s="2" t="e">
        <f>(Table1[[#This Row],[poisson_likelihood]] - (1-Table1[[#This Row],[poisson_likelihood]])/(1/Table1[[#This Row],[99/pinn implied]]-1))/4</f>
        <v>#DIV/0!</v>
      </c>
      <c r="Q294" s="4" t="e">
        <f>Table1[[#This Row],[kelly/4 99]]*0.5*$U$2</f>
        <v>#DIV/0!</v>
      </c>
      <c r="R294" s="2"/>
      <c r="S2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5045</v>
      </c>
      <c r="B295" t="s">
        <v>97</v>
      </c>
      <c r="C295" s="1">
        <v>45605</v>
      </c>
      <c r="D295" t="s">
        <v>12</v>
      </c>
      <c r="E295">
        <v>2.5</v>
      </c>
      <c r="F295" s="2">
        <v>0.45045045045045001</v>
      </c>
      <c r="G295" s="2">
        <v>0.35986940823492602</v>
      </c>
      <c r="H295" s="2">
        <v>0.31146579098098998</v>
      </c>
      <c r="I295" s="2">
        <v>0.30898876404494302</v>
      </c>
      <c r="J295" s="2">
        <v>0.33221476510067099</v>
      </c>
      <c r="K295" s="2">
        <v>-6.3226627873401803E-2</v>
      </c>
      <c r="L295" s="2"/>
      <c r="M295" s="2" t="e">
        <f>(Table1[[#This Row],[poisson_likelihood]] - (1-Table1[[#This Row],[poisson_likelihood]])/(1/Table1[[#This Row],[365 implied]]-1))/4</f>
        <v>#DIV/0!</v>
      </c>
      <c r="N295" s="4" t="e">
        <f>Table1[[#This Row],[kelly/4 365]]*0.5*$U$2</f>
        <v>#DIV/0!</v>
      </c>
      <c r="O295" s="2"/>
      <c r="P295" s="2" t="e">
        <f>(Table1[[#This Row],[poisson_likelihood]] - (1-Table1[[#This Row],[poisson_likelihood]])/(1/Table1[[#This Row],[99/pinn implied]]-1))/4</f>
        <v>#DIV/0!</v>
      </c>
      <c r="Q295" s="4" t="e">
        <f>Table1[[#This Row],[kelly/4 99]]*0.5*$U$2</f>
        <v>#DIV/0!</v>
      </c>
      <c r="R295" s="2"/>
      <c r="S2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4881</v>
      </c>
      <c r="B296" t="s">
        <v>15</v>
      </c>
      <c r="C296" s="1">
        <v>45605</v>
      </c>
      <c r="D296" t="s">
        <v>12</v>
      </c>
      <c r="E296">
        <v>2.5</v>
      </c>
      <c r="F296" s="2">
        <v>0.58823529411764697</v>
      </c>
      <c r="G296" s="2">
        <v>0.52574027399638001</v>
      </c>
      <c r="H296" s="2">
        <v>0.48336915112367401</v>
      </c>
      <c r="I296" s="2">
        <v>0.37426900584795297</v>
      </c>
      <c r="J296" s="2">
        <v>0.43554006968641101</v>
      </c>
      <c r="K296" s="2">
        <v>-6.3668729674911995E-2</v>
      </c>
      <c r="L296" s="2"/>
      <c r="M296" s="2" t="e">
        <f>(Table1[[#This Row],[poisson_likelihood]] - (1-Table1[[#This Row],[poisson_likelihood]])/(1/Table1[[#This Row],[365 implied]]-1))/4</f>
        <v>#DIV/0!</v>
      </c>
      <c r="N296" s="4" t="e">
        <f>Table1[[#This Row],[kelly/4 365]]*0.5*$U$2</f>
        <v>#DIV/0!</v>
      </c>
      <c r="O296" s="2"/>
      <c r="P296" s="2" t="e">
        <f>(Table1[[#This Row],[poisson_likelihood]] - (1-Table1[[#This Row],[poisson_likelihood]])/(1/Table1[[#This Row],[99/pinn implied]]-1))/4</f>
        <v>#DIV/0!</v>
      </c>
      <c r="Q296" s="4" t="e">
        <f>Table1[[#This Row],[kelly/4 99]]*0.5*$U$2</f>
        <v>#DIV/0!</v>
      </c>
      <c r="R296" s="2"/>
      <c r="S2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5137</v>
      </c>
      <c r="B297" t="s">
        <v>143</v>
      </c>
      <c r="C297" s="1">
        <v>45605</v>
      </c>
      <c r="D297" t="s">
        <v>12</v>
      </c>
      <c r="E297">
        <v>1.5</v>
      </c>
      <c r="F297" s="2">
        <v>0.55248618784530301</v>
      </c>
      <c r="G297" s="2">
        <v>0.49578420121104</v>
      </c>
      <c r="H297" s="2">
        <v>0.43734403622713097</v>
      </c>
      <c r="I297" s="2">
        <v>0.50568181818181801</v>
      </c>
      <c r="J297" s="2">
        <v>0.52040816326530603</v>
      </c>
      <c r="K297" s="2">
        <v>-6.4323239021263204E-2</v>
      </c>
      <c r="L297" s="2"/>
      <c r="M297" s="2" t="e">
        <f>(Table1[[#This Row],[poisson_likelihood]] - (1-Table1[[#This Row],[poisson_likelihood]])/(1/Table1[[#This Row],[365 implied]]-1))/4</f>
        <v>#DIV/0!</v>
      </c>
      <c r="N297" s="4" t="e">
        <f>Table1[[#This Row],[kelly/4 365]]*0.5*$U$2</f>
        <v>#DIV/0!</v>
      </c>
      <c r="O297" s="2"/>
      <c r="P297" s="2" t="e">
        <f>(Table1[[#This Row],[poisson_likelihood]] - (1-Table1[[#This Row],[poisson_likelihood]])/(1/Table1[[#This Row],[99/pinn implied]]-1))/4</f>
        <v>#DIV/0!</v>
      </c>
      <c r="Q297" s="4" t="e">
        <f>Table1[[#This Row],[kelly/4 99]]*0.5*$U$2</f>
        <v>#DIV/0!</v>
      </c>
      <c r="R297" s="2"/>
      <c r="S2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5000</v>
      </c>
      <c r="B298" t="s">
        <v>74</v>
      </c>
      <c r="C298" s="1">
        <v>45605</v>
      </c>
      <c r="D298" t="s">
        <v>13</v>
      </c>
      <c r="E298">
        <v>2.5</v>
      </c>
      <c r="F298" s="2">
        <v>0.5</v>
      </c>
      <c r="G298" s="2">
        <v>0.32836207345993101</v>
      </c>
      <c r="H298" s="2">
        <v>0.367678532502906</v>
      </c>
      <c r="I298" s="2">
        <v>0.48554913294797603</v>
      </c>
      <c r="J298" s="2">
        <v>0.48442906574394401</v>
      </c>
      <c r="K298" s="2">
        <v>-6.6160733748546793E-2</v>
      </c>
      <c r="L298" s="2"/>
      <c r="M298" s="2" t="e">
        <f>(Table1[[#This Row],[poisson_likelihood]] - (1-Table1[[#This Row],[poisson_likelihood]])/(1/Table1[[#This Row],[365 implied]]-1))/4</f>
        <v>#DIV/0!</v>
      </c>
      <c r="N298" s="4" t="e">
        <f>Table1[[#This Row],[kelly/4 365]]*0.5*$U$2</f>
        <v>#DIV/0!</v>
      </c>
      <c r="O298" s="2"/>
      <c r="P298" s="2" t="e">
        <f>(Table1[[#This Row],[poisson_likelihood]] - (1-Table1[[#This Row],[poisson_likelihood]])/(1/Table1[[#This Row],[99/pinn implied]]-1))/4</f>
        <v>#DIV/0!</v>
      </c>
      <c r="Q298" s="4" t="e">
        <f>Table1[[#This Row],[kelly/4 99]]*0.5*$U$2</f>
        <v>#DIV/0!</v>
      </c>
      <c r="R298" s="2"/>
      <c r="S2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5127</v>
      </c>
      <c r="B299" t="s">
        <v>138</v>
      </c>
      <c r="C299" s="1">
        <v>45605</v>
      </c>
      <c r="D299" t="s">
        <v>12</v>
      </c>
      <c r="E299">
        <v>2.5</v>
      </c>
      <c r="F299" s="2">
        <v>0.46948356807511699</v>
      </c>
      <c r="G299" s="2">
        <v>0.38126066350869903</v>
      </c>
      <c r="H299" s="2">
        <v>0.32820122575427102</v>
      </c>
      <c r="I299" s="2">
        <v>0.40571428571428497</v>
      </c>
      <c r="J299" s="2">
        <v>0.410344827586206</v>
      </c>
      <c r="K299" s="2">
        <v>-6.6577740960929402E-2</v>
      </c>
      <c r="L299" s="2"/>
      <c r="M299" s="2" t="e">
        <f>(Table1[[#This Row],[poisson_likelihood]] - (1-Table1[[#This Row],[poisson_likelihood]])/(1/Table1[[#This Row],[365 implied]]-1))/4</f>
        <v>#DIV/0!</v>
      </c>
      <c r="N299" s="4" t="e">
        <f>Table1[[#This Row],[kelly/4 365]]*0.5*$U$2</f>
        <v>#DIV/0!</v>
      </c>
      <c r="O299" s="2"/>
      <c r="P299" s="2" t="e">
        <f>(Table1[[#This Row],[poisson_likelihood]] - (1-Table1[[#This Row],[poisson_likelihood]])/(1/Table1[[#This Row],[99/pinn implied]]-1))/4</f>
        <v>#DIV/0!</v>
      </c>
      <c r="Q299" s="4" t="e">
        <f>Table1[[#This Row],[kelly/4 99]]*0.5*$U$2</f>
        <v>#DIV/0!</v>
      </c>
      <c r="R299" s="2"/>
      <c r="S2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5012</v>
      </c>
      <c r="B300" t="s">
        <v>80</v>
      </c>
      <c r="C300" s="1">
        <v>45605</v>
      </c>
      <c r="D300" t="s">
        <v>13</v>
      </c>
      <c r="E300">
        <v>2.5</v>
      </c>
      <c r="F300" s="2">
        <v>0.54644808743169304</v>
      </c>
      <c r="G300" s="2">
        <v>0.37556787884797099</v>
      </c>
      <c r="H300" s="2">
        <v>0.415062257828757</v>
      </c>
      <c r="I300" s="2">
        <v>0.44852941176470501</v>
      </c>
      <c r="J300" s="2">
        <v>0.47747747747747699</v>
      </c>
      <c r="K300" s="2">
        <v>-7.2420502461859396E-2</v>
      </c>
      <c r="L300" s="2"/>
      <c r="M300" s="2" t="e">
        <f>(Table1[[#This Row],[poisson_likelihood]] - (1-Table1[[#This Row],[poisson_likelihood]])/(1/Table1[[#This Row],[365 implied]]-1))/4</f>
        <v>#DIV/0!</v>
      </c>
      <c r="N300" s="4" t="e">
        <f>Table1[[#This Row],[kelly/4 365]]*0.5*$U$2</f>
        <v>#DIV/0!</v>
      </c>
      <c r="O300" s="2"/>
      <c r="P300" s="2" t="e">
        <f>(Table1[[#This Row],[poisson_likelihood]] - (1-Table1[[#This Row],[poisson_likelihood]])/(1/Table1[[#This Row],[99/pinn implied]]-1))/4</f>
        <v>#DIV/0!</v>
      </c>
      <c r="Q300" s="4" t="e">
        <f>Table1[[#This Row],[kelly/4 99]]*0.5*$U$2</f>
        <v>#DIV/0!</v>
      </c>
      <c r="R300" s="2"/>
      <c r="S3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5065</v>
      </c>
      <c r="B301" t="s">
        <v>107</v>
      </c>
      <c r="C301" s="1">
        <v>45605</v>
      </c>
      <c r="D301" t="s">
        <v>12</v>
      </c>
      <c r="E301">
        <v>2.5</v>
      </c>
      <c r="F301" s="2">
        <v>0.57471264367816</v>
      </c>
      <c r="G301" s="2">
        <v>0.49554077760522702</v>
      </c>
      <c r="H301" s="2">
        <v>0.45125206214712998</v>
      </c>
      <c r="I301" s="2">
        <v>0.46327683615819198</v>
      </c>
      <c r="J301" s="2">
        <v>0.47972972972972899</v>
      </c>
      <c r="K301" s="2">
        <v>-7.2574801305403003E-2</v>
      </c>
      <c r="L301" s="2"/>
      <c r="M301" s="2" t="e">
        <f>(Table1[[#This Row],[poisson_likelihood]] - (1-Table1[[#This Row],[poisson_likelihood]])/(1/Table1[[#This Row],[365 implied]]-1))/4</f>
        <v>#DIV/0!</v>
      </c>
      <c r="N301" s="4" t="e">
        <f>Table1[[#This Row],[kelly/4 365]]*0.5*$U$2</f>
        <v>#DIV/0!</v>
      </c>
      <c r="O301" s="2"/>
      <c r="P301" s="2" t="e">
        <f>(Table1[[#This Row],[poisson_likelihood]] - (1-Table1[[#This Row],[poisson_likelihood]])/(1/Table1[[#This Row],[99/pinn implied]]-1))/4</f>
        <v>#DIV/0!</v>
      </c>
      <c r="Q301" s="4" t="e">
        <f>Table1[[#This Row],[kelly/4 99]]*0.5*$U$2</f>
        <v>#DIV/0!</v>
      </c>
      <c r="R301" s="2"/>
      <c r="S3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4967</v>
      </c>
      <c r="B302" t="s">
        <v>58</v>
      </c>
      <c r="C302" s="1">
        <v>45605</v>
      </c>
      <c r="D302" t="s">
        <v>12</v>
      </c>
      <c r="E302">
        <v>1.5</v>
      </c>
      <c r="F302" s="2">
        <v>0.62111801242235998</v>
      </c>
      <c r="G302" s="2">
        <v>0.55636837535531403</v>
      </c>
      <c r="H302" s="2">
        <v>0.51047494646931701</v>
      </c>
      <c r="I302" s="2">
        <v>0.50641025641025605</v>
      </c>
      <c r="J302" s="2">
        <v>0.50740740740740697</v>
      </c>
      <c r="K302" s="2">
        <v>-7.3006285321474906E-2</v>
      </c>
      <c r="L302" s="2"/>
      <c r="M302" s="2" t="e">
        <f>(Table1[[#This Row],[poisson_likelihood]] - (1-Table1[[#This Row],[poisson_likelihood]])/(1/Table1[[#This Row],[365 implied]]-1))/4</f>
        <v>#DIV/0!</v>
      </c>
      <c r="N302" s="4" t="e">
        <f>Table1[[#This Row],[kelly/4 365]]*0.5*$U$2</f>
        <v>#DIV/0!</v>
      </c>
      <c r="O302" s="2"/>
      <c r="P302" s="2" t="e">
        <f>(Table1[[#This Row],[poisson_likelihood]] - (1-Table1[[#This Row],[poisson_likelihood]])/(1/Table1[[#This Row],[99/pinn implied]]-1))/4</f>
        <v>#DIV/0!</v>
      </c>
      <c r="Q302" s="4" t="e">
        <f>Table1[[#This Row],[kelly/4 99]]*0.5*$U$2</f>
        <v>#DIV/0!</v>
      </c>
      <c r="R302" s="2"/>
      <c r="S3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5004</v>
      </c>
      <c r="B303" t="s">
        <v>76</v>
      </c>
      <c r="C303" s="1">
        <v>45605</v>
      </c>
      <c r="D303" t="s">
        <v>13</v>
      </c>
      <c r="E303">
        <v>2.5</v>
      </c>
      <c r="F303" s="2">
        <v>0.61728395061728303</v>
      </c>
      <c r="G303" s="2">
        <v>0.45679578061035903</v>
      </c>
      <c r="H303" s="2">
        <v>0.50524570041652495</v>
      </c>
      <c r="I303" s="2">
        <v>0.59375</v>
      </c>
      <c r="J303" s="2">
        <v>0.57857142857142796</v>
      </c>
      <c r="K303" s="2">
        <v>-7.3186276340818202E-2</v>
      </c>
      <c r="L303" s="2"/>
      <c r="M303" s="2" t="e">
        <f>(Table1[[#This Row],[poisson_likelihood]] - (1-Table1[[#This Row],[poisson_likelihood]])/(1/Table1[[#This Row],[365 implied]]-1))/4</f>
        <v>#DIV/0!</v>
      </c>
      <c r="N303" s="4" t="e">
        <f>Table1[[#This Row],[kelly/4 365]]*0.5*$U$2</f>
        <v>#DIV/0!</v>
      </c>
      <c r="O303" s="2"/>
      <c r="P303" s="2" t="e">
        <f>(Table1[[#This Row],[poisson_likelihood]] - (1-Table1[[#This Row],[poisson_likelihood]])/(1/Table1[[#This Row],[99/pinn implied]]-1))/4</f>
        <v>#DIV/0!</v>
      </c>
      <c r="Q303" s="4" t="e">
        <f>Table1[[#This Row],[kelly/4 99]]*0.5*$U$2</f>
        <v>#DIV/0!</v>
      </c>
      <c r="R303" s="2"/>
      <c r="S3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5027</v>
      </c>
      <c r="B304" t="s">
        <v>88</v>
      </c>
      <c r="C304" s="1">
        <v>45605</v>
      </c>
      <c r="D304" t="s">
        <v>12</v>
      </c>
      <c r="E304">
        <v>2.5</v>
      </c>
      <c r="F304" s="2">
        <v>0.42553191489361702</v>
      </c>
      <c r="G304" s="2">
        <v>0.28349895906641998</v>
      </c>
      <c r="H304" s="2">
        <v>0.25479078189147902</v>
      </c>
      <c r="I304" s="2">
        <v>0.19387755102040799</v>
      </c>
      <c r="J304" s="2">
        <v>0.201834862385321</v>
      </c>
      <c r="K304" s="2">
        <v>-7.4304011584263502E-2</v>
      </c>
      <c r="L304" s="2"/>
      <c r="M304" s="2" t="e">
        <f>(Table1[[#This Row],[poisson_likelihood]] - (1-Table1[[#This Row],[poisson_likelihood]])/(1/Table1[[#This Row],[365 implied]]-1))/4</f>
        <v>#DIV/0!</v>
      </c>
      <c r="N304" s="4" t="e">
        <f>Table1[[#This Row],[kelly/4 365]]*0.5*$U$2</f>
        <v>#DIV/0!</v>
      </c>
      <c r="O304" s="2"/>
      <c r="P304" s="2" t="e">
        <f>(Table1[[#This Row],[poisson_likelihood]] - (1-Table1[[#This Row],[poisson_likelihood]])/(1/Table1[[#This Row],[99/pinn implied]]-1))/4</f>
        <v>#DIV/0!</v>
      </c>
      <c r="Q304" s="4" t="e">
        <f>Table1[[#This Row],[kelly/4 99]]*0.5*$U$2</f>
        <v>#DIV/0!</v>
      </c>
      <c r="R304" s="2"/>
      <c r="S3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5113</v>
      </c>
      <c r="B305" t="s">
        <v>131</v>
      </c>
      <c r="C305" s="1">
        <v>45605</v>
      </c>
      <c r="D305" t="s">
        <v>12</v>
      </c>
      <c r="E305">
        <v>2.5</v>
      </c>
      <c r="F305" s="2">
        <v>0.581395348837209</v>
      </c>
      <c r="G305" s="2">
        <v>0.50072104995659505</v>
      </c>
      <c r="H305" s="2">
        <v>0.45693158313320498</v>
      </c>
      <c r="I305" s="2">
        <v>0.41304347826086901</v>
      </c>
      <c r="J305" s="2">
        <v>0.48571428571428499</v>
      </c>
      <c r="K305" s="2">
        <v>-7.4332526739891394E-2</v>
      </c>
      <c r="L305" s="2"/>
      <c r="M305" s="2" t="e">
        <f>(Table1[[#This Row],[poisson_likelihood]] - (1-Table1[[#This Row],[poisson_likelihood]])/(1/Table1[[#This Row],[365 implied]]-1))/4</f>
        <v>#DIV/0!</v>
      </c>
      <c r="N305" s="4" t="e">
        <f>Table1[[#This Row],[kelly/4 365]]*0.5*$U$2</f>
        <v>#DIV/0!</v>
      </c>
      <c r="O305" s="2"/>
      <c r="P305" s="2" t="e">
        <f>(Table1[[#This Row],[poisson_likelihood]] - (1-Table1[[#This Row],[poisson_likelihood]])/(1/Table1[[#This Row],[99/pinn implied]]-1))/4</f>
        <v>#DIV/0!</v>
      </c>
      <c r="Q305" s="4" t="e">
        <f>Table1[[#This Row],[kelly/4 99]]*0.5*$U$2</f>
        <v>#DIV/0!</v>
      </c>
      <c r="R305" s="2"/>
      <c r="S3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5143</v>
      </c>
      <c r="B306" t="s">
        <v>146</v>
      </c>
      <c r="C306" s="1">
        <v>45605</v>
      </c>
      <c r="D306" t="s">
        <v>12</v>
      </c>
      <c r="E306">
        <v>3.5</v>
      </c>
      <c r="F306" s="2">
        <v>0.512820512820512</v>
      </c>
      <c r="G306" s="2">
        <v>0.40769571530081</v>
      </c>
      <c r="H306" s="2">
        <v>0.366793228049973</v>
      </c>
      <c r="I306" s="2">
        <v>0.35057471264367801</v>
      </c>
      <c r="J306" s="2">
        <v>0.347079037800687</v>
      </c>
      <c r="K306" s="2">
        <v>-7.4935054026987094E-2</v>
      </c>
      <c r="L306" s="2"/>
      <c r="M306" s="2" t="e">
        <f>(Table1[[#This Row],[poisson_likelihood]] - (1-Table1[[#This Row],[poisson_likelihood]])/(1/Table1[[#This Row],[365 implied]]-1))/4</f>
        <v>#DIV/0!</v>
      </c>
      <c r="N306" s="4" t="e">
        <f>Table1[[#This Row],[kelly/4 365]]*0.5*$U$2</f>
        <v>#DIV/0!</v>
      </c>
      <c r="O306" s="2"/>
      <c r="P306" s="2" t="e">
        <f>(Table1[[#This Row],[poisson_likelihood]] - (1-Table1[[#This Row],[poisson_likelihood]])/(1/Table1[[#This Row],[99/pinn implied]]-1))/4</f>
        <v>#DIV/0!</v>
      </c>
      <c r="Q306" s="4" t="e">
        <f>Table1[[#This Row],[kelly/4 99]]*0.5*$U$2</f>
        <v>#DIV/0!</v>
      </c>
      <c r="R306" s="2"/>
      <c r="S3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5153</v>
      </c>
      <c r="B307" t="s">
        <v>151</v>
      </c>
      <c r="C307" s="1">
        <v>45605</v>
      </c>
      <c r="D307" t="s">
        <v>12</v>
      </c>
      <c r="E307">
        <v>2.5</v>
      </c>
      <c r="F307" s="2">
        <v>0.46511627906976699</v>
      </c>
      <c r="G307" s="2">
        <v>0.34571585131517901</v>
      </c>
      <c r="H307" s="2">
        <v>0.29935593303639502</v>
      </c>
      <c r="I307" s="2">
        <v>0.29729729729729698</v>
      </c>
      <c r="J307" s="2">
        <v>0.33955223880597002</v>
      </c>
      <c r="K307" s="2">
        <v>-7.7474944341684601E-2</v>
      </c>
      <c r="L307" s="2"/>
      <c r="M307" s="2" t="e">
        <f>(Table1[[#This Row],[poisson_likelihood]] - (1-Table1[[#This Row],[poisson_likelihood]])/(1/Table1[[#This Row],[365 implied]]-1))/4</f>
        <v>#DIV/0!</v>
      </c>
      <c r="N307" s="4" t="e">
        <f>Table1[[#This Row],[kelly/4 365]]*0.5*$U$2</f>
        <v>#DIV/0!</v>
      </c>
      <c r="O307" s="2"/>
      <c r="P307" s="2" t="e">
        <f>(Table1[[#This Row],[poisson_likelihood]] - (1-Table1[[#This Row],[poisson_likelihood]])/(1/Table1[[#This Row],[99/pinn implied]]-1))/4</f>
        <v>#DIV/0!</v>
      </c>
      <c r="Q307" s="4" t="e">
        <f>Table1[[#This Row],[kelly/4 99]]*0.5*$U$2</f>
        <v>#DIV/0!</v>
      </c>
      <c r="R307" s="2"/>
      <c r="S3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5075</v>
      </c>
      <c r="B308" t="s">
        <v>112</v>
      </c>
      <c r="C308" s="1">
        <v>45605</v>
      </c>
      <c r="D308" t="s">
        <v>12</v>
      </c>
      <c r="E308">
        <v>1.5</v>
      </c>
      <c r="F308" s="2">
        <v>0.56179775280898803</v>
      </c>
      <c r="G308" s="2">
        <v>0.48324043954433998</v>
      </c>
      <c r="H308" s="2">
        <v>0.422283528093091</v>
      </c>
      <c r="I308" s="2">
        <v>0.42771084337349302</v>
      </c>
      <c r="J308" s="2">
        <v>0.42307692307692302</v>
      </c>
      <c r="K308" s="2">
        <v>-7.9594653844326194E-2</v>
      </c>
      <c r="L308" s="2"/>
      <c r="M308" s="2" t="e">
        <f>(Table1[[#This Row],[poisson_likelihood]] - (1-Table1[[#This Row],[poisson_likelihood]])/(1/Table1[[#This Row],[365 implied]]-1))/4</f>
        <v>#DIV/0!</v>
      </c>
      <c r="N308" s="4" t="e">
        <f>Table1[[#This Row],[kelly/4 365]]*0.5*$U$2</f>
        <v>#DIV/0!</v>
      </c>
      <c r="O308" s="2"/>
      <c r="P308" s="2" t="e">
        <f>(Table1[[#This Row],[poisson_likelihood]] - (1-Table1[[#This Row],[poisson_likelihood]])/(1/Table1[[#This Row],[99/pinn implied]]-1))/4</f>
        <v>#DIV/0!</v>
      </c>
      <c r="Q308" s="4" t="e">
        <f>Table1[[#This Row],[kelly/4 99]]*0.5*$U$2</f>
        <v>#DIV/0!</v>
      </c>
      <c r="R308" s="2"/>
      <c r="S3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5149</v>
      </c>
      <c r="B309" t="s">
        <v>149</v>
      </c>
      <c r="C309" s="1">
        <v>45605</v>
      </c>
      <c r="D309" t="s">
        <v>12</v>
      </c>
      <c r="E309">
        <v>2.5</v>
      </c>
      <c r="F309" s="2">
        <v>0.460829493087557</v>
      </c>
      <c r="G309" s="2">
        <v>0.34846890829840299</v>
      </c>
      <c r="H309" s="2">
        <v>0.28472955188159199</v>
      </c>
      <c r="I309" s="2">
        <v>0.29473684210526302</v>
      </c>
      <c r="J309" s="2">
        <v>0.35714285714285698</v>
      </c>
      <c r="K309" s="2">
        <v>-8.1653177866868307E-2</v>
      </c>
      <c r="L309" s="2"/>
      <c r="M309" s="2" t="e">
        <f>(Table1[[#This Row],[poisson_likelihood]] - (1-Table1[[#This Row],[poisson_likelihood]])/(1/Table1[[#This Row],[365 implied]]-1))/4</f>
        <v>#DIV/0!</v>
      </c>
      <c r="N309" s="4" t="e">
        <f>Table1[[#This Row],[kelly/4 365]]*0.5*$U$2</f>
        <v>#DIV/0!</v>
      </c>
      <c r="O309" s="2"/>
      <c r="P309" s="2" t="e">
        <f>(Table1[[#This Row],[poisson_likelihood]] - (1-Table1[[#This Row],[poisson_likelihood]])/(1/Table1[[#This Row],[99/pinn implied]]-1))/4</f>
        <v>#DIV/0!</v>
      </c>
      <c r="Q309" s="4" t="e">
        <f>Table1[[#This Row],[kelly/4 99]]*0.5*$U$2</f>
        <v>#DIV/0!</v>
      </c>
      <c r="R309" s="2"/>
      <c r="S3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5121</v>
      </c>
      <c r="B310" t="s">
        <v>135</v>
      </c>
      <c r="C310" s="1">
        <v>45605</v>
      </c>
      <c r="D310" t="s">
        <v>12</v>
      </c>
      <c r="E310">
        <v>2.5</v>
      </c>
      <c r="F310" s="2">
        <v>0.59523809523809501</v>
      </c>
      <c r="G310" s="2">
        <v>0.50447613223218402</v>
      </c>
      <c r="H310" s="2">
        <v>0.46153099987702201</v>
      </c>
      <c r="I310" s="2">
        <v>0.52592592592592502</v>
      </c>
      <c r="J310" s="2">
        <v>0.52631578947368396</v>
      </c>
      <c r="K310" s="2">
        <v>-8.2583794193603399E-2</v>
      </c>
      <c r="L310" s="2"/>
      <c r="M310" s="2" t="e">
        <f>(Table1[[#This Row],[poisson_likelihood]] - (1-Table1[[#This Row],[poisson_likelihood]])/(1/Table1[[#This Row],[365 implied]]-1))/4</f>
        <v>#DIV/0!</v>
      </c>
      <c r="N310" s="4" t="e">
        <f>Table1[[#This Row],[kelly/4 365]]*0.5*$U$2</f>
        <v>#DIV/0!</v>
      </c>
      <c r="O310" s="2"/>
      <c r="P310" s="2" t="e">
        <f>(Table1[[#This Row],[poisson_likelihood]] - (1-Table1[[#This Row],[poisson_likelihood]])/(1/Table1[[#This Row],[99/pinn implied]]-1))/4</f>
        <v>#DIV/0!</v>
      </c>
      <c r="Q310" s="4" t="e">
        <f>Table1[[#This Row],[kelly/4 99]]*0.5*$U$2</f>
        <v>#DIV/0!</v>
      </c>
      <c r="R310" s="2"/>
      <c r="S3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5185</v>
      </c>
      <c r="B311" t="s">
        <v>167</v>
      </c>
      <c r="C311" s="1">
        <v>45605</v>
      </c>
      <c r="D311" t="s">
        <v>12</v>
      </c>
      <c r="E311">
        <v>2.5</v>
      </c>
      <c r="F311" s="2">
        <v>0.55248618784530301</v>
      </c>
      <c r="G311" s="2">
        <v>0.45576621611312101</v>
      </c>
      <c r="H311" s="2">
        <v>0.40417179597226099</v>
      </c>
      <c r="I311" s="2">
        <v>0.40116279069767402</v>
      </c>
      <c r="J311" s="2">
        <v>0.46180555555555503</v>
      </c>
      <c r="K311" s="2">
        <v>-8.28546448426562E-2</v>
      </c>
      <c r="L311" s="2"/>
      <c r="M311" s="2" t="e">
        <f>(Table1[[#This Row],[poisson_likelihood]] - (1-Table1[[#This Row],[poisson_likelihood]])/(1/Table1[[#This Row],[365 implied]]-1))/4</f>
        <v>#DIV/0!</v>
      </c>
      <c r="N311" s="4" t="e">
        <f>Table1[[#This Row],[kelly/4 365]]*0.5*$U$2</f>
        <v>#DIV/0!</v>
      </c>
      <c r="O311" s="2"/>
      <c r="P311" s="2" t="e">
        <f>(Table1[[#This Row],[poisson_likelihood]] - (1-Table1[[#This Row],[poisson_likelihood]])/(1/Table1[[#This Row],[99/pinn implied]]-1))/4</f>
        <v>#DIV/0!</v>
      </c>
      <c r="Q311" s="4" t="e">
        <f>Table1[[#This Row],[kelly/4 99]]*0.5*$U$2</f>
        <v>#DIV/0!</v>
      </c>
      <c r="R311" s="2"/>
      <c r="S3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5181</v>
      </c>
      <c r="B312" t="s">
        <v>165</v>
      </c>
      <c r="C312" s="1">
        <v>45605</v>
      </c>
      <c r="D312" t="s">
        <v>12</v>
      </c>
      <c r="E312">
        <v>2.5</v>
      </c>
      <c r="F312" s="2">
        <v>0.51020408163265296</v>
      </c>
      <c r="G312" s="2">
        <v>0.38741933532521</v>
      </c>
      <c r="H312" s="2">
        <v>0.34771485390358797</v>
      </c>
      <c r="I312" s="2">
        <v>0.35428571428571398</v>
      </c>
      <c r="J312" s="2">
        <v>0.36426116838487899</v>
      </c>
      <c r="K312" s="2">
        <v>-8.2937209986710198E-2</v>
      </c>
      <c r="L312" s="2"/>
      <c r="M312" s="2" t="e">
        <f>(Table1[[#This Row],[poisson_likelihood]] - (1-Table1[[#This Row],[poisson_likelihood]])/(1/Table1[[#This Row],[365 implied]]-1))/4</f>
        <v>#DIV/0!</v>
      </c>
      <c r="N312" s="4" t="e">
        <f>Table1[[#This Row],[kelly/4 365]]*0.5*$U$2</f>
        <v>#DIV/0!</v>
      </c>
      <c r="O312" s="2"/>
      <c r="P312" s="2" t="e">
        <f>(Table1[[#This Row],[poisson_likelihood]] - (1-Table1[[#This Row],[poisson_likelihood]])/(1/Table1[[#This Row],[99/pinn implied]]-1))/4</f>
        <v>#DIV/0!</v>
      </c>
      <c r="Q312" s="4" t="e">
        <f>Table1[[#This Row],[kelly/4 99]]*0.5*$U$2</f>
        <v>#DIV/0!</v>
      </c>
      <c r="R312" s="2"/>
      <c r="S3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5079</v>
      </c>
      <c r="B313" t="s">
        <v>114</v>
      </c>
      <c r="C313" s="1">
        <v>45605</v>
      </c>
      <c r="D313" t="s">
        <v>12</v>
      </c>
      <c r="E313">
        <v>2.5</v>
      </c>
      <c r="F313" s="2">
        <v>0.58479532163742598</v>
      </c>
      <c r="G313" s="2">
        <v>0.488460319600244</v>
      </c>
      <c r="H313" s="2">
        <v>0.44263273210737802</v>
      </c>
      <c r="I313" s="2">
        <v>0.45695364238410502</v>
      </c>
      <c r="J313" s="2">
        <v>0.47601476014760102</v>
      </c>
      <c r="K313" s="2">
        <v>-8.5597897217036201E-2</v>
      </c>
      <c r="L313" s="2"/>
      <c r="M313" s="2" t="e">
        <f>(Table1[[#This Row],[poisson_likelihood]] - (1-Table1[[#This Row],[poisson_likelihood]])/(1/Table1[[#This Row],[365 implied]]-1))/4</f>
        <v>#DIV/0!</v>
      </c>
      <c r="N313" s="4" t="e">
        <f>Table1[[#This Row],[kelly/4 365]]*0.5*$U$2</f>
        <v>#DIV/0!</v>
      </c>
      <c r="O313" s="2"/>
      <c r="P313" s="2" t="e">
        <f>(Table1[[#This Row],[poisson_likelihood]] - (1-Table1[[#This Row],[poisson_likelihood]])/(1/Table1[[#This Row],[99/pinn implied]]-1))/4</f>
        <v>#DIV/0!</v>
      </c>
      <c r="Q313" s="4" t="e">
        <f>Table1[[#This Row],[kelly/4 99]]*0.5*$U$2</f>
        <v>#DIV/0!</v>
      </c>
      <c r="R313" s="2"/>
      <c r="S3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5047</v>
      </c>
      <c r="B314" t="s">
        <v>98</v>
      </c>
      <c r="C314" s="1">
        <v>45605</v>
      </c>
      <c r="D314" t="s">
        <v>12</v>
      </c>
      <c r="E314">
        <v>2.5</v>
      </c>
      <c r="F314" s="2">
        <v>0.51546391752577303</v>
      </c>
      <c r="G314" s="2">
        <v>0.40932949909247701</v>
      </c>
      <c r="H314" s="2">
        <v>0.34564053311708898</v>
      </c>
      <c r="I314" s="2">
        <v>0.25252525252525199</v>
      </c>
      <c r="J314" s="2">
        <v>0.27906976744186002</v>
      </c>
      <c r="K314" s="2">
        <v>-8.7621639827884901E-2</v>
      </c>
      <c r="L314" s="2"/>
      <c r="M314" s="2" t="e">
        <f>(Table1[[#This Row],[poisson_likelihood]] - (1-Table1[[#This Row],[poisson_likelihood]])/(1/Table1[[#This Row],[365 implied]]-1))/4</f>
        <v>#DIV/0!</v>
      </c>
      <c r="N314" s="4" t="e">
        <f>Table1[[#This Row],[kelly/4 365]]*0.5*$U$2</f>
        <v>#DIV/0!</v>
      </c>
      <c r="O314" s="2"/>
      <c r="P314" s="2" t="e">
        <f>(Table1[[#This Row],[poisson_likelihood]] - (1-Table1[[#This Row],[poisson_likelihood]])/(1/Table1[[#This Row],[99/pinn implied]]-1))/4</f>
        <v>#DIV/0!</v>
      </c>
      <c r="Q314" s="4" t="e">
        <f>Table1[[#This Row],[kelly/4 99]]*0.5*$U$2</f>
        <v>#DIV/0!</v>
      </c>
      <c r="R314" s="2"/>
      <c r="S3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5023</v>
      </c>
      <c r="B315" t="s">
        <v>86</v>
      </c>
      <c r="C315" s="1">
        <v>45605</v>
      </c>
      <c r="D315" t="s">
        <v>12</v>
      </c>
      <c r="E315">
        <v>1.5</v>
      </c>
      <c r="F315" s="2">
        <v>0.62111801242235998</v>
      </c>
      <c r="G315" s="2">
        <v>0.53355117598833102</v>
      </c>
      <c r="H315" s="2">
        <v>0.48518979163641501</v>
      </c>
      <c r="I315" s="2">
        <v>0.43181818181818099</v>
      </c>
      <c r="J315" s="2">
        <v>0.45121951219512102</v>
      </c>
      <c r="K315" s="2">
        <v>-8.9690342403840398E-2</v>
      </c>
      <c r="L315" s="2"/>
      <c r="M315" s="2" t="e">
        <f>(Table1[[#This Row],[poisson_likelihood]] - (1-Table1[[#This Row],[poisson_likelihood]])/(1/Table1[[#This Row],[365 implied]]-1))/4</f>
        <v>#DIV/0!</v>
      </c>
      <c r="N315" s="4" t="e">
        <f>Table1[[#This Row],[kelly/4 365]]*0.5*$U$2</f>
        <v>#DIV/0!</v>
      </c>
      <c r="O315" s="2"/>
      <c r="P315" s="2" t="e">
        <f>(Table1[[#This Row],[poisson_likelihood]] - (1-Table1[[#This Row],[poisson_likelihood]])/(1/Table1[[#This Row],[99/pinn implied]]-1))/4</f>
        <v>#DIV/0!</v>
      </c>
      <c r="Q315" s="4" t="e">
        <f>Table1[[#This Row],[kelly/4 99]]*0.5*$U$2</f>
        <v>#DIV/0!</v>
      </c>
      <c r="R315" s="2"/>
      <c r="S3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5129</v>
      </c>
      <c r="B316" t="s">
        <v>139</v>
      </c>
      <c r="C316" s="1">
        <v>45605</v>
      </c>
      <c r="D316" t="s">
        <v>12</v>
      </c>
      <c r="E316">
        <v>2.5</v>
      </c>
      <c r="F316" s="2">
        <v>0.60606060606060597</v>
      </c>
      <c r="G316" s="2">
        <v>0.50233402098115498</v>
      </c>
      <c r="H316" s="2">
        <v>0.45888228978231799</v>
      </c>
      <c r="I316" s="2">
        <v>0.53642384105960195</v>
      </c>
      <c r="J316" s="2">
        <v>0.55639097744360899</v>
      </c>
      <c r="K316" s="2">
        <v>-9.3401623791990004E-2</v>
      </c>
      <c r="L316" s="2"/>
      <c r="M316" s="2" t="e">
        <f>(Table1[[#This Row],[poisson_likelihood]] - (1-Table1[[#This Row],[poisson_likelihood]])/(1/Table1[[#This Row],[365 implied]]-1))/4</f>
        <v>#DIV/0!</v>
      </c>
      <c r="N316" s="4" t="e">
        <f>Table1[[#This Row],[kelly/4 365]]*0.5*$U$2</f>
        <v>#DIV/0!</v>
      </c>
      <c r="O316" s="2"/>
      <c r="P316" s="2" t="e">
        <f>(Table1[[#This Row],[poisson_likelihood]] - (1-Table1[[#This Row],[poisson_likelihood]])/(1/Table1[[#This Row],[99/pinn implied]]-1))/4</f>
        <v>#DIV/0!</v>
      </c>
      <c r="Q316" s="4" t="e">
        <f>Table1[[#This Row],[kelly/4 99]]*0.5*$U$2</f>
        <v>#DIV/0!</v>
      </c>
      <c r="R316" s="2"/>
      <c r="S3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5173</v>
      </c>
      <c r="B317" t="s">
        <v>161</v>
      </c>
      <c r="C317" s="1">
        <v>45605</v>
      </c>
      <c r="D317" t="s">
        <v>12</v>
      </c>
      <c r="E317">
        <v>2.5</v>
      </c>
      <c r="F317" s="2">
        <v>0.56818181818181801</v>
      </c>
      <c r="G317" s="2">
        <v>0.44606512520171498</v>
      </c>
      <c r="H317" s="2">
        <v>0.396979411323721</v>
      </c>
      <c r="I317" s="2">
        <v>0.40677966101694901</v>
      </c>
      <c r="J317" s="2">
        <v>0.44256756756756699</v>
      </c>
      <c r="K317" s="2">
        <v>-9.9117182917845395E-2</v>
      </c>
      <c r="L317" s="2"/>
      <c r="M317" s="2" t="e">
        <f>(Table1[[#This Row],[poisson_likelihood]] - (1-Table1[[#This Row],[poisson_likelihood]])/(1/Table1[[#This Row],[365 implied]]-1))/4</f>
        <v>#DIV/0!</v>
      </c>
      <c r="N317" s="4" t="e">
        <f>Table1[[#This Row],[kelly/4 365]]*0.5*$U$2</f>
        <v>#DIV/0!</v>
      </c>
      <c r="O317" s="2"/>
      <c r="P317" s="2" t="e">
        <f>(Table1[[#This Row],[poisson_likelihood]] - (1-Table1[[#This Row],[poisson_likelihood]])/(1/Table1[[#This Row],[99/pinn implied]]-1))/4</f>
        <v>#DIV/0!</v>
      </c>
      <c r="Q317" s="4" t="e">
        <f>Table1[[#This Row],[kelly/4 99]]*0.5*$U$2</f>
        <v>#DIV/0!</v>
      </c>
      <c r="R317" s="2"/>
      <c r="S3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5117</v>
      </c>
      <c r="B318" t="s">
        <v>133</v>
      </c>
      <c r="C318" s="1">
        <v>45605</v>
      </c>
      <c r="D318" t="s">
        <v>12</v>
      </c>
      <c r="E318">
        <v>2.5</v>
      </c>
      <c r="F318" s="2">
        <v>0.61728395061728303</v>
      </c>
      <c r="G318" s="2">
        <v>0.50772874928809397</v>
      </c>
      <c r="H318" s="2">
        <v>0.46504280250766999</v>
      </c>
      <c r="I318" s="2">
        <v>0.56969696969696904</v>
      </c>
      <c r="J318" s="2">
        <v>0.574007220216606</v>
      </c>
      <c r="K318" s="2">
        <v>-9.9447846749021504E-2</v>
      </c>
      <c r="L318" s="2"/>
      <c r="M318" s="2" t="e">
        <f>(Table1[[#This Row],[poisson_likelihood]] - (1-Table1[[#This Row],[poisson_likelihood]])/(1/Table1[[#This Row],[365 implied]]-1))/4</f>
        <v>#DIV/0!</v>
      </c>
      <c r="N318" s="4" t="e">
        <f>Table1[[#This Row],[kelly/4 365]]*0.5*$U$2</f>
        <v>#DIV/0!</v>
      </c>
      <c r="O318" s="2"/>
      <c r="P318" s="2" t="e">
        <f>(Table1[[#This Row],[poisson_likelihood]] - (1-Table1[[#This Row],[poisson_likelihood]])/(1/Table1[[#This Row],[99/pinn implied]]-1))/4</f>
        <v>#DIV/0!</v>
      </c>
      <c r="Q318" s="4" t="e">
        <f>Table1[[#This Row],[kelly/4 99]]*0.5*$U$2</f>
        <v>#DIV/0!</v>
      </c>
      <c r="R318" s="2"/>
      <c r="S3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5161</v>
      </c>
      <c r="B319" t="s">
        <v>155</v>
      </c>
      <c r="C319" s="1">
        <v>45605</v>
      </c>
      <c r="D319" t="s">
        <v>12</v>
      </c>
      <c r="E319">
        <v>2.5</v>
      </c>
      <c r="F319" s="2">
        <v>0.50505050505050497</v>
      </c>
      <c r="G319" s="2">
        <v>0.33289598778030099</v>
      </c>
      <c r="H319" s="2">
        <v>0.30431518784505801</v>
      </c>
      <c r="I319" s="2">
        <v>0.29166666666666602</v>
      </c>
      <c r="J319" s="2">
        <v>0.30414746543778798</v>
      </c>
      <c r="K319" s="2">
        <v>-0.10139181838438301</v>
      </c>
      <c r="L319" s="2"/>
      <c r="M319" s="2" t="e">
        <f>(Table1[[#This Row],[poisson_likelihood]] - (1-Table1[[#This Row],[poisson_likelihood]])/(1/Table1[[#This Row],[365 implied]]-1))/4</f>
        <v>#DIV/0!</v>
      </c>
      <c r="N319" s="4" t="e">
        <f>Table1[[#This Row],[kelly/4 365]]*0.5*$U$2</f>
        <v>#DIV/0!</v>
      </c>
      <c r="O319" s="2"/>
      <c r="P319" s="2" t="e">
        <f>(Table1[[#This Row],[poisson_likelihood]] - (1-Table1[[#This Row],[poisson_likelihood]])/(1/Table1[[#This Row],[99/pinn implied]]-1))/4</f>
        <v>#DIV/0!</v>
      </c>
      <c r="Q319" s="4" t="e">
        <f>Table1[[#This Row],[kelly/4 99]]*0.5*$U$2</f>
        <v>#DIV/0!</v>
      </c>
      <c r="R319" s="2"/>
      <c r="S3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0" spans="1:19" x14ac:dyDescent="0.2">
      <c r="A320">
        <v>5145</v>
      </c>
      <c r="B320" t="s">
        <v>147</v>
      </c>
      <c r="C320" s="1">
        <v>45605</v>
      </c>
      <c r="D320" t="s">
        <v>12</v>
      </c>
      <c r="E320">
        <v>2.5</v>
      </c>
      <c r="F320" s="2">
        <v>0.64102564102564097</v>
      </c>
      <c r="G320" s="2">
        <v>0.53327495159121596</v>
      </c>
      <c r="H320" s="2">
        <v>0.49414172881194202</v>
      </c>
      <c r="I320" s="2">
        <v>0.557894736842105</v>
      </c>
      <c r="J320" s="2">
        <v>0.56783919597989896</v>
      </c>
      <c r="K320" s="2">
        <v>-0.10229415314882501</v>
      </c>
      <c r="L320" s="2"/>
      <c r="M320" s="2" t="e">
        <f>(Table1[[#This Row],[poisson_likelihood]] - (1-Table1[[#This Row],[poisson_likelihood]])/(1/Table1[[#This Row],[365 implied]]-1))/4</f>
        <v>#DIV/0!</v>
      </c>
      <c r="N320" s="4" t="e">
        <f>Table1[[#This Row],[kelly/4 365]]*0.5*$U$2</f>
        <v>#DIV/0!</v>
      </c>
      <c r="O320" s="2"/>
      <c r="P320" s="2" t="e">
        <f>(Table1[[#This Row],[poisson_likelihood]] - (1-Table1[[#This Row],[poisson_likelihood]])/(1/Table1[[#This Row],[99/pinn implied]]-1))/4</f>
        <v>#DIV/0!</v>
      </c>
      <c r="Q320" s="4" t="e">
        <f>Table1[[#This Row],[kelly/4 99]]*0.5*$U$2</f>
        <v>#DIV/0!</v>
      </c>
      <c r="R320" s="2"/>
      <c r="S3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1" spans="1:19" x14ac:dyDescent="0.2">
      <c r="A321">
        <v>5155</v>
      </c>
      <c r="B321" t="s">
        <v>152</v>
      </c>
      <c r="C321" s="1">
        <v>45605</v>
      </c>
      <c r="D321" t="s">
        <v>12</v>
      </c>
      <c r="E321">
        <v>1.5</v>
      </c>
      <c r="F321" s="2">
        <v>0.63694267515923497</v>
      </c>
      <c r="G321" s="2">
        <v>0.53709805692094603</v>
      </c>
      <c r="H321" s="2">
        <v>0.48759609308706298</v>
      </c>
      <c r="I321" s="2">
        <v>0.50980392156862697</v>
      </c>
      <c r="J321" s="2">
        <v>0.54166666666666596</v>
      </c>
      <c r="K321" s="2">
        <v>-0.102839532391802</v>
      </c>
      <c r="L321" s="2"/>
      <c r="M321" s="2" t="e">
        <f>(Table1[[#This Row],[poisson_likelihood]] - (1-Table1[[#This Row],[poisson_likelihood]])/(1/Table1[[#This Row],[365 implied]]-1))/4</f>
        <v>#DIV/0!</v>
      </c>
      <c r="N321" s="4" t="e">
        <f>Table1[[#This Row],[kelly/4 365]]*0.5*$U$2</f>
        <v>#DIV/0!</v>
      </c>
      <c r="O321" s="2"/>
      <c r="P321" s="2" t="e">
        <f>(Table1[[#This Row],[poisson_likelihood]] - (1-Table1[[#This Row],[poisson_likelihood]])/(1/Table1[[#This Row],[99/pinn implied]]-1))/4</f>
        <v>#DIV/0!</v>
      </c>
      <c r="Q321" s="4" t="e">
        <f>Table1[[#This Row],[kelly/4 99]]*0.5*$U$2</f>
        <v>#DIV/0!</v>
      </c>
      <c r="R321" s="2"/>
      <c r="S3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2024-11-09T13:15:23Z</dcterms:created>
  <dcterms:modified xsi:type="dcterms:W3CDTF">2024-11-09T14:38:23Z</dcterms:modified>
</cp:coreProperties>
</file>