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C29D55E0-502F-BB46-A272-49937EC434D4}" xr6:coauthVersionLast="47" xr6:coauthVersionMax="47" xr10:uidLastSave="{00000000-0000-0000-0000-000000000000}"/>
  <bookViews>
    <workbookView xWindow="0" yWindow="500" windowWidth="34660" windowHeight="190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O7" i="1"/>
  <c r="L19" i="1"/>
  <c r="O19" i="1"/>
  <c r="L17" i="1"/>
  <c r="M17" i="1" s="1"/>
  <c r="N17" i="1" s="1"/>
  <c r="L14" i="1"/>
  <c r="O14" i="1"/>
  <c r="O13" i="1"/>
  <c r="L13" i="1"/>
  <c r="O10" i="1"/>
  <c r="L10" i="1"/>
  <c r="O21" i="1"/>
  <c r="L21" i="1"/>
  <c r="L20" i="1"/>
  <c r="O20" i="1"/>
  <c r="L15" i="1"/>
  <c r="O15" i="1"/>
  <c r="L5" i="1"/>
  <c r="O5" i="1"/>
  <c r="P5" i="1"/>
  <c r="Q5" i="1" s="1"/>
  <c r="L27" i="1"/>
  <c r="O27" i="1"/>
  <c r="O25" i="1"/>
  <c r="O16" i="1"/>
  <c r="L16" i="1"/>
  <c r="O12" i="1"/>
  <c r="P12" i="1"/>
  <c r="Q12" i="1" s="1"/>
  <c r="L12" i="1"/>
  <c r="O11" i="1"/>
  <c r="L11" i="1"/>
  <c r="L7" i="1"/>
  <c r="O6" i="1"/>
  <c r="L6" i="1"/>
  <c r="O4" i="1"/>
  <c r="L4" i="1"/>
  <c r="M4" i="1" s="1"/>
  <c r="N4" i="1" s="1"/>
  <c r="O3" i="1"/>
  <c r="L3" i="1"/>
  <c r="O2" i="1"/>
  <c r="P8" i="1"/>
  <c r="Q8" i="1" s="1"/>
  <c r="P23" i="1"/>
  <c r="Q23" i="1" s="1"/>
  <c r="P24" i="1"/>
  <c r="Q24" i="1" s="1"/>
  <c r="P25" i="1"/>
  <c r="Q25" i="1" s="1"/>
  <c r="P32" i="1"/>
  <c r="Q32" i="1" s="1"/>
  <c r="P33" i="1"/>
  <c r="Q33" i="1" s="1"/>
  <c r="P47" i="1"/>
  <c r="Q47" i="1" s="1"/>
  <c r="P48" i="1"/>
  <c r="Q48" i="1" s="1"/>
  <c r="P56" i="1"/>
  <c r="Q56" i="1" s="1"/>
  <c r="P64" i="1"/>
  <c r="Q64" i="1" s="1"/>
  <c r="P72" i="1"/>
  <c r="Q72" i="1" s="1"/>
  <c r="P73" i="1"/>
  <c r="Q73" i="1" s="1"/>
  <c r="L2" i="1"/>
  <c r="M9" i="1"/>
  <c r="N9" i="1" s="1"/>
  <c r="M16" i="1"/>
  <c r="N16" i="1" s="1"/>
  <c r="M25" i="1"/>
  <c r="N25" i="1" s="1"/>
  <c r="S25" i="1" s="1"/>
  <c r="M33" i="1"/>
  <c r="N33" i="1" s="1"/>
  <c r="M41" i="1"/>
  <c r="N41" i="1" s="1"/>
  <c r="M49" i="1"/>
  <c r="N49" i="1" s="1"/>
  <c r="M56" i="1"/>
  <c r="N56" i="1" s="1"/>
  <c r="M57" i="1"/>
  <c r="N57" i="1" s="1"/>
  <c r="M64" i="1"/>
  <c r="N64" i="1" s="1"/>
  <c r="M65" i="1"/>
  <c r="N65" i="1" s="1"/>
  <c r="M73" i="1"/>
  <c r="N73" i="1" s="1"/>
  <c r="M80" i="1"/>
  <c r="N80" i="1" s="1"/>
  <c r="P14" i="1"/>
  <c r="Q14" i="1" s="1"/>
  <c r="P16" i="1"/>
  <c r="Q16" i="1" s="1"/>
  <c r="P17" i="1"/>
  <c r="Q17" i="1" s="1"/>
  <c r="P31" i="1"/>
  <c r="Q31" i="1" s="1"/>
  <c r="P39" i="1"/>
  <c r="Q39" i="1" s="1"/>
  <c r="P41" i="1"/>
  <c r="Q41" i="1" s="1"/>
  <c r="P46" i="1"/>
  <c r="Q46" i="1" s="1"/>
  <c r="P54" i="1"/>
  <c r="Q54" i="1" s="1"/>
  <c r="P55" i="1"/>
  <c r="Q55" i="1" s="1"/>
  <c r="P57" i="1"/>
  <c r="Q57" i="1" s="1"/>
  <c r="P62" i="1"/>
  <c r="Q62" i="1" s="1"/>
  <c r="P63" i="1"/>
  <c r="Q63" i="1" s="1"/>
  <c r="P70" i="1"/>
  <c r="Q70" i="1" s="1"/>
  <c r="P71" i="1"/>
  <c r="Q71" i="1" s="1"/>
  <c r="P80" i="1"/>
  <c r="Q80" i="1" s="1"/>
  <c r="P81" i="1"/>
  <c r="Q81" i="1" s="1"/>
  <c r="P87" i="1"/>
  <c r="Q87" i="1" s="1"/>
  <c r="M23" i="1"/>
  <c r="N23" i="1" s="1"/>
  <c r="M24" i="1"/>
  <c r="N24" i="1" s="1"/>
  <c r="M31" i="1"/>
  <c r="N31" i="1" s="1"/>
  <c r="M32" i="1"/>
  <c r="N32" i="1" s="1"/>
  <c r="M39" i="1"/>
  <c r="N39" i="1" s="1"/>
  <c r="M40" i="1"/>
  <c r="N40" i="1" s="1"/>
  <c r="M47" i="1"/>
  <c r="N47" i="1" s="1"/>
  <c r="M48" i="1"/>
  <c r="N48" i="1" s="1"/>
  <c r="M63" i="1"/>
  <c r="N63" i="1" s="1"/>
  <c r="M71" i="1"/>
  <c r="N71" i="1" s="1"/>
  <c r="M72" i="1"/>
  <c r="N72" i="1" s="1"/>
  <c r="V1" i="1"/>
  <c r="S31" i="1"/>
  <c r="S53" i="1"/>
  <c r="S75" i="1"/>
  <c r="S24" i="1"/>
  <c r="S34" i="1"/>
  <c r="S52" i="1"/>
  <c r="S69" i="1"/>
  <c r="S21" i="1"/>
  <c r="S72" i="1"/>
  <c r="S20" i="1"/>
  <c r="S56" i="1"/>
  <c r="S39" i="1"/>
  <c r="S61" i="1"/>
  <c r="S15" i="1"/>
  <c r="S74" i="1"/>
  <c r="S5" i="1"/>
  <c r="S36" i="1"/>
  <c r="S54" i="1"/>
  <c r="S47" i="1"/>
  <c r="S44" i="1"/>
  <c r="S30" i="1"/>
  <c r="S60" i="1"/>
  <c r="S41" i="1"/>
  <c r="S40" i="1"/>
  <c r="S35" i="1"/>
  <c r="S63" i="1"/>
  <c r="S62" i="1"/>
  <c r="S33" i="1"/>
  <c r="S76" i="1"/>
  <c r="S22" i="1"/>
  <c r="S79" i="1"/>
  <c r="S19" i="1"/>
  <c r="S23" i="1"/>
  <c r="S46" i="1"/>
  <c r="S50" i="1"/>
  <c r="S45" i="1"/>
  <c r="S55" i="1"/>
  <c r="S17" i="1"/>
  <c r="S29" i="1"/>
  <c r="S49" i="1"/>
  <c r="S66" i="1"/>
  <c r="S26" i="1"/>
  <c r="S68" i="1"/>
  <c r="S10" i="1"/>
  <c r="S57" i="1"/>
  <c r="S38" i="1"/>
  <c r="S37" i="1"/>
  <c r="S65" i="1"/>
  <c r="S13" i="1"/>
  <c r="S71" i="1"/>
  <c r="S73" i="1"/>
  <c r="S14" i="1"/>
  <c r="S87" i="1"/>
  <c r="S8" i="1"/>
  <c r="S81" i="1"/>
  <c r="S9" i="1"/>
  <c r="S64" i="1"/>
  <c r="S82" i="1"/>
  <c r="S86" i="1"/>
  <c r="S2" i="1"/>
  <c r="S85" i="1"/>
  <c r="S4" i="1"/>
  <c r="S48" i="1"/>
  <c r="S42" i="1"/>
  <c r="S58" i="1"/>
  <c r="S16" i="1"/>
  <c r="S80" i="1"/>
  <c r="S6" i="1"/>
  <c r="S83" i="1"/>
  <c r="S27" i="1"/>
  <c r="S77" i="1"/>
  <c r="S28" i="1"/>
  <c r="S70" i="1"/>
  <c r="S32" i="1"/>
  <c r="S59" i="1"/>
  <c r="S12" i="1"/>
  <c r="S51" i="1"/>
  <c r="S43" i="1"/>
  <c r="S67" i="1"/>
  <c r="S11" i="1"/>
  <c r="S84" i="1"/>
  <c r="S3" i="1"/>
  <c r="S78" i="1"/>
  <c r="P53" i="1"/>
  <c r="Q53" i="1" s="1"/>
  <c r="P75" i="1"/>
  <c r="Q75" i="1" s="1"/>
  <c r="P34" i="1"/>
  <c r="Q34" i="1" s="1"/>
  <c r="P52" i="1"/>
  <c r="Q52" i="1" s="1"/>
  <c r="P69" i="1"/>
  <c r="Q69" i="1" s="1"/>
  <c r="P21" i="1"/>
  <c r="Q21" i="1" s="1"/>
  <c r="P20" i="1"/>
  <c r="Q20" i="1" s="1"/>
  <c r="P61" i="1"/>
  <c r="Q61" i="1" s="1"/>
  <c r="P15" i="1"/>
  <c r="Q15" i="1" s="1"/>
  <c r="P74" i="1"/>
  <c r="Q74" i="1" s="1"/>
  <c r="P36" i="1"/>
  <c r="Q36" i="1" s="1"/>
  <c r="P44" i="1"/>
  <c r="Q44" i="1" s="1"/>
  <c r="P30" i="1"/>
  <c r="Q30" i="1" s="1"/>
  <c r="P60" i="1"/>
  <c r="Q60" i="1" s="1"/>
  <c r="P40" i="1"/>
  <c r="Q40" i="1" s="1"/>
  <c r="P35" i="1"/>
  <c r="Q35" i="1" s="1"/>
  <c r="P76" i="1"/>
  <c r="Q76" i="1" s="1"/>
  <c r="P22" i="1"/>
  <c r="Q22" i="1" s="1"/>
  <c r="P79" i="1"/>
  <c r="Q79" i="1" s="1"/>
  <c r="P19" i="1"/>
  <c r="Q19" i="1" s="1"/>
  <c r="P50" i="1"/>
  <c r="Q50" i="1" s="1"/>
  <c r="P45" i="1"/>
  <c r="Q45" i="1" s="1"/>
  <c r="P29" i="1"/>
  <c r="Q29" i="1" s="1"/>
  <c r="P49" i="1"/>
  <c r="Q49" i="1" s="1"/>
  <c r="P66" i="1"/>
  <c r="Q66" i="1" s="1"/>
  <c r="P26" i="1"/>
  <c r="Q26" i="1" s="1"/>
  <c r="P68" i="1"/>
  <c r="Q68" i="1" s="1"/>
  <c r="P10" i="1"/>
  <c r="Q10" i="1" s="1"/>
  <c r="P38" i="1"/>
  <c r="Q38" i="1" s="1"/>
  <c r="P37" i="1"/>
  <c r="Q37" i="1" s="1"/>
  <c r="P65" i="1"/>
  <c r="Q65" i="1" s="1"/>
  <c r="P13" i="1"/>
  <c r="Q13" i="1" s="1"/>
  <c r="P9" i="1"/>
  <c r="Q9" i="1" s="1"/>
  <c r="P82" i="1"/>
  <c r="Q82" i="1" s="1"/>
  <c r="P18" i="1"/>
  <c r="Q18" i="1" s="1"/>
  <c r="P86" i="1"/>
  <c r="Q86" i="1" s="1"/>
  <c r="P2" i="1"/>
  <c r="Q2" i="1" s="1"/>
  <c r="P85" i="1"/>
  <c r="Q85" i="1" s="1"/>
  <c r="P4" i="1"/>
  <c r="Q4" i="1" s="1"/>
  <c r="P42" i="1"/>
  <c r="Q42" i="1" s="1"/>
  <c r="P58" i="1"/>
  <c r="Q58" i="1" s="1"/>
  <c r="P6" i="1"/>
  <c r="Q6" i="1" s="1"/>
  <c r="P83" i="1"/>
  <c r="Q83" i="1" s="1"/>
  <c r="P27" i="1"/>
  <c r="Q27" i="1" s="1"/>
  <c r="P77" i="1"/>
  <c r="Q77" i="1" s="1"/>
  <c r="P28" i="1"/>
  <c r="Q28" i="1" s="1"/>
  <c r="P59" i="1"/>
  <c r="Q59" i="1" s="1"/>
  <c r="P51" i="1"/>
  <c r="Q51" i="1" s="1"/>
  <c r="P43" i="1"/>
  <c r="Q43" i="1" s="1"/>
  <c r="P67" i="1"/>
  <c r="Q67" i="1" s="1"/>
  <c r="P11" i="1"/>
  <c r="Q11" i="1" s="1"/>
  <c r="P84" i="1"/>
  <c r="Q84" i="1" s="1"/>
  <c r="P3" i="1"/>
  <c r="Q3" i="1" s="1"/>
  <c r="P78" i="1"/>
  <c r="Q78" i="1" s="1"/>
  <c r="P7" i="1"/>
  <c r="Q7" i="1" s="1"/>
  <c r="S7" i="1" s="1"/>
  <c r="M53" i="1"/>
  <c r="N53" i="1" s="1"/>
  <c r="M75" i="1"/>
  <c r="N75" i="1" s="1"/>
  <c r="M34" i="1"/>
  <c r="N34" i="1" s="1"/>
  <c r="M52" i="1"/>
  <c r="N52" i="1" s="1"/>
  <c r="M69" i="1"/>
  <c r="N69" i="1" s="1"/>
  <c r="M21" i="1"/>
  <c r="N21" i="1" s="1"/>
  <c r="M20" i="1"/>
  <c r="N20" i="1" s="1"/>
  <c r="M61" i="1"/>
  <c r="N61" i="1" s="1"/>
  <c r="M15" i="1"/>
  <c r="N15" i="1" s="1"/>
  <c r="M74" i="1"/>
  <c r="N74" i="1" s="1"/>
  <c r="M5" i="1"/>
  <c r="N5" i="1" s="1"/>
  <c r="M36" i="1"/>
  <c r="N36" i="1" s="1"/>
  <c r="M54" i="1"/>
  <c r="N54" i="1" s="1"/>
  <c r="M44" i="1"/>
  <c r="N44" i="1" s="1"/>
  <c r="M30" i="1"/>
  <c r="N30" i="1" s="1"/>
  <c r="M60" i="1"/>
  <c r="N60" i="1" s="1"/>
  <c r="M35" i="1"/>
  <c r="N35" i="1" s="1"/>
  <c r="M62" i="1"/>
  <c r="N62" i="1" s="1"/>
  <c r="M76" i="1"/>
  <c r="N76" i="1" s="1"/>
  <c r="M22" i="1"/>
  <c r="N22" i="1" s="1"/>
  <c r="M79" i="1"/>
  <c r="N79" i="1" s="1"/>
  <c r="M19" i="1"/>
  <c r="N19" i="1" s="1"/>
  <c r="M46" i="1"/>
  <c r="N46" i="1" s="1"/>
  <c r="M50" i="1"/>
  <c r="N50" i="1" s="1"/>
  <c r="M45" i="1"/>
  <c r="N45" i="1" s="1"/>
  <c r="M55" i="1"/>
  <c r="N55" i="1" s="1"/>
  <c r="M29" i="1"/>
  <c r="N29" i="1" s="1"/>
  <c r="M66" i="1"/>
  <c r="N66" i="1" s="1"/>
  <c r="M26" i="1"/>
  <c r="N26" i="1" s="1"/>
  <c r="M68" i="1"/>
  <c r="N68" i="1" s="1"/>
  <c r="M10" i="1"/>
  <c r="N10" i="1" s="1"/>
  <c r="M38" i="1"/>
  <c r="N38" i="1" s="1"/>
  <c r="M37" i="1"/>
  <c r="N37" i="1" s="1"/>
  <c r="M13" i="1"/>
  <c r="N13" i="1" s="1"/>
  <c r="M14" i="1"/>
  <c r="N14" i="1" s="1"/>
  <c r="M87" i="1"/>
  <c r="N87" i="1" s="1"/>
  <c r="M8" i="1"/>
  <c r="N8" i="1" s="1"/>
  <c r="M81" i="1"/>
  <c r="N81" i="1" s="1"/>
  <c r="M82" i="1"/>
  <c r="N82" i="1" s="1"/>
  <c r="M18" i="1"/>
  <c r="N18" i="1" s="1"/>
  <c r="M86" i="1"/>
  <c r="N86" i="1" s="1"/>
  <c r="M2" i="1"/>
  <c r="N2" i="1" s="1"/>
  <c r="M85" i="1"/>
  <c r="N85" i="1" s="1"/>
  <c r="M42" i="1"/>
  <c r="N42" i="1" s="1"/>
  <c r="M58" i="1"/>
  <c r="N58" i="1" s="1"/>
  <c r="M6" i="1"/>
  <c r="N6" i="1" s="1"/>
  <c r="M83" i="1"/>
  <c r="N83" i="1" s="1"/>
  <c r="M27" i="1"/>
  <c r="N27" i="1" s="1"/>
  <c r="M77" i="1"/>
  <c r="N77" i="1" s="1"/>
  <c r="M28" i="1"/>
  <c r="N28" i="1" s="1"/>
  <c r="M70" i="1"/>
  <c r="N70" i="1" s="1"/>
  <c r="M59" i="1"/>
  <c r="N59" i="1" s="1"/>
  <c r="M12" i="1"/>
  <c r="N12" i="1" s="1"/>
  <c r="M51" i="1"/>
  <c r="N51" i="1" s="1"/>
  <c r="M43" i="1"/>
  <c r="N43" i="1" s="1"/>
  <c r="M67" i="1"/>
  <c r="N67" i="1" s="1"/>
  <c r="M11" i="1"/>
  <c r="N11" i="1" s="1"/>
  <c r="M84" i="1"/>
  <c r="N84" i="1" s="1"/>
  <c r="M3" i="1"/>
  <c r="N3" i="1" s="1"/>
  <c r="M78" i="1"/>
  <c r="N78" i="1" s="1"/>
  <c r="M7" i="1"/>
  <c r="N7" i="1" s="1"/>
  <c r="V4" i="1" l="1"/>
</calcChain>
</file>

<file path=xl/sharedStrings.xml><?xml version="1.0" encoding="utf-8"?>
<sst xmlns="http://schemas.openxmlformats.org/spreadsheetml/2006/main" count="211" uniqueCount="68">
  <si>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</si>
  <si>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</si>
  <si>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</si>
  <si>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</si>
  <si>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</si>
  <si>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</si>
  <si>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</si>
  <si>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</si>
  <si>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</si>
  <si>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</si>
  <si>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</si>
  <si>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Connor Bedard</t>
  </si>
  <si>
    <t>Over</t>
  </si>
  <si>
    <t>Under</t>
  </si>
  <si>
    <t>Jared Spurgeon</t>
  </si>
  <si>
    <t>Joel Eriksson Ek</t>
  </si>
  <si>
    <t>Kirill Kaprizov</t>
  </si>
  <si>
    <t>Marco Rossi</t>
  </si>
  <si>
    <t>Mats Zuccarello</t>
  </si>
  <si>
    <t>Matt Boldy</t>
  </si>
  <si>
    <t>Ryan Donato</t>
  </si>
  <si>
    <t>Ryan Hartman</t>
  </si>
  <si>
    <t>Seth Jones</t>
  </si>
  <si>
    <t>Taylor Hall</t>
  </si>
  <si>
    <t>Tyler Bertuzzi</t>
  </si>
  <si>
    <t>Teuvo Teravainen</t>
  </si>
  <si>
    <t>Lukas Reichel</t>
  </si>
  <si>
    <t>Brock Faber</t>
  </si>
  <si>
    <t>Dawson Mercer</t>
  </si>
  <si>
    <t>Dougie Hamilton</t>
  </si>
  <si>
    <t>Erik Haula</t>
  </si>
  <si>
    <t>Fabian Zetterlund</t>
  </si>
  <si>
    <t>Jack Hughes</t>
  </si>
  <si>
    <t>Jesper Bratt</t>
  </si>
  <si>
    <t>Mikael Granlund</t>
  </si>
  <si>
    <t>Nico Hischier</t>
  </si>
  <si>
    <t>Timo Meier</t>
  </si>
  <si>
    <t>Tyler Toffoli</t>
  </si>
  <si>
    <t>William Eklund</t>
  </si>
  <si>
    <t>Stefan Noesen</t>
  </si>
  <si>
    <t>Alex Wennberg</t>
  </si>
  <si>
    <t>Adam Fantilli</t>
  </si>
  <si>
    <t>Alex Killorn</t>
  </si>
  <si>
    <t>Cole Sillinger</t>
  </si>
  <si>
    <t>Damon Severson</t>
  </si>
  <si>
    <t>Dmitri Voronkov</t>
  </si>
  <si>
    <t>Frank Vatrano</t>
  </si>
  <si>
    <t>Kirill Marchenko</t>
  </si>
  <si>
    <t>Leo Carlsson</t>
  </si>
  <si>
    <t>Mason McTavish</t>
  </si>
  <si>
    <t>Ryan Strome</t>
  </si>
  <si>
    <t>Sean Monahan</t>
  </si>
  <si>
    <t>Trevor Zegras</t>
  </si>
  <si>
    <t>Troy Terry</t>
  </si>
  <si>
    <t>Yegor Chinakhov</t>
  </si>
  <si>
    <t>Zach Werenski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</si>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</sst>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87" totalsRowShown="0">
  <autoFilter ref="A1:S87" xr:uid="{00000000-0009-0000-0100-000001000000}"/>
  <sortState xmlns:xlrd2="http://schemas.microsoft.com/office/spreadsheetml/2017/richdata2" ref="A2:S87">
    <sortCondition descending="1" ref="K1:K87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0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9" dataCellStyle="Percent"/>
    <tableColumn id="7" xr3:uid="{00000000-0010-0000-0000-000007000000}" name="normal_likelihood" dataDxfId="8" dataCellStyle="Percent"/>
    <tableColumn id="8" xr3:uid="{00000000-0010-0000-0000-000008000000}" name="poisson_likelihood" dataDxfId="7" dataCellStyle="Percent"/>
    <tableColumn id="9" xr3:uid="{00000000-0010-0000-0000-000009000000}" name="raw_data_likelihood" dataDxfId="6" dataCellStyle="Percent"/>
    <tableColumn id="10" xr3:uid="{00000000-0010-0000-0000-00000A000000}" name="weighted_likelihood" dataDxfId="5" dataCellStyle="Percent"/>
    <tableColumn id="11" xr3:uid="{00000000-0010-0000-0000-00000B000000}" name="poisson_kelly" dataDxfId="4" dataCellStyle="Percent"/>
    <tableColumn id="12" xr3:uid="{00000000-0010-0000-0000-00000C000000}" name="365 implied" dataDxfId="3" dataCellStyle="Percent">
      <calculatedColumnFormula>1/1.74</calculatedColumnFormula>
    </tableColumn>
    <tableColumn id="13" xr3:uid="{00000000-0010-0000-0000-00000D000000}" name="kelly/4 365" dataDxfId="2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Row],[kelly/4 365]]*0.5*$U$2</calculatedColumnFormula>
    </tableColumn>
    <tableColumn id="15" xr3:uid="{00000000-0010-0000-0000-00000F000000}" name="99/pinn implied" dataDxfId="1" dataCellStyle="Percent">
      <calculatedColumnFormula>1/1.74</calculatedColumnFormula>
    </tableColumn>
    <tableColumn id="16" xr3:uid="{00000000-0010-0000-0000-000010000000}" name="kelly/4 99" dataDxfId="0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99]]*0.5*$U$2</calculatedColumnFormula>
    </tableColumn>
    <tableColumn id="18" xr3:uid="{00000000-0010-0000-0000-000012000000}" name="W/L: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"/>
  <sheetViews>
    <sheetView tabSelected="1" workbookViewId="0">
      <selection activeCell="U17" sqref="U17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3" max="13" width="10.83203125" style="4"/>
    <col min="14" max="14" width="10.83203125" style="2"/>
    <col min="15" max="16" width="10.83203125" style="4"/>
    <col min="17" max="17" width="10.83203125" style="2"/>
    <col min="19" max="19" width="10.832031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s="4" t="s">
        <v>57</v>
      </c>
      <c r="N1" s="2" t="s">
        <v>58</v>
      </c>
      <c r="O1" s="4" t="s">
        <v>59</v>
      </c>
      <c r="P1" s="4" t="s">
        <v>60</v>
      </c>
      <c r="Q1" s="2" t="s">
        <v>61</v>
      </c>
      <c r="R1" s="3" t="s">
        <v>62</v>
      </c>
      <c r="S1" s="2" t="s">
        <v>63</v>
      </c>
      <c r="U1" t="s">
        <v>64</v>
      </c>
      <c r="V1" s="5">
        <f>SUM(K2:K22)</f>
        <v>0.62334285293451264</v>
      </c>
    </row>
    <row r="2" spans="1:22" x14ac:dyDescent="0.2">
      <c r="A2">
        <v>5258</v>
      </c>
      <c r="B2" t="s">
        <v>43</v>
      </c>
      <c r="C2" s="1">
        <v>45606</v>
      </c>
      <c r="D2" t="s">
        <v>13</v>
      </c>
      <c r="E2">
        <v>2.5</v>
      </c>
      <c r="F2" s="4">
        <v>0.56497175141242895</v>
      </c>
      <c r="G2" s="4">
        <v>0.65124416134181096</v>
      </c>
      <c r="H2" s="4">
        <v>0.69596121416796797</v>
      </c>
      <c r="I2" s="4">
        <v>0.72727272727272696</v>
      </c>
      <c r="J2" s="4">
        <v>0.70411985018726597</v>
      </c>
      <c r="K2" s="4">
        <v>7.5276412038085799E-2</v>
      </c>
      <c r="L2" s="4">
        <f t="shared" ref="L2" si="0">1/1.74</f>
        <v>0.57471264367816088</v>
      </c>
      <c r="M2" s="4">
        <f>(Table1[[#This Row],[poisson_likelihood]] - (1-Table1[[#This Row],[poisson_likelihood]])/(1/Table1[[#This Row],[365 implied]]-1))/4</f>
        <v>7.1274497517656882E-2</v>
      </c>
      <c r="N2" s="7">
        <f>Table1[[#This Row],[kelly/4 365]]*0.5*$U$2</f>
        <v>24.946074131179909</v>
      </c>
      <c r="O2" s="4">
        <f t="shared" ref="O2" si="1">1/1.74</f>
        <v>0.57471264367816088</v>
      </c>
      <c r="P2" s="4">
        <f>(Table1[[#This Row],[poisson_likelihood]] - (1-Table1[[#This Row],[poisson_likelihood]])/(1/Table1[[#This Row],[99/pinn implied]]-1))/4</f>
        <v>7.1274497517656882E-2</v>
      </c>
      <c r="Q2" s="2">
        <f>Table1[[#This Row],[kelly/4 99]]*0.5*$U$2</f>
        <v>24.946074131179909</v>
      </c>
      <c r="R2" t="s">
        <v>66</v>
      </c>
      <c r="S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-24.946074131179909</v>
      </c>
      <c r="U2" s="2">
        <v>700</v>
      </c>
    </row>
    <row r="3" spans="1:22" x14ac:dyDescent="0.2">
      <c r="A3">
        <v>5280</v>
      </c>
      <c r="B3" t="s">
        <v>54</v>
      </c>
      <c r="C3" s="1">
        <v>45606</v>
      </c>
      <c r="D3" t="s">
        <v>13</v>
      </c>
      <c r="E3">
        <v>2.5</v>
      </c>
      <c r="F3" s="4">
        <v>0.49019607843137197</v>
      </c>
      <c r="G3" s="4">
        <v>0.58634742152512398</v>
      </c>
      <c r="H3" s="4">
        <v>0.63635531037634496</v>
      </c>
      <c r="I3" s="4">
        <v>0.70833333333333304</v>
      </c>
      <c r="J3" s="4">
        <v>0.65405405405405403</v>
      </c>
      <c r="K3" s="4">
        <v>7.1674238742246293E-2</v>
      </c>
      <c r="L3" s="4">
        <f>1/2</f>
        <v>0.5</v>
      </c>
      <c r="M3" s="4">
        <f>(Table1[[#This Row],[poisson_likelihood]] - (1-Table1[[#This Row],[poisson_likelihood]])/(1/Table1[[#This Row],[365 implied]]-1))/4</f>
        <v>6.8177655188172481E-2</v>
      </c>
      <c r="N3" s="7">
        <f>Table1[[#This Row],[kelly/4 365]]*0.5*$U$2</f>
        <v>23.86217931586037</v>
      </c>
      <c r="O3" s="4">
        <f>1/1.95</f>
        <v>0.51282051282051289</v>
      </c>
      <c r="P3" s="4">
        <f>(Table1[[#This Row],[poisson_likelihood]] - (1-Table1[[#This Row],[poisson_likelihood]])/(1/Table1[[#This Row],[99/pinn implied]]-1))/4</f>
        <v>6.3392856640492781E-2</v>
      </c>
      <c r="Q3" s="2">
        <f>Table1[[#This Row],[kelly/4 99]]*0.5*$U$2</f>
        <v>22.187499824172473</v>
      </c>
      <c r="R3" t="s">
        <v>66</v>
      </c>
      <c r="S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-23.86217931586037</v>
      </c>
    </row>
    <row r="4" spans="1:22" x14ac:dyDescent="0.2">
      <c r="A4">
        <v>5260</v>
      </c>
      <c r="B4" t="s">
        <v>44</v>
      </c>
      <c r="C4" s="1">
        <v>45606</v>
      </c>
      <c r="D4" t="s">
        <v>13</v>
      </c>
      <c r="E4">
        <v>1.5</v>
      </c>
      <c r="F4" s="4">
        <v>0.47169811320754701</v>
      </c>
      <c r="G4" s="4">
        <v>0.513455772335349</v>
      </c>
      <c r="H4" s="4">
        <v>0.57126579247006104</v>
      </c>
      <c r="I4" s="4">
        <v>0.61490683229813603</v>
      </c>
      <c r="J4" s="4">
        <v>0.59848484848484795</v>
      </c>
      <c r="K4" s="4">
        <v>4.7116848222439701E-2</v>
      </c>
      <c r="L4" s="4">
        <f>1/2.1</f>
        <v>0.47619047619047616</v>
      </c>
      <c r="M4" s="4">
        <f>(Table1[[#This Row],[poisson_likelihood]] - (1-Table1[[#This Row],[poisson_likelihood]])/(1/Table1[[#This Row],[365 implied]]-1))/4</f>
        <v>4.5376855497074597E-2</v>
      </c>
      <c r="N4" s="7">
        <f>Table1[[#This Row],[kelly/4 365]]*0.5*$U$2</f>
        <v>15.881899423976108</v>
      </c>
      <c r="O4" s="4">
        <f>1/2.05</f>
        <v>0.48780487804878053</v>
      </c>
      <c r="P4" s="4">
        <f>(Table1[[#This Row],[poisson_likelihood]] - (1-Table1[[#This Row],[poisson_likelihood]])/(1/Table1[[#This Row],[99/pinn implied]]-1))/4</f>
        <v>4.0736874896101199E-2</v>
      </c>
      <c r="Q4" s="2">
        <f>Table1[[#This Row],[kelly/4 99]]*0.5*$U$2</f>
        <v>14.257906213635421</v>
      </c>
      <c r="R4" t="s">
        <v>67</v>
      </c>
      <c r="S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17.47008936637372</v>
      </c>
      <c r="U4" t="s">
        <v>65</v>
      </c>
      <c r="V4" s="6">
        <f>SUM(S:S)</f>
        <v>-45.62099267917128</v>
      </c>
    </row>
    <row r="5" spans="1:22" x14ac:dyDescent="0.2">
      <c r="A5">
        <v>5212</v>
      </c>
      <c r="B5" t="s">
        <v>20</v>
      </c>
      <c r="C5" s="1">
        <v>45606</v>
      </c>
      <c r="D5" t="s">
        <v>13</v>
      </c>
      <c r="E5">
        <v>2.5</v>
      </c>
      <c r="F5" s="4">
        <v>0.60606060606060597</v>
      </c>
      <c r="G5" s="4">
        <v>0.63435294672788101</v>
      </c>
      <c r="H5" s="4">
        <v>0.67918540610205402</v>
      </c>
      <c r="I5" s="4">
        <v>0.68518518518518501</v>
      </c>
      <c r="J5" s="4">
        <v>0.64130434782608603</v>
      </c>
      <c r="K5" s="4">
        <v>4.6406123103226803E-2</v>
      </c>
      <c r="L5" s="4">
        <f>1/1.64</f>
        <v>0.6097560975609756</v>
      </c>
      <c r="M5" s="4">
        <f>(Table1[[#This Row],[poisson_likelihood]] - (1-Table1[[#This Row],[poisson_likelihood]])/(1/Table1[[#This Row],[365 implied]]-1))/4</f>
        <v>4.4478150784128395E-2</v>
      </c>
      <c r="N5" s="2">
        <f>Table1[[#This Row],[kelly/4 365]]*0.5*$U$2</f>
        <v>15.567352774444938</v>
      </c>
      <c r="O5" s="4">
        <f>1/1.65</f>
        <v>0.60606060606060608</v>
      </c>
      <c r="P5" s="4">
        <f>(Table1[[#This Row],[poisson_likelihood]] - (1-Table1[[#This Row],[poisson_likelihood]])/(1/Table1[[#This Row],[99/pinn implied]]-1))/4</f>
        <v>4.6406123103226574E-2</v>
      </c>
      <c r="Q5" s="7">
        <f>Table1[[#This Row],[kelly/4 99]]*0.5*$U$2</f>
        <v>16.2421430861293</v>
      </c>
      <c r="R5" t="s">
        <v>67</v>
      </c>
      <c r="S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10.557393005984043</v>
      </c>
    </row>
    <row r="6" spans="1:22" x14ac:dyDescent="0.2">
      <c r="A6">
        <v>5266</v>
      </c>
      <c r="B6" t="s">
        <v>47</v>
      </c>
      <c r="C6" s="1">
        <v>45606</v>
      </c>
      <c r="D6" t="s">
        <v>13</v>
      </c>
      <c r="E6">
        <v>2.5</v>
      </c>
      <c r="F6" s="4">
        <v>0.5</v>
      </c>
      <c r="G6" s="4">
        <v>0.53105844343025099</v>
      </c>
      <c r="H6" s="4">
        <v>0.57598545259674105</v>
      </c>
      <c r="I6" s="4">
        <v>0.586666666666666</v>
      </c>
      <c r="J6" s="4">
        <v>0.59090909090909005</v>
      </c>
      <c r="K6" s="4">
        <v>3.7992726298370597E-2</v>
      </c>
      <c r="L6" s="4">
        <f>1/1.95</f>
        <v>0.51282051282051289</v>
      </c>
      <c r="M6" s="4">
        <f>(Table1[[#This Row],[poisson_likelihood]] - (1-Table1[[#This Row],[poisson_likelihood]])/(1/Table1[[#This Row],[365 implied]]-1))/4</f>
        <v>3.2413587516748665E-2</v>
      </c>
      <c r="N6" s="7">
        <f>Table1[[#This Row],[kelly/4 365]]*0.5*$U$2</f>
        <v>11.344755630862032</v>
      </c>
      <c r="O6" s="4">
        <f>1/1.91</f>
        <v>0.52356020942408377</v>
      </c>
      <c r="P6" s="4">
        <f>(Table1[[#This Row],[poisson_likelihood]] - (1-Table1[[#This Row],[poisson_likelihood]])/(1/Table1[[#This Row],[99/pinn implied]]-1))/4</f>
        <v>2.7508850126311921E-2</v>
      </c>
      <c r="Q6" s="2">
        <f>Table1[[#This Row],[kelly/4 99]]*0.5*$U$2</f>
        <v>9.6280975442091723</v>
      </c>
      <c r="R6" t="s">
        <v>66</v>
      </c>
      <c r="S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-11.344755630862032</v>
      </c>
    </row>
    <row r="7" spans="1:22" x14ac:dyDescent="0.2">
      <c r="A7">
        <v>5282</v>
      </c>
      <c r="B7" t="s">
        <v>55</v>
      </c>
      <c r="C7" s="1">
        <v>45606</v>
      </c>
      <c r="D7" t="s">
        <v>13</v>
      </c>
      <c r="E7">
        <v>3.5</v>
      </c>
      <c r="F7" s="4">
        <v>0.56179775280898803</v>
      </c>
      <c r="G7" s="4">
        <v>0.59494718008200898</v>
      </c>
      <c r="H7" s="4">
        <v>0.62813693293917705</v>
      </c>
      <c r="I7" s="4">
        <v>0.66666666666666596</v>
      </c>
      <c r="J7" s="4">
        <v>0.658415841584158</v>
      </c>
      <c r="K7" s="4">
        <v>3.7847352766581799E-2</v>
      </c>
      <c r="L7" s="4">
        <f>1/1.74</f>
        <v>0.57471264367816088</v>
      </c>
      <c r="M7" s="4">
        <f>(Table1[[#This Row],[poisson_likelihood]] - (1-Table1[[#This Row],[poisson_likelihood]])/(1/Table1[[#This Row],[365 implied]]-1))/4</f>
        <v>3.1404818687218977E-2</v>
      </c>
      <c r="N7" s="7">
        <f>Table1[[#This Row],[kelly/4 365]]*0.5*$U$2</f>
        <v>10.991686540526642</v>
      </c>
      <c r="O7" s="4">
        <f>Table1[[#This Row],[365 implied]]</f>
        <v>0.57471264367816088</v>
      </c>
      <c r="P7" s="4">
        <f>(Table1[[#This Row],[poisson_likelihood]] - (1-Table1[[#This Row],[poisson_likelihood]])/(1/Table1[[#This Row],[99/pinn implied]]-1))/4</f>
        <v>3.1404818687218977E-2</v>
      </c>
      <c r="Q7" s="2">
        <f>Table1[[#This Row],[kelly/4 99]]*0.5*$U$2</f>
        <v>10.991686540526642</v>
      </c>
      <c r="R7" t="s">
        <v>66</v>
      </c>
      <c r="S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-10.991686540526642</v>
      </c>
    </row>
    <row r="8" spans="1:22" x14ac:dyDescent="0.2">
      <c r="A8">
        <v>5250</v>
      </c>
      <c r="B8" t="s">
        <v>39</v>
      </c>
      <c r="C8" s="1">
        <v>45606</v>
      </c>
      <c r="D8" t="s">
        <v>13</v>
      </c>
      <c r="E8">
        <v>1.5</v>
      </c>
      <c r="F8" s="4">
        <v>0.46296296296296202</v>
      </c>
      <c r="G8" s="4">
        <v>0.48768634128945498</v>
      </c>
      <c r="H8" s="4">
        <v>0.54174648892202104</v>
      </c>
      <c r="I8" s="4">
        <v>0.60227272727272696</v>
      </c>
      <c r="J8" s="4">
        <v>0.62458471760797296</v>
      </c>
      <c r="K8" s="4">
        <v>3.6675089670596302E-2</v>
      </c>
      <c r="L8" s="4"/>
      <c r="M8" s="4" t="e">
        <f>(Table1[[#This Row],[poisson_likelihood]] - (1-Table1[[#This Row],[poisson_likelihood]])/(1/Table1[[#This Row],[365 implied]]-1))/4</f>
        <v>#DIV/0!</v>
      </c>
      <c r="N8" s="2" t="e">
        <f>Table1[[#This Row],[kelly/4 365]]*0.5*$U$2</f>
        <v>#DIV/0!</v>
      </c>
      <c r="P8" s="4" t="e">
        <f>(Table1[[#This Row],[poisson_likelihood]] - (1-Table1[[#This Row],[poisson_likelihood]])/(1/Table1[[#This Row],[99/pinn implied]]-1))/4</f>
        <v>#DIV/0!</v>
      </c>
      <c r="Q8" s="2" t="e">
        <f>Table1[[#This Row],[kelly/4 99]]*0.5*$U$2</f>
        <v>#DIV/0!</v>
      </c>
      <c r="S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2" x14ac:dyDescent="0.2">
      <c r="A9">
        <v>5252</v>
      </c>
      <c r="B9" t="s">
        <v>40</v>
      </c>
      <c r="C9" s="1">
        <v>45606</v>
      </c>
      <c r="D9" t="s">
        <v>13</v>
      </c>
      <c r="E9">
        <v>1.5</v>
      </c>
      <c r="F9" s="4">
        <v>0.59523809523809501</v>
      </c>
      <c r="G9" s="4">
        <v>0.58852040863031996</v>
      </c>
      <c r="H9" s="4">
        <v>0.65285543442393201</v>
      </c>
      <c r="I9" s="4">
        <v>0.65909090909090895</v>
      </c>
      <c r="J9" s="4">
        <v>0.66440677966101602</v>
      </c>
      <c r="K9" s="4">
        <v>3.5587180085369999E-2</v>
      </c>
      <c r="L9" s="4"/>
      <c r="M9" s="4" t="e">
        <f>(Table1[[#This Row],[poisson_likelihood]] - (1-Table1[[#This Row],[poisson_likelihood]])/(1/Table1[[#This Row],[365 implied]]-1))/4</f>
        <v>#DIV/0!</v>
      </c>
      <c r="N9" s="2" t="e">
        <f>Table1[[#This Row],[kelly/4 365]]*0.5*$U$2</f>
        <v>#DIV/0!</v>
      </c>
      <c r="P9" s="4" t="e">
        <f>(Table1[[#This Row],[poisson_likelihood]] - (1-Table1[[#This Row],[poisson_likelihood]])/(1/Table1[[#This Row],[99/pinn implied]]-1))/4</f>
        <v>#DIV/0!</v>
      </c>
      <c r="Q9" s="2" t="e">
        <f>Table1[[#This Row],[kelly/4 99]]*0.5*$U$2</f>
        <v>#DIV/0!</v>
      </c>
      <c r="S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2" x14ac:dyDescent="0.2">
      <c r="A10">
        <v>5240</v>
      </c>
      <c r="B10" t="s">
        <v>34</v>
      </c>
      <c r="C10" s="1">
        <v>45606</v>
      </c>
      <c r="D10" t="s">
        <v>13</v>
      </c>
      <c r="E10">
        <v>2.5</v>
      </c>
      <c r="F10" s="4">
        <v>0.60975609756097504</v>
      </c>
      <c r="G10" s="4">
        <v>0.612725959095337</v>
      </c>
      <c r="H10" s="4">
        <v>0.66283839213411599</v>
      </c>
      <c r="I10" s="4">
        <v>0.69325153374233095</v>
      </c>
      <c r="J10" s="4">
        <v>0.62867647058823495</v>
      </c>
      <c r="K10" s="4">
        <v>3.40058449609182E-2</v>
      </c>
      <c r="L10" s="4">
        <f>1/1.58</f>
        <v>0.63291139240506322</v>
      </c>
      <c r="M10" s="4">
        <f>(Table1[[#This Row],[poisson_likelihood]] - (1-Table1[[#This Row],[poisson_likelihood]])/(1/Table1[[#This Row],[365 implied]]-1))/4</f>
        <v>2.0381318780992808E-2</v>
      </c>
      <c r="N10" s="2">
        <f>Table1[[#This Row],[kelly/4 365]]*0.5*$U$2</f>
        <v>7.1334615733474829</v>
      </c>
      <c r="O10" s="4">
        <f>1/1.59</f>
        <v>0.62893081761006286</v>
      </c>
      <c r="P10" s="4">
        <f>(Table1[[#This Row],[poisson_likelihood]] - (1-Table1[[#This Row],[poisson_likelihood]])/(1/Table1[[#This Row],[99/pinn implied]]-1))/4</f>
        <v>2.2844509954764614E-2</v>
      </c>
      <c r="Q10" s="7">
        <f>Table1[[#This Row],[kelly/4 99]]*0.5*$U$2</f>
        <v>7.9955784841676145</v>
      </c>
      <c r="R10" t="s">
        <v>66</v>
      </c>
      <c r="S1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-7.9955784841676145</v>
      </c>
    </row>
    <row r="11" spans="1:22" x14ac:dyDescent="0.2">
      <c r="A11">
        <v>5278</v>
      </c>
      <c r="B11" t="s">
        <v>53</v>
      </c>
      <c r="C11" s="1">
        <v>45606</v>
      </c>
      <c r="D11" t="s">
        <v>13</v>
      </c>
      <c r="E11">
        <v>2.5</v>
      </c>
      <c r="F11" s="4">
        <v>0.52356020942408299</v>
      </c>
      <c r="G11" s="4">
        <v>0.53161928183158902</v>
      </c>
      <c r="H11" s="4">
        <v>0.57647741174468503</v>
      </c>
      <c r="I11" s="4">
        <v>0.57232704402515699</v>
      </c>
      <c r="J11" s="4">
        <v>0.59040590405904003</v>
      </c>
      <c r="K11" s="4">
        <v>2.7766993525370601E-2</v>
      </c>
      <c r="L11" s="4">
        <f>1/1.86</f>
        <v>0.5376344086021505</v>
      </c>
      <c r="M11" s="4">
        <f>(Table1[[#This Row],[poisson_likelihood]] - (1-Table1[[#This Row],[poisson_likelihood]])/(1/Table1[[#This Row],[365 implied]]-1))/4</f>
        <v>2.1002321466602969E-2</v>
      </c>
      <c r="N11" s="2">
        <f>Table1[[#This Row],[kelly/4 365]]*0.5*$U$2</f>
        <v>7.3508125133110394</v>
      </c>
      <c r="O11" s="4">
        <f>1/1.87</f>
        <v>0.53475935828876997</v>
      </c>
      <c r="P11" s="4">
        <f>(Table1[[#This Row],[poisson_likelihood]] - (1-Table1[[#This Row],[poisson_likelihood]])/(1/Table1[[#This Row],[99/pinn implied]]-1))/4</f>
        <v>2.2417459759356662E-2</v>
      </c>
      <c r="Q11" s="7">
        <f>Table1[[#This Row],[kelly/4 99]]*0.5*$U$2</f>
        <v>7.8461109157748314</v>
      </c>
      <c r="R11" t="s">
        <v>66</v>
      </c>
      <c r="S1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-7.8461109157748314</v>
      </c>
    </row>
    <row r="12" spans="1:22" x14ac:dyDescent="0.2">
      <c r="A12">
        <v>5274</v>
      </c>
      <c r="B12" t="s">
        <v>51</v>
      </c>
      <c r="C12" s="1">
        <v>45606</v>
      </c>
      <c r="D12" t="s">
        <v>13</v>
      </c>
      <c r="E12">
        <v>2.5</v>
      </c>
      <c r="F12" s="4">
        <v>0.53191489361702105</v>
      </c>
      <c r="G12" s="4">
        <v>0.540251344678645</v>
      </c>
      <c r="H12" s="4">
        <v>0.58222898656535005</v>
      </c>
      <c r="I12" s="4">
        <v>0.59504132231404905</v>
      </c>
      <c r="J12" s="4">
        <v>0.55416666666666603</v>
      </c>
      <c r="K12" s="4">
        <v>2.6872299642857499E-2</v>
      </c>
      <c r="L12" s="4">
        <f>1/1.83</f>
        <v>0.54644808743169393</v>
      </c>
      <c r="M12" s="4">
        <f>(Table1[[#This Row],[poisson_likelihood]] - (1-Table1[[#This Row],[poisson_likelihood]])/(1/Table1[[#This Row],[365 implied]]-1))/4</f>
        <v>1.9722604040539382E-2</v>
      </c>
      <c r="N12" s="2">
        <f>Table1[[#This Row],[kelly/4 365]]*0.5*$U$2</f>
        <v>6.9029114141887842</v>
      </c>
      <c r="O12" s="4">
        <f>1/1.847</f>
        <v>0.54141851651326478</v>
      </c>
      <c r="P12" s="4">
        <f>(Table1[[#This Row],[poisson_likelihood]] - (1-Table1[[#This Row],[poisson_likelihood]])/(1/Table1[[#This Row],[99/pinn implied]]-1))/4</f>
        <v>2.2248210798760784E-2</v>
      </c>
      <c r="Q12" s="7">
        <f>Table1[[#This Row],[kelly/4 99]]*0.5*$U$2</f>
        <v>7.7868737795662746</v>
      </c>
      <c r="R12" t="s">
        <v>67</v>
      </c>
      <c r="S1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6.5954820912926344</v>
      </c>
    </row>
    <row r="13" spans="1:22" x14ac:dyDescent="0.2">
      <c r="A13">
        <v>5245</v>
      </c>
      <c r="B13" t="s">
        <v>37</v>
      </c>
      <c r="C13" s="1">
        <v>45606</v>
      </c>
      <c r="D13" t="s">
        <v>12</v>
      </c>
      <c r="E13">
        <v>2.5</v>
      </c>
      <c r="F13" s="4">
        <v>0.54644808743169304</v>
      </c>
      <c r="G13" s="4">
        <v>0.61573284005379803</v>
      </c>
      <c r="H13" s="4">
        <v>0.58588399635135202</v>
      </c>
      <c r="I13" s="4">
        <v>0.57386363636363602</v>
      </c>
      <c r="J13" s="4">
        <v>0.53898305084745701</v>
      </c>
      <c r="K13" s="4">
        <v>2.1737263049088799E-2</v>
      </c>
      <c r="L13" s="4">
        <f>1/1.71</f>
        <v>0.58479532163742687</v>
      </c>
      <c r="M13" s="4">
        <f>(Table1[[#This Row],[poisson_likelihood]] - (1-Table1[[#This Row],[poisson_likelihood]])/(1/Table1[[#This Row],[365 implied]]-1))/4</f>
        <v>6.5550484535636944E-4</v>
      </c>
      <c r="N13" s="2">
        <f>Table1[[#This Row],[kelly/4 365]]*0.5*$U$2</f>
        <v>0.2294266958747293</v>
      </c>
      <c r="O13" s="4">
        <f>1/1.74</f>
        <v>0.57471264367816088</v>
      </c>
      <c r="P13" s="4">
        <f>(Table1[[#This Row],[poisson_likelihood]] - (1-Table1[[#This Row],[poisson_likelihood]])/(1/Table1[[#This Row],[99/pinn implied]]-1))/4</f>
        <v>6.566943801132652E-3</v>
      </c>
      <c r="Q13" s="7">
        <f>Table1[[#This Row],[kelly/4 99]]*0.5*$U$2</f>
        <v>2.2984303303964282</v>
      </c>
      <c r="R13" t="s">
        <v>66</v>
      </c>
      <c r="S1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-2.2984303303964282</v>
      </c>
    </row>
    <row r="14" spans="1:22" x14ac:dyDescent="0.2">
      <c r="A14">
        <v>5248</v>
      </c>
      <c r="B14" t="s">
        <v>38</v>
      </c>
      <c r="C14" s="1">
        <v>45606</v>
      </c>
      <c r="D14" t="s">
        <v>13</v>
      </c>
      <c r="E14">
        <v>1.5</v>
      </c>
      <c r="F14" s="4">
        <v>0.476190476190476</v>
      </c>
      <c r="G14" s="4">
        <v>0.45899770651037702</v>
      </c>
      <c r="H14" s="4">
        <v>0.51181825688329197</v>
      </c>
      <c r="I14" s="4">
        <v>0.49019607843137197</v>
      </c>
      <c r="J14" s="4">
        <v>0.49545454545454498</v>
      </c>
      <c r="K14" s="4">
        <v>1.7004168057935001E-2</v>
      </c>
      <c r="L14" s="4">
        <f>1/2.1</f>
        <v>0.47619047619047616</v>
      </c>
      <c r="M14" s="4">
        <f>(Table1[[#This Row],[poisson_likelihood]] - (1-Table1[[#This Row],[poisson_likelihood]])/(1/Table1[[#This Row],[365 implied]]-1))/4</f>
        <v>1.700416805793481E-2</v>
      </c>
      <c r="N14" s="7">
        <f>Table1[[#This Row],[kelly/4 365]]*0.5*$U$2</f>
        <v>5.9514588202771836</v>
      </c>
      <c r="O14" s="4">
        <f>1/2.05</f>
        <v>0.48780487804878053</v>
      </c>
      <c r="P14" s="4">
        <f>(Table1[[#This Row],[poisson_likelihood]] - (1-Table1[[#This Row],[poisson_likelihood]])/(1/Table1[[#This Row],[99/pinn implied]]-1))/4</f>
        <v>1.1720815859702013E-2</v>
      </c>
      <c r="Q14" s="2">
        <f>Table1[[#This Row],[kelly/4 99]]*0.5*$U$2</f>
        <v>4.1022855508957043</v>
      </c>
      <c r="R14" t="s">
        <v>67</v>
      </c>
      <c r="S1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6.5466047023049025</v>
      </c>
    </row>
    <row r="15" spans="1:22" x14ac:dyDescent="0.2">
      <c r="A15">
        <v>5210</v>
      </c>
      <c r="B15" t="s">
        <v>19</v>
      </c>
      <c r="C15" s="1">
        <v>45606</v>
      </c>
      <c r="D15" t="s">
        <v>13</v>
      </c>
      <c r="E15">
        <v>3.5</v>
      </c>
      <c r="F15" s="4">
        <v>0.58479532163742598</v>
      </c>
      <c r="G15" s="4">
        <v>0.574607940834577</v>
      </c>
      <c r="H15" s="4">
        <v>0.61192884710803697</v>
      </c>
      <c r="I15" s="4">
        <v>0.61176470588235299</v>
      </c>
      <c r="J15" s="4">
        <v>0.61130742049469899</v>
      </c>
      <c r="K15" s="4">
        <v>1.6337439631951799E-2</v>
      </c>
      <c r="L15" s="4">
        <f>1/1.68</f>
        <v>0.59523809523809523</v>
      </c>
      <c r="M15" s="4">
        <f>(Table1[[#This Row],[poisson_likelihood]] - (1-Table1[[#This Row],[poisson_likelihood]])/(1/Table1[[#This Row],[365 implied]]-1))/4</f>
        <v>1.0308993802022826E-2</v>
      </c>
      <c r="N15" s="2">
        <f>Table1[[#This Row],[kelly/4 365]]*0.5*$U$2</f>
        <v>3.6081478307079888</v>
      </c>
      <c r="O15" s="4">
        <f>1/1.71</f>
        <v>0.58479532163742687</v>
      </c>
      <c r="P15" s="4">
        <f>(Table1[[#This Row],[poisson_likelihood]] - (1-Table1[[#This Row],[poisson_likelihood]])/(1/Table1[[#This Row],[99/pinn implied]]-1))/4</f>
        <v>1.6337439631951861E-2</v>
      </c>
      <c r="Q15" s="7">
        <f>Table1[[#This Row],[kelly/4 99]]*0.5*$U$2</f>
        <v>5.7181038711831516</v>
      </c>
      <c r="R15" t="s">
        <v>66</v>
      </c>
      <c r="S1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-5.7181038711831516</v>
      </c>
    </row>
    <row r="16" spans="1:22" x14ac:dyDescent="0.2">
      <c r="A16">
        <v>5264</v>
      </c>
      <c r="B16" t="s">
        <v>46</v>
      </c>
      <c r="C16" s="1">
        <v>45606</v>
      </c>
      <c r="D16" t="s">
        <v>13</v>
      </c>
      <c r="E16">
        <v>3.5</v>
      </c>
      <c r="F16" s="4">
        <v>0.58823529411764697</v>
      </c>
      <c r="G16" s="4">
        <v>0.57026942063615604</v>
      </c>
      <c r="H16" s="4">
        <v>0.61438439568465497</v>
      </c>
      <c r="I16" s="4">
        <v>0.60571428571428498</v>
      </c>
      <c r="J16" s="4">
        <v>0.57731958762886504</v>
      </c>
      <c r="K16" s="4">
        <v>1.5876240237112101E-2</v>
      </c>
      <c r="L16" s="4">
        <f>1/1.64</f>
        <v>0.6097560975609756</v>
      </c>
      <c r="M16" s="4">
        <f>(Table1[[#This Row],[poisson_likelihood]] - (1-Table1[[#This Row],[poisson_likelihood]])/(1/Table1[[#This Row],[365 implied]]-1))/4</f>
        <v>2.9650034854821206E-3</v>
      </c>
      <c r="N16" s="2">
        <f>Table1[[#This Row],[kelly/4 365]]*0.5*$U$2</f>
        <v>1.0377512199187422</v>
      </c>
      <c r="O16" s="4">
        <f>1/1.65</f>
        <v>0.60606060606060608</v>
      </c>
      <c r="P16" s="4">
        <f>(Table1[[#This Row],[poisson_likelihood]] - (1-Table1[[#This Row],[poisson_likelihood]])/(1/Table1[[#This Row],[99/pinn implied]]-1))/4</f>
        <v>5.2824049537233408E-3</v>
      </c>
      <c r="Q16" s="7">
        <f>Table1[[#This Row],[kelly/4 99]]*0.5*$U$2</f>
        <v>1.8488417338031693</v>
      </c>
      <c r="R16" t="s">
        <v>67</v>
      </c>
      <c r="S1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1.2017471269720599</v>
      </c>
    </row>
    <row r="17" spans="1:19" x14ac:dyDescent="0.2">
      <c r="A17">
        <v>5234</v>
      </c>
      <c r="B17" t="s">
        <v>31</v>
      </c>
      <c r="C17" s="1">
        <v>45606</v>
      </c>
      <c r="D17" t="s">
        <v>13</v>
      </c>
      <c r="E17">
        <v>2.5</v>
      </c>
      <c r="F17" s="4">
        <v>0.59880239520958001</v>
      </c>
      <c r="G17" s="4">
        <v>0.57935045453426004</v>
      </c>
      <c r="H17" s="4">
        <v>0.62148882825846297</v>
      </c>
      <c r="I17" s="4">
        <v>0.62804878048780399</v>
      </c>
      <c r="J17" s="4">
        <v>0.61188811188811099</v>
      </c>
      <c r="K17" s="4">
        <v>1.4136695220759001E-2</v>
      </c>
      <c r="L17" s="4">
        <f>1/1.6</f>
        <v>0.625</v>
      </c>
      <c r="M17" s="4">
        <f>(Table1[[#This Row],[poisson_likelihood]] - (1-Table1[[#This Row],[poisson_likelihood]])/(1/Table1[[#This Row],[365 implied]]-1))/4</f>
        <v>-2.3407811610246521E-3</v>
      </c>
      <c r="N17" s="2">
        <f>Table1[[#This Row],[kelly/4 365]]*0.5*$U$2</f>
        <v>-0.81927340635862822</v>
      </c>
      <c r="P17" s="4" t="e">
        <f>(Table1[[#This Row],[poisson_likelihood]] - (1-Table1[[#This Row],[poisson_likelihood]])/(1/Table1[[#This Row],[99/pinn implied]]-1))/4</f>
        <v>#DIV/0!</v>
      </c>
      <c r="Q17" s="2" t="e">
        <f>Table1[[#This Row],[kelly/4 99]]*0.5*$U$2</f>
        <v>#DIV/0!</v>
      </c>
      <c r="S1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5256</v>
      </c>
      <c r="B18" t="s">
        <v>42</v>
      </c>
      <c r="C18" s="1">
        <v>45606</v>
      </c>
      <c r="D18" t="s">
        <v>13</v>
      </c>
      <c r="E18">
        <v>1.5</v>
      </c>
      <c r="F18" s="4">
        <v>0.387596899224806</v>
      </c>
      <c r="G18" s="4">
        <v>0.38152583522309902</v>
      </c>
      <c r="H18" s="4">
        <v>0.41906375871451901</v>
      </c>
      <c r="I18" s="4">
        <v>0.443037974683544</v>
      </c>
      <c r="J18" s="4">
        <v>0.44357976653696402</v>
      </c>
      <c r="K18" s="4">
        <v>1.28456483359905E-2</v>
      </c>
      <c r="L18" s="4"/>
      <c r="M18" s="4" t="e">
        <f>(Table1[[#This Row],[poisson_likelihood]] - (1-Table1[[#This Row],[poisson_likelihood]])/(1/Table1[[#This Row],[365 implied]]-1))/4</f>
        <v>#DIV/0!</v>
      </c>
      <c r="N18" s="8" t="e">
        <f>Table1[[#This Row],[kelly/4 365]]*0.5*$U$2</f>
        <v>#DIV/0!</v>
      </c>
      <c r="P18" s="4" t="e">
        <f>(Table1[[#This Row],[poisson_likelihood]] - (1-Table1[[#This Row],[poisson_likelihood]])/(1/Table1[[#This Row],[99/pinn implied]]-1))/4</f>
        <v>#DIV/0!</v>
      </c>
      <c r="Q18" s="2" t="e">
        <f>Table1[[#This Row],[kelly/4 99]]*0.5*$U$2</f>
        <v>#DIV/0!</v>
      </c>
      <c r="S18" s="2">
        <v>2</v>
      </c>
    </row>
    <row r="19" spans="1:19" x14ac:dyDescent="0.2">
      <c r="A19">
        <v>5228</v>
      </c>
      <c r="B19" t="s">
        <v>28</v>
      </c>
      <c r="C19" s="1">
        <v>45606</v>
      </c>
      <c r="D19" t="s">
        <v>13</v>
      </c>
      <c r="E19">
        <v>1.5</v>
      </c>
      <c r="F19" s="4">
        <v>0.45248868778280499</v>
      </c>
      <c r="G19" s="4">
        <v>0.42958133543405402</v>
      </c>
      <c r="H19" s="4">
        <v>0.48028056373559902</v>
      </c>
      <c r="I19" s="4">
        <v>0.524861878453038</v>
      </c>
      <c r="J19" s="4">
        <v>0.52117263843648198</v>
      </c>
      <c r="K19" s="4">
        <v>1.26900921189411E-2</v>
      </c>
      <c r="L19" s="4">
        <f>1/2.2</f>
        <v>0.45454545454545453</v>
      </c>
      <c r="M19" s="4">
        <f>(Table1[[#This Row],[poisson_likelihood]] - (1-Table1[[#This Row],[poisson_likelihood]])/(1/Table1[[#This Row],[365 implied]]-1))/4</f>
        <v>1.1795258378816231E-2</v>
      </c>
      <c r="N19" s="7">
        <f>Table1[[#This Row],[kelly/4 365]]*0.5*$U$2</f>
        <v>4.1283404325856807</v>
      </c>
      <c r="O19" s="4">
        <f>1/2.15</f>
        <v>0.46511627906976744</v>
      </c>
      <c r="P19" s="4">
        <f>(Table1[[#This Row],[poisson_likelihood]] - (1-Table1[[#This Row],[poisson_likelihood]])/(1/Table1[[#This Row],[99/pinn implied]]-1))/4</f>
        <v>7.0876547894647562E-3</v>
      </c>
      <c r="Q19" s="2">
        <f>Table1[[#This Row],[kelly/4 99]]*0.5*$U$2</f>
        <v>2.4806791763126648</v>
      </c>
      <c r="R19" t="s">
        <v>67</v>
      </c>
      <c r="S1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4.9540085191028176</v>
      </c>
    </row>
    <row r="20" spans="1:19" x14ac:dyDescent="0.2">
      <c r="A20">
        <v>5206</v>
      </c>
      <c r="B20" t="s">
        <v>17</v>
      </c>
      <c r="C20" s="1">
        <v>45606</v>
      </c>
      <c r="D20" t="s">
        <v>13</v>
      </c>
      <c r="E20">
        <v>1.5</v>
      </c>
      <c r="F20" s="4">
        <v>0.41666666666666602</v>
      </c>
      <c r="G20" s="4">
        <v>0.40767526751062499</v>
      </c>
      <c r="H20" s="4">
        <v>0.44492685608057603</v>
      </c>
      <c r="I20" s="4">
        <v>0.50434782608695605</v>
      </c>
      <c r="J20" s="4">
        <v>0.48510638297872299</v>
      </c>
      <c r="K20" s="4">
        <v>1.2111509748818401E-2</v>
      </c>
      <c r="L20" s="4">
        <f>1/2.45</f>
        <v>0.4081632653061224</v>
      </c>
      <c r="M20" s="4">
        <f>(Table1[[#This Row],[poisson_likelihood]] - (1-Table1[[#This Row],[poisson_likelihood]])/(1/Table1[[#This Row],[365 implied]]-1))/4</f>
        <v>1.5529447827139886E-2</v>
      </c>
      <c r="N20" s="7">
        <f>Table1[[#This Row],[kelly/4 365]]*0.5*$U$2</f>
        <v>5.4353067394989605</v>
      </c>
      <c r="O20" s="4">
        <f>1/2.4</f>
        <v>0.41666666666666669</v>
      </c>
      <c r="P20" s="4">
        <f>(Table1[[#This Row],[poisson_likelihood]] - (1-Table1[[#This Row],[poisson_likelihood]])/(1/Table1[[#This Row],[99/pinn implied]]-1))/4</f>
        <v>1.2111509748818292E-2</v>
      </c>
      <c r="Q20" s="2">
        <f>Table1[[#This Row],[kelly/4 99]]*0.5*$U$2</f>
        <v>4.2390284120864017</v>
      </c>
      <c r="R20" t="s">
        <v>66</v>
      </c>
      <c r="S2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-5.4353067394989605</v>
      </c>
    </row>
    <row r="21" spans="1:19" x14ac:dyDescent="0.2">
      <c r="A21">
        <v>5204</v>
      </c>
      <c r="B21" t="s">
        <v>16</v>
      </c>
      <c r="C21" s="1">
        <v>45606</v>
      </c>
      <c r="D21" t="s">
        <v>13</v>
      </c>
      <c r="E21">
        <v>3.5</v>
      </c>
      <c r="F21" s="4">
        <v>0.49261083743842299</v>
      </c>
      <c r="G21" s="4">
        <v>0.48093982159498899</v>
      </c>
      <c r="H21" s="4">
        <v>0.51668325163130402</v>
      </c>
      <c r="I21" s="4">
        <v>0.512820512820512</v>
      </c>
      <c r="J21" s="4">
        <v>0.524163568773234</v>
      </c>
      <c r="K21" s="4">
        <v>1.18609225270746E-2</v>
      </c>
      <c r="L21" s="4">
        <f>1/2</f>
        <v>0.5</v>
      </c>
      <c r="M21" s="4">
        <f>(Table1[[#This Row],[poisson_likelihood]] - (1-Table1[[#This Row],[poisson_likelihood]])/(1/Table1[[#This Row],[365 implied]]-1))/4</f>
        <v>8.3416258156520096E-3</v>
      </c>
      <c r="N21" s="7">
        <f>Table1[[#This Row],[kelly/4 365]]*0.5*$U$2</f>
        <v>2.9195690354782036</v>
      </c>
      <c r="O21" s="4">
        <f>1/1.95</f>
        <v>0.51282051282051289</v>
      </c>
      <c r="P21" s="4">
        <f>(Table1[[#This Row],[poisson_likelihood]] - (1-Table1[[#This Row],[poisson_likelihood]])/(1/Table1[[#This Row],[99/pinn implied]]-1))/4</f>
        <v>1.9821949160638563E-3</v>
      </c>
      <c r="Q21" s="2">
        <f>Table1[[#This Row],[kelly/4 99]]*0.5*$U$2</f>
        <v>0.69376822062234966</v>
      </c>
      <c r="R21" t="s">
        <v>66</v>
      </c>
      <c r="S2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-2.9195690354782036</v>
      </c>
    </row>
    <row r="22" spans="1:19" x14ac:dyDescent="0.2">
      <c r="A22">
        <v>5226</v>
      </c>
      <c r="B22" t="s">
        <v>27</v>
      </c>
      <c r="C22" s="1">
        <v>45606</v>
      </c>
      <c r="D22" t="s">
        <v>13</v>
      </c>
      <c r="E22">
        <v>1.5</v>
      </c>
      <c r="F22" s="4">
        <v>0.51813471502590602</v>
      </c>
      <c r="G22" s="4">
        <v>0.48253666839842702</v>
      </c>
      <c r="H22" s="4">
        <v>0.54034246923155105</v>
      </c>
      <c r="I22" s="4">
        <v>0.5</v>
      </c>
      <c r="J22" s="4">
        <v>0.51376146788990795</v>
      </c>
      <c r="K22" s="4">
        <v>1.1521764950777801E-2</v>
      </c>
      <c r="L22" s="4"/>
      <c r="M22" s="4" t="e">
        <f>(Table1[[#This Row],[poisson_likelihood]] - (1-Table1[[#This Row],[poisson_likelihood]])/(1/Table1[[#This Row],[365 implied]]-1))/4</f>
        <v>#DIV/0!</v>
      </c>
      <c r="N22" s="2" t="e">
        <f>Table1[[#This Row],[kelly/4 365]]*0.5*$U$2</f>
        <v>#DIV/0!</v>
      </c>
      <c r="P22" s="4" t="e">
        <f>(Table1[[#This Row],[poisson_likelihood]] - (1-Table1[[#This Row],[poisson_likelihood]])/(1/Table1[[#This Row],[99/pinn implied]]-1))/4</f>
        <v>#DIV/0!</v>
      </c>
      <c r="Q22" s="2" t="e">
        <f>Table1[[#This Row],[kelly/4 99]]*0.5*$U$2</f>
        <v>#DIV/0!</v>
      </c>
      <c r="S2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5229</v>
      </c>
      <c r="B23" t="s">
        <v>29</v>
      </c>
      <c r="C23" s="1">
        <v>45606</v>
      </c>
      <c r="D23" t="s">
        <v>12</v>
      </c>
      <c r="E23">
        <v>2.5</v>
      </c>
      <c r="F23" s="4">
        <v>0.62111801242235998</v>
      </c>
      <c r="G23" s="4">
        <v>0.66365860112686204</v>
      </c>
      <c r="H23" s="4">
        <v>0.63575989835552005</v>
      </c>
      <c r="I23" s="4">
        <v>0.621848739495798</v>
      </c>
      <c r="J23" s="4">
        <v>0.63387978142076495</v>
      </c>
      <c r="K23" s="4">
        <v>9.6612444067166407E-3</v>
      </c>
      <c r="L23" s="4"/>
      <c r="M23" s="4" t="e">
        <f>(Table1[[#This Row],[poisson_likelihood]] - (1-Table1[[#This Row],[poisson_likelihood]])/(1/Table1[[#This Row],[365 implied]]-1))/4</f>
        <v>#DIV/0!</v>
      </c>
      <c r="N23" s="2" t="e">
        <f>Table1[[#This Row],[kelly/4 365]]*0.5*$U$2</f>
        <v>#DIV/0!</v>
      </c>
      <c r="P23" s="4" t="e">
        <f>(Table1[[#This Row],[poisson_likelihood]] - (1-Table1[[#This Row],[poisson_likelihood]])/(1/Table1[[#This Row],[99/pinn implied]]-1))/4</f>
        <v>#DIV/0!</v>
      </c>
      <c r="Q23" s="2" t="e">
        <f>Table1[[#This Row],[kelly/4 99]]*0.5*$U$2</f>
        <v>#DIV/0!</v>
      </c>
      <c r="S2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5200</v>
      </c>
      <c r="B24" t="s">
        <v>14</v>
      </c>
      <c r="C24" s="1">
        <v>45606</v>
      </c>
      <c r="D24" t="s">
        <v>13</v>
      </c>
      <c r="E24">
        <v>1.5</v>
      </c>
      <c r="F24" s="4">
        <v>0.48780487804877998</v>
      </c>
      <c r="G24" s="4">
        <v>0.45657824265873298</v>
      </c>
      <c r="H24" s="4">
        <v>0.50554562048710605</v>
      </c>
      <c r="I24" s="4">
        <v>0.475728155339805</v>
      </c>
      <c r="J24" s="4">
        <v>0.49222797927461098</v>
      </c>
      <c r="K24" s="4">
        <v>8.6591719044209394E-3</v>
      </c>
      <c r="L24" s="4"/>
      <c r="M24" s="4" t="e">
        <f>(Table1[[#This Row],[poisson_likelihood]] - (1-Table1[[#This Row],[poisson_likelihood]])/(1/Table1[[#This Row],[365 implied]]-1))/4</f>
        <v>#DIV/0!</v>
      </c>
      <c r="N24" s="2" t="e">
        <f>Table1[[#This Row],[kelly/4 365]]*0.5*$U$2</f>
        <v>#DIV/0!</v>
      </c>
      <c r="P24" s="4" t="e">
        <f>(Table1[[#This Row],[poisson_likelihood]] - (1-Table1[[#This Row],[poisson_likelihood]])/(1/Table1[[#This Row],[99/pinn implied]]-1))/4</f>
        <v>#DIV/0!</v>
      </c>
      <c r="Q24" s="2" t="e">
        <f>Table1[[#This Row],[kelly/4 99]]*0.5*$U$2</f>
        <v>#DIV/0!</v>
      </c>
      <c r="S2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5254</v>
      </c>
      <c r="B25" t="s">
        <v>41</v>
      </c>
      <c r="C25" s="1">
        <v>45606</v>
      </c>
      <c r="D25" t="s">
        <v>13</v>
      </c>
      <c r="E25">
        <v>2.5</v>
      </c>
      <c r="F25" s="4">
        <v>0.54644808743169304</v>
      </c>
      <c r="G25" s="4">
        <v>0.51425295988108899</v>
      </c>
      <c r="H25" s="4">
        <v>0.56022776609471503</v>
      </c>
      <c r="I25" s="4">
        <v>0.61290322580645096</v>
      </c>
      <c r="J25" s="4">
        <v>0.58503401360544205</v>
      </c>
      <c r="K25" s="4">
        <v>7.59542528714751E-3</v>
      </c>
      <c r="L25" s="4">
        <f>Table1[[#This Row],[99/pinn implied]]</f>
        <v>0.53475935828876997</v>
      </c>
      <c r="M25" s="4">
        <f>(Table1[[#This Row],[poisson_likelihood]] - (1-Table1[[#This Row],[poisson_likelihood]])/(1/Table1[[#This Row],[365 implied]]-1))/4</f>
        <v>1.3685609941700372E-2</v>
      </c>
      <c r="N25" s="2">
        <f>Table1[[#This Row],[kelly/4 365]]*0.5*$U$2</f>
        <v>4.78996347959513</v>
      </c>
      <c r="O25" s="4">
        <f>1/1.87</f>
        <v>0.53475935828876997</v>
      </c>
      <c r="P25" s="4">
        <f>(Table1[[#This Row],[poisson_likelihood]] - (1-Table1[[#This Row],[poisson_likelihood]])/(1/Table1[[#This Row],[99/pinn implied]]-1))/4</f>
        <v>1.3685609941700372E-2</v>
      </c>
      <c r="Q25" s="7">
        <f>Table1[[#This Row],[kelly/4 99]]*0.5*$U$2</f>
        <v>4.78996347959513</v>
      </c>
      <c r="R25" t="s">
        <v>67</v>
      </c>
      <c r="S2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4.1672682272477655</v>
      </c>
    </row>
    <row r="26" spans="1:19" x14ac:dyDescent="0.2">
      <c r="A26">
        <v>5238</v>
      </c>
      <c r="B26" t="s">
        <v>33</v>
      </c>
      <c r="C26" s="1">
        <v>45606</v>
      </c>
      <c r="D26" t="s">
        <v>13</v>
      </c>
      <c r="E26">
        <v>2.5</v>
      </c>
      <c r="F26" s="4">
        <v>0.44247787610619399</v>
      </c>
      <c r="G26" s="4">
        <v>0.420538553416274</v>
      </c>
      <c r="H26" s="4">
        <v>0.45794130988855503</v>
      </c>
      <c r="I26" s="4">
        <v>0.51381215469613195</v>
      </c>
      <c r="J26" s="4">
        <v>0.49185667752442902</v>
      </c>
      <c r="K26" s="4">
        <v>6.9340000690743296E-3</v>
      </c>
      <c r="L26" s="4"/>
      <c r="M26" s="4" t="e">
        <f>(Table1[[#This Row],[poisson_likelihood]] - (1-Table1[[#This Row],[poisson_likelihood]])/(1/Table1[[#This Row],[365 implied]]-1))/4</f>
        <v>#DIV/0!</v>
      </c>
      <c r="N26" s="2" t="e">
        <f>Table1[[#This Row],[kelly/4 365]]*0.5*$U$2</f>
        <v>#DIV/0!</v>
      </c>
      <c r="P26" s="4" t="e">
        <f>(Table1[[#This Row],[poisson_likelihood]] - (1-Table1[[#This Row],[poisson_likelihood]])/(1/Table1[[#This Row],[99/pinn implied]]-1))/4</f>
        <v>#DIV/0!</v>
      </c>
      <c r="Q26" s="2" t="e">
        <f>Table1[[#This Row],[kelly/4 99]]*0.5*$U$2</f>
        <v>#DIV/0!</v>
      </c>
      <c r="S2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5268</v>
      </c>
      <c r="B27" t="s">
        <v>48</v>
      </c>
      <c r="C27" s="1">
        <v>45606</v>
      </c>
      <c r="D27" t="s">
        <v>13</v>
      </c>
      <c r="E27">
        <v>1.5</v>
      </c>
      <c r="F27" s="4">
        <v>0.40322580645161199</v>
      </c>
      <c r="G27" s="4">
        <v>0.36801290909058798</v>
      </c>
      <c r="H27" s="4">
        <v>0.41940209954961799</v>
      </c>
      <c r="I27" s="4">
        <v>0.45588235294117602</v>
      </c>
      <c r="J27" s="4">
        <v>0.446540880503144</v>
      </c>
      <c r="K27" s="4">
        <v>6.7765552167320603E-3</v>
      </c>
      <c r="L27" s="4">
        <f>1/2.5</f>
        <v>0.4</v>
      </c>
      <c r="M27" s="4">
        <f>(Table1[[#This Row],[poisson_likelihood]] - (1-Table1[[#This Row],[poisson_likelihood]])/(1/Table1[[#This Row],[365 implied]]-1))/4</f>
        <v>8.0842081456741488E-3</v>
      </c>
      <c r="N27" s="7">
        <f>Table1[[#This Row],[kelly/4 365]]*0.5*$U$2</f>
        <v>2.8294728509859519</v>
      </c>
      <c r="O27" s="4">
        <f>1/2.5</f>
        <v>0.4</v>
      </c>
      <c r="P27" s="4">
        <f>(Table1[[#This Row],[poisson_likelihood]] - (1-Table1[[#This Row],[poisson_likelihood]])/(1/Table1[[#This Row],[99/pinn implied]]-1))/4</f>
        <v>8.0842081456741488E-3</v>
      </c>
      <c r="Q27" s="2">
        <f>Table1[[#This Row],[kelly/4 99]]*0.5*$U$2</f>
        <v>2.8294728509859519</v>
      </c>
      <c r="R27" t="s">
        <v>67</v>
      </c>
      <c r="S2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4.2442092764789274</v>
      </c>
    </row>
    <row r="28" spans="1:19" x14ac:dyDescent="0.2">
      <c r="A28">
        <v>5270</v>
      </c>
      <c r="B28" t="s">
        <v>49</v>
      </c>
      <c r="C28" s="1">
        <v>45606</v>
      </c>
      <c r="D28" t="s">
        <v>13</v>
      </c>
      <c r="E28">
        <v>1.5</v>
      </c>
      <c r="F28" s="4">
        <v>0.4</v>
      </c>
      <c r="G28" s="4">
        <v>0.36733249862399098</v>
      </c>
      <c r="H28" s="4">
        <v>0.41371120312467702</v>
      </c>
      <c r="I28" s="4">
        <v>0.37579617834394902</v>
      </c>
      <c r="J28" s="4">
        <v>0.37743190661478598</v>
      </c>
      <c r="K28" s="4">
        <v>5.71300130194908E-3</v>
      </c>
      <c r="L28" s="4"/>
      <c r="M28" s="4" t="e">
        <f>(Table1[[#This Row],[poisson_likelihood]] - (1-Table1[[#This Row],[poisson_likelihood]])/(1/Table1[[#This Row],[365 implied]]-1))/4</f>
        <v>#DIV/0!</v>
      </c>
      <c r="N28" s="2" t="e">
        <f>Table1[[#This Row],[kelly/4 365]]*0.5*$U$2</f>
        <v>#DIV/0!</v>
      </c>
      <c r="P28" s="4" t="e">
        <f>(Table1[[#This Row],[poisson_likelihood]] - (1-Table1[[#This Row],[poisson_likelihood]])/(1/Table1[[#This Row],[99/pinn implied]]-1))/4</f>
        <v>#DIV/0!</v>
      </c>
      <c r="Q28" s="2" t="e">
        <f>Table1[[#This Row],[kelly/4 99]]*0.5*$U$2</f>
        <v>#DIV/0!</v>
      </c>
      <c r="S2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5235</v>
      </c>
      <c r="B29" t="s">
        <v>32</v>
      </c>
      <c r="C29" s="1">
        <v>45606</v>
      </c>
      <c r="D29" t="s">
        <v>12</v>
      </c>
      <c r="E29">
        <v>3.5</v>
      </c>
      <c r="F29" s="4">
        <v>0.59523809523809501</v>
      </c>
      <c r="G29" s="4">
        <v>0.61135624916527398</v>
      </c>
      <c r="H29" s="4">
        <v>0.60205679813647595</v>
      </c>
      <c r="I29" s="4">
        <v>0.579617834394904</v>
      </c>
      <c r="J29" s="4">
        <v>0.54752851711026596</v>
      </c>
      <c r="K29" s="4">
        <v>4.2115517901762899E-3</v>
      </c>
      <c r="L29" s="4"/>
      <c r="M29" s="4" t="e">
        <f>(Table1[[#This Row],[poisson_likelihood]] - (1-Table1[[#This Row],[poisson_likelihood]])/(1/Table1[[#This Row],[365 implied]]-1))/4</f>
        <v>#DIV/0!</v>
      </c>
      <c r="N29" s="2" t="e">
        <f>Table1[[#This Row],[kelly/4 365]]*0.5*$U$2</f>
        <v>#DIV/0!</v>
      </c>
      <c r="P29" s="4" t="e">
        <f>(Table1[[#This Row],[poisson_likelihood]] - (1-Table1[[#This Row],[poisson_likelihood]])/(1/Table1[[#This Row],[99/pinn implied]]-1))/4</f>
        <v>#DIV/0!</v>
      </c>
      <c r="Q29" s="2" t="e">
        <f>Table1[[#This Row],[kelly/4 99]]*0.5*$U$2</f>
        <v>#DIV/0!</v>
      </c>
      <c r="S2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5217</v>
      </c>
      <c r="B30" t="s">
        <v>23</v>
      </c>
      <c r="C30" s="1">
        <v>45606</v>
      </c>
      <c r="D30" t="s">
        <v>12</v>
      </c>
      <c r="E30">
        <v>1.5</v>
      </c>
      <c r="F30" s="4">
        <v>0.67114093959731502</v>
      </c>
      <c r="G30" s="4">
        <v>0.72086665876741896</v>
      </c>
      <c r="H30" s="4">
        <v>0.67637269653045795</v>
      </c>
      <c r="I30" s="4">
        <v>0.68604651162790697</v>
      </c>
      <c r="J30" s="4">
        <v>0.71323529411764697</v>
      </c>
      <c r="K30" s="4">
        <v>3.9772029746851199E-3</v>
      </c>
      <c r="L30" s="4"/>
      <c r="M30" s="4" t="e">
        <f>(Table1[[#This Row],[poisson_likelihood]] - (1-Table1[[#This Row],[poisson_likelihood]])/(1/Table1[[#This Row],[365 implied]]-1))/4</f>
        <v>#DIV/0!</v>
      </c>
      <c r="N30" s="2" t="e">
        <f>Table1[[#This Row],[kelly/4 365]]*0.5*$U$2</f>
        <v>#DIV/0!</v>
      </c>
      <c r="P30" s="4" t="e">
        <f>(Table1[[#This Row],[poisson_likelihood]] - (1-Table1[[#This Row],[poisson_likelihood]])/(1/Table1[[#This Row],[99/pinn implied]]-1))/4</f>
        <v>#DIV/0!</v>
      </c>
      <c r="Q30" s="2" t="e">
        <f>Table1[[#This Row],[kelly/4 99]]*0.5*$U$2</f>
        <v>#DIV/0!</v>
      </c>
      <c r="S3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5197</v>
      </c>
      <c r="B31" t="s">
        <v>11</v>
      </c>
      <c r="C31" s="1">
        <v>45606</v>
      </c>
      <c r="D31" t="s">
        <v>12</v>
      </c>
      <c r="E31">
        <v>2.5</v>
      </c>
      <c r="F31" s="4">
        <v>0.59523809523809501</v>
      </c>
      <c r="G31" s="4">
        <v>0.63002204736366296</v>
      </c>
      <c r="H31" s="4">
        <v>0.60021468862238203</v>
      </c>
      <c r="I31" s="4">
        <v>0.61445783132530096</v>
      </c>
      <c r="J31" s="4">
        <v>0.62303664921465896</v>
      </c>
      <c r="K31" s="4">
        <v>3.0737782667654102E-3</v>
      </c>
      <c r="L31" s="4"/>
      <c r="M31" s="4" t="e">
        <f>(Table1[[#This Row],[poisson_likelihood]] - (1-Table1[[#This Row],[poisson_likelihood]])/(1/Table1[[#This Row],[365 implied]]-1))/4</f>
        <v>#DIV/0!</v>
      </c>
      <c r="N31" s="2" t="e">
        <f>Table1[[#This Row],[kelly/4 365]]*0.5*$U$2</f>
        <v>#DIV/0!</v>
      </c>
      <c r="P31" s="4" t="e">
        <f>(Table1[[#This Row],[poisson_likelihood]] - (1-Table1[[#This Row],[poisson_likelihood]])/(1/Table1[[#This Row],[99/pinn implied]]-1))/4</f>
        <v>#DIV/0!</v>
      </c>
      <c r="Q31" s="2" t="e">
        <f>Table1[[#This Row],[kelly/4 99]]*0.5*$U$2</f>
        <v>#DIV/0!</v>
      </c>
      <c r="S3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5272</v>
      </c>
      <c r="B32" t="s">
        <v>50</v>
      </c>
      <c r="C32" s="1">
        <v>45606</v>
      </c>
      <c r="D32" t="s">
        <v>13</v>
      </c>
      <c r="E32">
        <v>1.5</v>
      </c>
      <c r="F32" s="4">
        <v>0.485436893203883</v>
      </c>
      <c r="G32" s="4">
        <v>0.44366790919476901</v>
      </c>
      <c r="H32" s="4">
        <v>0.49166748404211502</v>
      </c>
      <c r="I32" s="4">
        <v>0.51724137931034397</v>
      </c>
      <c r="J32" s="4">
        <v>0.52249134948096798</v>
      </c>
      <c r="K32" s="4">
        <v>3.0271266808388998E-3</v>
      </c>
      <c r="L32" s="4"/>
      <c r="M32" s="4" t="e">
        <f>(Table1[[#This Row],[poisson_likelihood]] - (1-Table1[[#This Row],[poisson_likelihood]])/(1/Table1[[#This Row],[365 implied]]-1))/4</f>
        <v>#DIV/0!</v>
      </c>
      <c r="N32" s="2" t="e">
        <f>Table1[[#This Row],[kelly/4 365]]*0.5*$U$2</f>
        <v>#DIV/0!</v>
      </c>
      <c r="P32" s="4" t="e">
        <f>(Table1[[#This Row],[poisson_likelihood]] - (1-Table1[[#This Row],[poisson_likelihood]])/(1/Table1[[#This Row],[99/pinn implied]]-1))/4</f>
        <v>#DIV/0!</v>
      </c>
      <c r="Q32" s="2" t="e">
        <f>Table1[[#This Row],[kelly/4 99]]*0.5*$U$2</f>
        <v>#DIV/0!</v>
      </c>
      <c r="S3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5224</v>
      </c>
      <c r="B33" t="s">
        <v>26</v>
      </c>
      <c r="C33" s="1">
        <v>45606</v>
      </c>
      <c r="D33" t="s">
        <v>13</v>
      </c>
      <c r="E33">
        <v>1.5</v>
      </c>
      <c r="F33" s="4">
        <v>0.59523809523809501</v>
      </c>
      <c r="G33" s="4">
        <v>0.53792909536421796</v>
      </c>
      <c r="H33" s="4">
        <v>0.59566474872236597</v>
      </c>
      <c r="I33" s="4">
        <v>0.60606060606060597</v>
      </c>
      <c r="J33" s="4">
        <v>0.62755102040816302</v>
      </c>
      <c r="K33" s="4">
        <v>2.63521269696948E-4</v>
      </c>
      <c r="L33" s="4"/>
      <c r="M33" s="4" t="e">
        <f>(Table1[[#This Row],[poisson_likelihood]] - (1-Table1[[#This Row],[poisson_likelihood]])/(1/Table1[[#This Row],[365 implied]]-1))/4</f>
        <v>#DIV/0!</v>
      </c>
      <c r="N33" s="2" t="e">
        <f>Table1[[#This Row],[kelly/4 365]]*0.5*$U$2</f>
        <v>#DIV/0!</v>
      </c>
      <c r="P33" s="4" t="e">
        <f>(Table1[[#This Row],[poisson_likelihood]] - (1-Table1[[#This Row],[poisson_likelihood]])/(1/Table1[[#This Row],[99/pinn implied]]-1))/4</f>
        <v>#DIV/0!</v>
      </c>
      <c r="Q33" s="2" t="e">
        <f>Table1[[#This Row],[kelly/4 99]]*0.5*$U$2</f>
        <v>#DIV/0!</v>
      </c>
      <c r="S3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5201</v>
      </c>
      <c r="B34" t="s">
        <v>15</v>
      </c>
      <c r="C34" s="1">
        <v>45606</v>
      </c>
      <c r="D34" t="s">
        <v>12</v>
      </c>
      <c r="E34">
        <v>2.5</v>
      </c>
      <c r="F34" s="4">
        <v>0.625</v>
      </c>
      <c r="G34" s="4">
        <v>0.65611058589349203</v>
      </c>
      <c r="H34" s="4">
        <v>0.62461990586542004</v>
      </c>
      <c r="I34" s="4">
        <v>0.62874251497005895</v>
      </c>
      <c r="J34" s="4">
        <v>0.64028776978417201</v>
      </c>
      <c r="K34" s="4">
        <v>-2.5339608971958102E-4</v>
      </c>
      <c r="L34" s="4"/>
      <c r="M34" s="4" t="e">
        <f>(Table1[[#This Row],[poisson_likelihood]] - (1-Table1[[#This Row],[poisson_likelihood]])/(1/Table1[[#This Row],[365 implied]]-1))/4</f>
        <v>#DIV/0!</v>
      </c>
      <c r="N34" s="2" t="e">
        <f>Table1[[#This Row],[kelly/4 365]]*0.5*$U$2</f>
        <v>#DIV/0!</v>
      </c>
      <c r="P34" s="4" t="e">
        <f>(Table1[[#This Row],[poisson_likelihood]] - (1-Table1[[#This Row],[poisson_likelihood]])/(1/Table1[[#This Row],[99/pinn implied]]-1))/4</f>
        <v>#DIV/0!</v>
      </c>
      <c r="Q34" s="2" t="e">
        <f>Table1[[#This Row],[kelly/4 99]]*0.5*$U$2</f>
        <v>#DIV/0!</v>
      </c>
      <c r="S3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5221</v>
      </c>
      <c r="B35" t="s">
        <v>25</v>
      </c>
      <c r="C35" s="1">
        <v>45606</v>
      </c>
      <c r="D35" t="s">
        <v>12</v>
      </c>
      <c r="E35">
        <v>1.5</v>
      </c>
      <c r="F35" s="4">
        <v>0.56497175141242895</v>
      </c>
      <c r="G35" s="4">
        <v>0.60007623575632596</v>
      </c>
      <c r="H35" s="4">
        <v>0.56317031145547802</v>
      </c>
      <c r="I35" s="4">
        <v>0.52830188679245205</v>
      </c>
      <c r="J35" s="4">
        <v>0.498181818181818</v>
      </c>
      <c r="K35" s="4">
        <v>-1.03524309214392E-3</v>
      </c>
      <c r="L35" s="4"/>
      <c r="M35" s="4" t="e">
        <f>(Table1[[#This Row],[poisson_likelihood]] - (1-Table1[[#This Row],[poisson_likelihood]])/(1/Table1[[#This Row],[365 implied]]-1))/4</f>
        <v>#DIV/0!</v>
      </c>
      <c r="N35" s="2" t="e">
        <f>Table1[[#This Row],[kelly/4 365]]*0.5*$U$2</f>
        <v>#DIV/0!</v>
      </c>
      <c r="P35" s="4" t="e">
        <f>(Table1[[#This Row],[poisson_likelihood]] - (1-Table1[[#This Row],[poisson_likelihood]])/(1/Table1[[#This Row],[99/pinn implied]]-1))/4</f>
        <v>#DIV/0!</v>
      </c>
      <c r="Q35" s="2" t="e">
        <f>Table1[[#This Row],[kelly/4 99]]*0.5*$U$2</f>
        <v>#DIV/0!</v>
      </c>
      <c r="S3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5213</v>
      </c>
      <c r="B36" t="s">
        <v>21</v>
      </c>
      <c r="C36" s="1">
        <v>45606</v>
      </c>
      <c r="D36" t="s">
        <v>12</v>
      </c>
      <c r="E36">
        <v>2.5</v>
      </c>
      <c r="F36" s="4">
        <v>0.42372881355932202</v>
      </c>
      <c r="G36" s="4">
        <v>0.46341852665042599</v>
      </c>
      <c r="H36" s="4">
        <v>0.42013495009891</v>
      </c>
      <c r="I36" s="4">
        <v>0.49295774647887303</v>
      </c>
      <c r="J36" s="4">
        <v>0.47639484978540703</v>
      </c>
      <c r="K36" s="4">
        <v>-1.5591025306198401E-3</v>
      </c>
      <c r="L36" s="4"/>
      <c r="M36" s="4" t="e">
        <f>(Table1[[#This Row],[poisson_likelihood]] - (1-Table1[[#This Row],[poisson_likelihood]])/(1/Table1[[#This Row],[365 implied]]-1))/4</f>
        <v>#DIV/0!</v>
      </c>
      <c r="N36" s="2" t="e">
        <f>Table1[[#This Row],[kelly/4 365]]*0.5*$U$2</f>
        <v>#DIV/0!</v>
      </c>
      <c r="P36" s="4" t="e">
        <f>(Table1[[#This Row],[poisson_likelihood]] - (1-Table1[[#This Row],[poisson_likelihood]])/(1/Table1[[#This Row],[99/pinn implied]]-1))/4</f>
        <v>#DIV/0!</v>
      </c>
      <c r="Q36" s="2" t="e">
        <f>Table1[[#This Row],[kelly/4 99]]*0.5*$U$2</f>
        <v>#DIV/0!</v>
      </c>
      <c r="S3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5243</v>
      </c>
      <c r="B37" t="s">
        <v>36</v>
      </c>
      <c r="C37" s="1">
        <v>45606</v>
      </c>
      <c r="D37" t="s">
        <v>12</v>
      </c>
      <c r="E37">
        <v>3.5</v>
      </c>
      <c r="F37" s="4">
        <v>0.42372881355932202</v>
      </c>
      <c r="G37" s="4">
        <v>0.45810787060939601</v>
      </c>
      <c r="H37" s="4">
        <v>0.41551603149393701</v>
      </c>
      <c r="I37" s="4">
        <v>0.48170731707316999</v>
      </c>
      <c r="J37" s="4">
        <v>0.415162454873646</v>
      </c>
      <c r="K37" s="4">
        <v>-3.5628981018948902E-3</v>
      </c>
      <c r="L37" s="4"/>
      <c r="M37" s="4" t="e">
        <f>(Table1[[#This Row],[poisson_likelihood]] - (1-Table1[[#This Row],[poisson_likelihood]])/(1/Table1[[#This Row],[365 implied]]-1))/4</f>
        <v>#DIV/0!</v>
      </c>
      <c r="N37" s="2" t="e">
        <f>Table1[[#This Row],[kelly/4 365]]*0.5*$U$2</f>
        <v>#DIV/0!</v>
      </c>
      <c r="P37" s="4" t="e">
        <f>(Table1[[#This Row],[poisson_likelihood]] - (1-Table1[[#This Row],[poisson_likelihood]])/(1/Table1[[#This Row],[99/pinn implied]]-1))/4</f>
        <v>#DIV/0!</v>
      </c>
      <c r="Q37" s="2" t="e">
        <f>Table1[[#This Row],[kelly/4 99]]*0.5*$U$2</f>
        <v>#DIV/0!</v>
      </c>
      <c r="S3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5242</v>
      </c>
      <c r="B38" t="s">
        <v>35</v>
      </c>
      <c r="C38" s="1">
        <v>45606</v>
      </c>
      <c r="D38" t="s">
        <v>13</v>
      </c>
      <c r="E38">
        <v>2.5</v>
      </c>
      <c r="F38" s="4">
        <v>0.476190476190476</v>
      </c>
      <c r="G38" s="4">
        <v>0.43427178260987398</v>
      </c>
      <c r="H38" s="4">
        <v>0.46820995007503302</v>
      </c>
      <c r="I38" s="4">
        <v>0.45562130177514698</v>
      </c>
      <c r="J38" s="4">
        <v>0.47887323943661902</v>
      </c>
      <c r="K38" s="4">
        <v>-3.8088874641887499E-3</v>
      </c>
      <c r="L38" s="4"/>
      <c r="M38" s="4" t="e">
        <f>(Table1[[#This Row],[poisson_likelihood]] - (1-Table1[[#This Row],[poisson_likelihood]])/(1/Table1[[#This Row],[365 implied]]-1))/4</f>
        <v>#DIV/0!</v>
      </c>
      <c r="N38" s="2" t="e">
        <f>Table1[[#This Row],[kelly/4 365]]*0.5*$U$2</f>
        <v>#DIV/0!</v>
      </c>
      <c r="P38" s="4" t="e">
        <f>(Table1[[#This Row],[poisson_likelihood]] - (1-Table1[[#This Row],[poisson_likelihood]])/(1/Table1[[#This Row],[99/pinn implied]]-1))/4</f>
        <v>#DIV/0!</v>
      </c>
      <c r="Q38" s="2" t="e">
        <f>Table1[[#This Row],[kelly/4 99]]*0.5*$U$2</f>
        <v>#DIV/0!</v>
      </c>
      <c r="S3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5208</v>
      </c>
      <c r="B39" t="s">
        <v>18</v>
      </c>
      <c r="C39" s="1">
        <v>45606</v>
      </c>
      <c r="D39" t="s">
        <v>13</v>
      </c>
      <c r="E39">
        <v>2.5</v>
      </c>
      <c r="F39" s="4">
        <v>0.57471264367816</v>
      </c>
      <c r="G39" s="4">
        <v>0.52310634638276798</v>
      </c>
      <c r="H39" s="4">
        <v>0.567927643200693</v>
      </c>
      <c r="I39" s="4">
        <v>0.5527950310559</v>
      </c>
      <c r="J39" s="4">
        <v>0.57462686567164101</v>
      </c>
      <c r="K39" s="4">
        <v>-3.9884800104029103E-3</v>
      </c>
      <c r="L39" s="4"/>
      <c r="M39" s="4" t="e">
        <f>(Table1[[#This Row],[poisson_likelihood]] - (1-Table1[[#This Row],[poisson_likelihood]])/(1/Table1[[#This Row],[365 implied]]-1))/4</f>
        <v>#DIV/0!</v>
      </c>
      <c r="N39" s="2" t="e">
        <f>Table1[[#This Row],[kelly/4 365]]*0.5*$U$2</f>
        <v>#DIV/0!</v>
      </c>
      <c r="P39" s="4" t="e">
        <f>(Table1[[#This Row],[poisson_likelihood]] - (1-Table1[[#This Row],[poisson_likelihood]])/(1/Table1[[#This Row],[99/pinn implied]]-1))/4</f>
        <v>#DIV/0!</v>
      </c>
      <c r="Q39" s="2" t="e">
        <f>Table1[[#This Row],[kelly/4 99]]*0.5*$U$2</f>
        <v>#DIV/0!</v>
      </c>
      <c r="S3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5220</v>
      </c>
      <c r="B40" t="s">
        <v>24</v>
      </c>
      <c r="C40" s="1">
        <v>45606</v>
      </c>
      <c r="D40" t="s">
        <v>13</v>
      </c>
      <c r="E40">
        <v>1.5</v>
      </c>
      <c r="F40" s="4">
        <v>0.40322580645161199</v>
      </c>
      <c r="G40" s="4">
        <v>0.35293327893798399</v>
      </c>
      <c r="H40" s="4">
        <v>0.39045231169618999</v>
      </c>
      <c r="I40" s="4">
        <v>0.37241379310344802</v>
      </c>
      <c r="J40" s="4">
        <v>0.36226415094339598</v>
      </c>
      <c r="K40" s="4">
        <v>-5.3510586137582002E-3</v>
      </c>
      <c r="L40" s="4"/>
      <c r="M40" s="4" t="e">
        <f>(Table1[[#This Row],[poisson_likelihood]] - (1-Table1[[#This Row],[poisson_likelihood]])/(1/Table1[[#This Row],[365 implied]]-1))/4</f>
        <v>#DIV/0!</v>
      </c>
      <c r="N40" s="2" t="e">
        <f>Table1[[#This Row],[kelly/4 365]]*0.5*$U$2</f>
        <v>#DIV/0!</v>
      </c>
      <c r="P40" s="4" t="e">
        <f>(Table1[[#This Row],[poisson_likelihood]] - (1-Table1[[#This Row],[poisson_likelihood]])/(1/Table1[[#This Row],[99/pinn implied]]-1))/4</f>
        <v>#DIV/0!</v>
      </c>
      <c r="Q40" s="2" t="e">
        <f>Table1[[#This Row],[kelly/4 99]]*0.5*$U$2</f>
        <v>#DIV/0!</v>
      </c>
      <c r="S4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5219</v>
      </c>
      <c r="B41" t="s">
        <v>24</v>
      </c>
      <c r="C41" s="1">
        <v>45606</v>
      </c>
      <c r="D41" t="s">
        <v>12</v>
      </c>
      <c r="E41">
        <v>1.5</v>
      </c>
      <c r="F41" s="4">
        <v>0.62111801242235998</v>
      </c>
      <c r="G41" s="4">
        <v>0.64706672106201502</v>
      </c>
      <c r="H41" s="4">
        <v>0.60954768830380901</v>
      </c>
      <c r="I41" s="4">
        <v>0.62758620689655098</v>
      </c>
      <c r="J41" s="4">
        <v>0.63773584905660297</v>
      </c>
      <c r="K41" s="4">
        <v>-7.6345171437975298E-3</v>
      </c>
      <c r="L41" s="4"/>
      <c r="M41" s="4" t="e">
        <f>(Table1[[#This Row],[poisson_likelihood]] - (1-Table1[[#This Row],[poisson_likelihood]])/(1/Table1[[#This Row],[365 implied]]-1))/4</f>
        <v>#DIV/0!</v>
      </c>
      <c r="N41" s="2" t="e">
        <f>Table1[[#This Row],[kelly/4 365]]*0.5*$U$2</f>
        <v>#DIV/0!</v>
      </c>
      <c r="P41" s="4" t="e">
        <f>(Table1[[#This Row],[poisson_likelihood]] - (1-Table1[[#This Row],[poisson_likelihood]])/(1/Table1[[#This Row],[99/pinn implied]]-1))/4</f>
        <v>#DIV/0!</v>
      </c>
      <c r="Q41" s="2" t="e">
        <f>Table1[[#This Row],[kelly/4 99]]*0.5*$U$2</f>
        <v>#DIV/0!</v>
      </c>
      <c r="S4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5262</v>
      </c>
      <c r="B42" t="s">
        <v>45</v>
      </c>
      <c r="C42" s="1">
        <v>45606</v>
      </c>
      <c r="D42" t="s">
        <v>13</v>
      </c>
      <c r="E42">
        <v>1.5</v>
      </c>
      <c r="F42" s="4">
        <v>0.45045045045045001</v>
      </c>
      <c r="G42" s="4">
        <v>0.39967859591772897</v>
      </c>
      <c r="H42" s="4">
        <v>0.42982049754586799</v>
      </c>
      <c r="I42" s="4">
        <v>0.430379746835443</v>
      </c>
      <c r="J42" s="4">
        <v>0.43073047858941999</v>
      </c>
      <c r="K42" s="4">
        <v>-9.3849375918386903E-3</v>
      </c>
      <c r="L42" s="4"/>
      <c r="M42" s="4" t="e">
        <f>(Table1[[#This Row],[poisson_likelihood]] - (1-Table1[[#This Row],[poisson_likelihood]])/(1/Table1[[#This Row],[365 implied]]-1))/4</f>
        <v>#DIV/0!</v>
      </c>
      <c r="N42" s="2" t="e">
        <f>Table1[[#This Row],[kelly/4 365]]*0.5*$U$2</f>
        <v>#DIV/0!</v>
      </c>
      <c r="P42" s="4" t="e">
        <f>(Table1[[#This Row],[poisson_likelihood]] - (1-Table1[[#This Row],[poisson_likelihood]])/(1/Table1[[#This Row],[99/pinn implied]]-1))/4</f>
        <v>#DIV/0!</v>
      </c>
      <c r="Q42" s="2" t="e">
        <f>Table1[[#This Row],[kelly/4 99]]*0.5*$U$2</f>
        <v>#DIV/0!</v>
      </c>
      <c r="S4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5276</v>
      </c>
      <c r="B43" t="s">
        <v>52</v>
      </c>
      <c r="C43" s="1">
        <v>45606</v>
      </c>
      <c r="D43" t="s">
        <v>13</v>
      </c>
      <c r="E43">
        <v>2.5</v>
      </c>
      <c r="F43" s="4">
        <v>0.64102564102564097</v>
      </c>
      <c r="G43" s="4">
        <v>0.57425008063939298</v>
      </c>
      <c r="H43" s="4">
        <v>0.62613484670223596</v>
      </c>
      <c r="I43" s="4">
        <v>0.61599999999999999</v>
      </c>
      <c r="J43" s="4">
        <v>0.63020833333333304</v>
      </c>
      <c r="K43" s="4">
        <v>-1.0370374618085199E-2</v>
      </c>
      <c r="L43" s="4"/>
      <c r="M43" s="4" t="e">
        <f>(Table1[[#This Row],[poisson_likelihood]] - (1-Table1[[#This Row],[poisson_likelihood]])/(1/Table1[[#This Row],[365 implied]]-1))/4</f>
        <v>#DIV/0!</v>
      </c>
      <c r="N43" s="2" t="e">
        <f>Table1[[#This Row],[kelly/4 365]]*0.5*$U$2</f>
        <v>#DIV/0!</v>
      </c>
      <c r="P43" s="4" t="e">
        <f>(Table1[[#This Row],[poisson_likelihood]] - (1-Table1[[#This Row],[poisson_likelihood]])/(1/Table1[[#This Row],[99/pinn implied]]-1))/4</f>
        <v>#DIV/0!</v>
      </c>
      <c r="Q43" s="2" t="e">
        <f>Table1[[#This Row],[kelly/4 99]]*0.5*$U$2</f>
        <v>#DIV/0!</v>
      </c>
      <c r="S4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5216</v>
      </c>
      <c r="B44" t="s">
        <v>22</v>
      </c>
      <c r="C44" s="1">
        <v>45606</v>
      </c>
      <c r="D44" t="s">
        <v>13</v>
      </c>
      <c r="E44">
        <v>2.5</v>
      </c>
      <c r="F44" s="4">
        <v>0.57471264367816</v>
      </c>
      <c r="G44" s="4">
        <v>0.51126362356640198</v>
      </c>
      <c r="H44" s="4">
        <v>0.55597313419510797</v>
      </c>
      <c r="I44" s="4">
        <v>0.54545454545454497</v>
      </c>
      <c r="J44" s="4">
        <v>0.55555555555555503</v>
      </c>
      <c r="K44" s="4">
        <v>-1.1015792736659299E-2</v>
      </c>
      <c r="L44" s="4"/>
      <c r="M44" s="4" t="e">
        <f>(Table1[[#This Row],[poisson_likelihood]] - (1-Table1[[#This Row],[poisson_likelihood]])/(1/Table1[[#This Row],[365 implied]]-1))/4</f>
        <v>#DIV/0!</v>
      </c>
      <c r="N44" s="2" t="e">
        <f>Table1[[#This Row],[kelly/4 365]]*0.5*$U$2</f>
        <v>#DIV/0!</v>
      </c>
      <c r="P44" s="4" t="e">
        <f>(Table1[[#This Row],[poisson_likelihood]] - (1-Table1[[#This Row],[poisson_likelihood]])/(1/Table1[[#This Row],[99/pinn implied]]-1))/4</f>
        <v>#DIV/0!</v>
      </c>
      <c r="Q44" s="2" t="e">
        <f>Table1[[#This Row],[kelly/4 99]]*0.5*$U$2</f>
        <v>#DIV/0!</v>
      </c>
      <c r="S4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5232</v>
      </c>
      <c r="B45" t="s">
        <v>30</v>
      </c>
      <c r="C45" s="1">
        <v>45606</v>
      </c>
      <c r="D45" t="s">
        <v>13</v>
      </c>
      <c r="E45">
        <v>1.5</v>
      </c>
      <c r="F45" s="4">
        <v>0.434782608695652</v>
      </c>
      <c r="G45" s="4">
        <v>0.36725844759027099</v>
      </c>
      <c r="H45" s="4">
        <v>0.403781336373226</v>
      </c>
      <c r="I45" s="4">
        <v>0.41618497109826502</v>
      </c>
      <c r="J45" s="4">
        <v>0.433447098976109</v>
      </c>
      <c r="K45" s="4">
        <v>-1.3712101219534501E-2</v>
      </c>
      <c r="L45" s="4"/>
      <c r="M45" s="4" t="e">
        <f>(Table1[[#This Row],[poisson_likelihood]] - (1-Table1[[#This Row],[poisson_likelihood]])/(1/Table1[[#This Row],[365 implied]]-1))/4</f>
        <v>#DIV/0!</v>
      </c>
      <c r="N45" s="2" t="e">
        <f>Table1[[#This Row],[kelly/4 365]]*0.5*$U$2</f>
        <v>#DIV/0!</v>
      </c>
      <c r="P45" s="4" t="e">
        <f>(Table1[[#This Row],[poisson_likelihood]] - (1-Table1[[#This Row],[poisson_likelihood]])/(1/Table1[[#This Row],[99/pinn implied]]-1))/4</f>
        <v>#DIV/0!</v>
      </c>
      <c r="Q45" s="2" t="e">
        <f>Table1[[#This Row],[kelly/4 99]]*0.5*$U$2</f>
        <v>#DIV/0!</v>
      </c>
      <c r="S4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5230</v>
      </c>
      <c r="B46" t="s">
        <v>29</v>
      </c>
      <c r="C46" s="1">
        <v>45606</v>
      </c>
      <c r="D46" t="s">
        <v>13</v>
      </c>
      <c r="E46">
        <v>2.5</v>
      </c>
      <c r="F46" s="4">
        <v>0.4</v>
      </c>
      <c r="G46" s="4">
        <v>0.33634139887313702</v>
      </c>
      <c r="H46" s="4">
        <v>0.36424010164447901</v>
      </c>
      <c r="I46" s="4">
        <v>0.378151260504201</v>
      </c>
      <c r="J46" s="4">
        <v>0.36612021857923499</v>
      </c>
      <c r="K46" s="4">
        <v>-1.4899957648133601E-2</v>
      </c>
      <c r="L46" s="4"/>
      <c r="M46" s="4" t="e">
        <f>(Table1[[#This Row],[poisson_likelihood]] - (1-Table1[[#This Row],[poisson_likelihood]])/(1/Table1[[#This Row],[365 implied]]-1))/4</f>
        <v>#DIV/0!</v>
      </c>
      <c r="N46" s="2" t="e">
        <f>Table1[[#This Row],[kelly/4 365]]*0.5*$U$2</f>
        <v>#DIV/0!</v>
      </c>
      <c r="P46" s="4" t="e">
        <f>(Table1[[#This Row],[poisson_likelihood]] - (1-Table1[[#This Row],[poisson_likelihood]])/(1/Table1[[#This Row],[99/pinn implied]]-1))/4</f>
        <v>#DIV/0!</v>
      </c>
      <c r="Q46" s="2" t="e">
        <f>Table1[[#This Row],[kelly/4 99]]*0.5*$U$2</f>
        <v>#DIV/0!</v>
      </c>
      <c r="S4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5215</v>
      </c>
      <c r="B47" t="s">
        <v>22</v>
      </c>
      <c r="C47" s="1">
        <v>45606</v>
      </c>
      <c r="D47" t="s">
        <v>12</v>
      </c>
      <c r="E47">
        <v>2.5</v>
      </c>
      <c r="F47" s="4">
        <v>0.476190476190476</v>
      </c>
      <c r="G47" s="4">
        <v>0.48873637643359702</v>
      </c>
      <c r="H47" s="4">
        <v>0.44402686580489098</v>
      </c>
      <c r="I47" s="4">
        <v>0.45454545454545398</v>
      </c>
      <c r="J47" s="4">
        <v>0.44444444444444398</v>
      </c>
      <c r="K47" s="4">
        <v>-1.5350814047665201E-2</v>
      </c>
      <c r="L47" s="4"/>
      <c r="M47" s="4" t="e">
        <f>(Table1[[#This Row],[poisson_likelihood]] - (1-Table1[[#This Row],[poisson_likelihood]])/(1/Table1[[#This Row],[365 implied]]-1))/4</f>
        <v>#DIV/0!</v>
      </c>
      <c r="N47" s="2" t="e">
        <f>Table1[[#This Row],[kelly/4 365]]*0.5*$U$2</f>
        <v>#DIV/0!</v>
      </c>
      <c r="P47" s="4" t="e">
        <f>(Table1[[#This Row],[poisson_likelihood]] - (1-Table1[[#This Row],[poisson_likelihood]])/(1/Table1[[#This Row],[99/pinn implied]]-1))/4</f>
        <v>#DIV/0!</v>
      </c>
      <c r="Q47" s="2" t="e">
        <f>Table1[[#This Row],[kelly/4 99]]*0.5*$U$2</f>
        <v>#DIV/0!</v>
      </c>
      <c r="S4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5261</v>
      </c>
      <c r="B48" t="s">
        <v>45</v>
      </c>
      <c r="C48" s="1">
        <v>45606</v>
      </c>
      <c r="D48" t="s">
        <v>12</v>
      </c>
      <c r="E48">
        <v>1.5</v>
      </c>
      <c r="F48" s="4">
        <v>0.59523809523809501</v>
      </c>
      <c r="G48" s="4">
        <v>0.60032140408226997</v>
      </c>
      <c r="H48" s="4">
        <v>0.57017950245413196</v>
      </c>
      <c r="I48" s="4">
        <v>0.569620253164557</v>
      </c>
      <c r="J48" s="4">
        <v>0.56926952141057896</v>
      </c>
      <c r="K48" s="4">
        <v>-1.5477366131271399E-2</v>
      </c>
      <c r="L48" s="4"/>
      <c r="M48" s="4" t="e">
        <f>(Table1[[#This Row],[poisson_likelihood]] - (1-Table1[[#This Row],[poisson_likelihood]])/(1/Table1[[#This Row],[365 implied]]-1))/4</f>
        <v>#DIV/0!</v>
      </c>
      <c r="N48" s="2" t="e">
        <f>Table1[[#This Row],[kelly/4 365]]*0.5*$U$2</f>
        <v>#DIV/0!</v>
      </c>
      <c r="P48" s="4" t="e">
        <f>(Table1[[#This Row],[poisson_likelihood]] - (1-Table1[[#This Row],[poisson_likelihood]])/(1/Table1[[#This Row],[99/pinn implied]]-1))/4</f>
        <v>#DIV/0!</v>
      </c>
      <c r="Q48" s="2" t="e">
        <f>Table1[[#This Row],[kelly/4 99]]*0.5*$U$2</f>
        <v>#DIV/0!</v>
      </c>
      <c r="S4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5236</v>
      </c>
      <c r="B49" t="s">
        <v>32</v>
      </c>
      <c r="C49" s="1">
        <v>45606</v>
      </c>
      <c r="D49" t="s">
        <v>13</v>
      </c>
      <c r="E49">
        <v>3.5</v>
      </c>
      <c r="F49" s="4">
        <v>0.434782608695652</v>
      </c>
      <c r="G49" s="4">
        <v>0.38864375083472502</v>
      </c>
      <c r="H49" s="4">
        <v>0.397943201863524</v>
      </c>
      <c r="I49" s="4">
        <v>0.420382165605095</v>
      </c>
      <c r="J49" s="4">
        <v>0.45247148288973299</v>
      </c>
      <c r="K49" s="4">
        <v>-1.62943530219028E-2</v>
      </c>
      <c r="L49" s="4"/>
      <c r="M49" s="4" t="e">
        <f>(Table1[[#This Row],[poisson_likelihood]] - (1-Table1[[#This Row],[poisson_likelihood]])/(1/Table1[[#This Row],[365 implied]]-1))/4</f>
        <v>#DIV/0!</v>
      </c>
      <c r="N49" s="2" t="e">
        <f>Table1[[#This Row],[kelly/4 365]]*0.5*$U$2</f>
        <v>#DIV/0!</v>
      </c>
      <c r="P49" s="4" t="e">
        <f>(Table1[[#This Row],[poisson_likelihood]] - (1-Table1[[#This Row],[poisson_likelihood]])/(1/Table1[[#This Row],[99/pinn implied]]-1))/4</f>
        <v>#DIV/0!</v>
      </c>
      <c r="Q49" s="2" t="e">
        <f>Table1[[#This Row],[kelly/4 99]]*0.5*$U$2</f>
        <v>#DIV/0!</v>
      </c>
      <c r="S4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5231</v>
      </c>
      <c r="B50" t="s">
        <v>30</v>
      </c>
      <c r="C50" s="1">
        <v>45606</v>
      </c>
      <c r="D50" t="s">
        <v>12</v>
      </c>
      <c r="E50">
        <v>1.5</v>
      </c>
      <c r="F50" s="4">
        <v>0.62111801242235998</v>
      </c>
      <c r="G50" s="4">
        <v>0.63274155240972896</v>
      </c>
      <c r="H50" s="4">
        <v>0.596218663626773</v>
      </c>
      <c r="I50" s="4">
        <v>0.58381502890173398</v>
      </c>
      <c r="J50" s="4">
        <v>0.56655290102389</v>
      </c>
      <c r="K50" s="4">
        <v>-1.64294883446287E-2</v>
      </c>
      <c r="L50" s="4"/>
      <c r="M50" s="4" t="e">
        <f>(Table1[[#This Row],[poisson_likelihood]] - (1-Table1[[#This Row],[poisson_likelihood]])/(1/Table1[[#This Row],[365 implied]]-1))/4</f>
        <v>#DIV/0!</v>
      </c>
      <c r="N50" s="2" t="e">
        <f>Table1[[#This Row],[kelly/4 365]]*0.5*$U$2</f>
        <v>#DIV/0!</v>
      </c>
      <c r="P50" s="4" t="e">
        <f>(Table1[[#This Row],[poisson_likelihood]] - (1-Table1[[#This Row],[poisson_likelihood]])/(1/Table1[[#This Row],[99/pinn implied]]-1))/4</f>
        <v>#DIV/0!</v>
      </c>
      <c r="Q50" s="2" t="e">
        <f>Table1[[#This Row],[kelly/4 99]]*0.5*$U$2</f>
        <v>#DIV/0!</v>
      </c>
      <c r="S5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5275</v>
      </c>
      <c r="B51" t="s">
        <v>52</v>
      </c>
      <c r="C51" s="1">
        <v>45606</v>
      </c>
      <c r="D51" t="s">
        <v>12</v>
      </c>
      <c r="E51">
        <v>2.5</v>
      </c>
      <c r="F51" s="4">
        <v>0.413223140495867</v>
      </c>
      <c r="G51" s="4">
        <v>0.42574991936060602</v>
      </c>
      <c r="H51" s="4">
        <v>0.37386515329776299</v>
      </c>
      <c r="I51" s="4">
        <v>0.38400000000000001</v>
      </c>
      <c r="J51" s="4">
        <v>0.36979166666666602</v>
      </c>
      <c r="K51" s="4">
        <v>-1.67687198977838E-2</v>
      </c>
      <c r="L51" s="4"/>
      <c r="M51" s="4" t="e">
        <f>(Table1[[#This Row],[poisson_likelihood]] - (1-Table1[[#This Row],[poisson_likelihood]])/(1/Table1[[#This Row],[365 implied]]-1))/4</f>
        <v>#DIV/0!</v>
      </c>
      <c r="N51" s="2" t="e">
        <f>Table1[[#This Row],[kelly/4 365]]*0.5*$U$2</f>
        <v>#DIV/0!</v>
      </c>
      <c r="P51" s="4" t="e">
        <f>(Table1[[#This Row],[poisson_likelihood]] - (1-Table1[[#This Row],[poisson_likelihood]])/(1/Table1[[#This Row],[99/pinn implied]]-1))/4</f>
        <v>#DIV/0!</v>
      </c>
      <c r="Q51" s="2" t="e">
        <f>Table1[[#This Row],[kelly/4 99]]*0.5*$U$2</f>
        <v>#DIV/0!</v>
      </c>
      <c r="S5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5202</v>
      </c>
      <c r="B52" t="s">
        <v>15</v>
      </c>
      <c r="C52" s="1">
        <v>45606</v>
      </c>
      <c r="D52" t="s">
        <v>13</v>
      </c>
      <c r="E52">
        <v>2.5</v>
      </c>
      <c r="F52" s="4">
        <v>0.41666666666666602</v>
      </c>
      <c r="G52" s="4">
        <v>0.34388941410650697</v>
      </c>
      <c r="H52" s="4">
        <v>0.37538009413457901</v>
      </c>
      <c r="I52" s="4">
        <v>0.37125748502993999</v>
      </c>
      <c r="J52" s="4">
        <v>0.35971223021582699</v>
      </c>
      <c r="K52" s="4">
        <v>-1.76942453708945E-2</v>
      </c>
      <c r="L52" s="4"/>
      <c r="M52" s="4" t="e">
        <f>(Table1[[#This Row],[poisson_likelihood]] - (1-Table1[[#This Row],[poisson_likelihood]])/(1/Table1[[#This Row],[365 implied]]-1))/4</f>
        <v>#DIV/0!</v>
      </c>
      <c r="N52" s="2" t="e">
        <f>Table1[[#This Row],[kelly/4 365]]*0.5*$U$2</f>
        <v>#DIV/0!</v>
      </c>
      <c r="P52" s="4" t="e">
        <f>(Table1[[#This Row],[poisson_likelihood]] - (1-Table1[[#This Row],[poisson_likelihood]])/(1/Table1[[#This Row],[99/pinn implied]]-1))/4</f>
        <v>#DIV/0!</v>
      </c>
      <c r="Q52" s="2" t="e">
        <f>Table1[[#This Row],[kelly/4 99]]*0.5*$U$2</f>
        <v>#DIV/0!</v>
      </c>
      <c r="S5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5198</v>
      </c>
      <c r="B53" t="s">
        <v>11</v>
      </c>
      <c r="C53" s="1">
        <v>45606</v>
      </c>
      <c r="D53" t="s">
        <v>13</v>
      </c>
      <c r="E53">
        <v>2.5</v>
      </c>
      <c r="F53" s="4">
        <v>0.44247787610619399</v>
      </c>
      <c r="G53" s="4">
        <v>0.36997795263633598</v>
      </c>
      <c r="H53" s="4">
        <v>0.39978531137761703</v>
      </c>
      <c r="I53" s="4">
        <v>0.38554216867469798</v>
      </c>
      <c r="J53" s="4">
        <v>0.37696335078533999</v>
      </c>
      <c r="K53" s="4">
        <v>-1.91438881520999E-2</v>
      </c>
      <c r="L53" s="4"/>
      <c r="M53" s="4" t="e">
        <f>(Table1[[#This Row],[poisson_likelihood]] - (1-Table1[[#This Row],[poisson_likelihood]])/(1/Table1[[#This Row],[365 implied]]-1))/4</f>
        <v>#DIV/0!</v>
      </c>
      <c r="N53" s="2" t="e">
        <f>Table1[[#This Row],[kelly/4 365]]*0.5*$U$2</f>
        <v>#DIV/0!</v>
      </c>
      <c r="P53" s="4" t="e">
        <f>(Table1[[#This Row],[poisson_likelihood]] - (1-Table1[[#This Row],[poisson_likelihood]])/(1/Table1[[#This Row],[99/pinn implied]]-1))/4</f>
        <v>#DIV/0!</v>
      </c>
      <c r="Q53" s="2" t="e">
        <f>Table1[[#This Row],[kelly/4 99]]*0.5*$U$2</f>
        <v>#DIV/0!</v>
      </c>
      <c r="S5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5214</v>
      </c>
      <c r="B54" t="s">
        <v>21</v>
      </c>
      <c r="C54" s="1">
        <v>45606</v>
      </c>
      <c r="D54" t="s">
        <v>13</v>
      </c>
      <c r="E54">
        <v>2.5</v>
      </c>
      <c r="F54" s="4">
        <v>0.60975609756097504</v>
      </c>
      <c r="G54" s="4">
        <v>0.53658147334957296</v>
      </c>
      <c r="H54" s="4">
        <v>0.579865049901089</v>
      </c>
      <c r="I54" s="4">
        <v>0.50704225352112597</v>
      </c>
      <c r="J54" s="4">
        <v>0.52360515021459197</v>
      </c>
      <c r="K54" s="4">
        <v>-1.9148952407114301E-2</v>
      </c>
      <c r="L54" s="4"/>
      <c r="M54" s="4" t="e">
        <f>(Table1[[#This Row],[poisson_likelihood]] - (1-Table1[[#This Row],[poisson_likelihood]])/(1/Table1[[#This Row],[365 implied]]-1))/4</f>
        <v>#DIV/0!</v>
      </c>
      <c r="N54" s="2" t="e">
        <f>Table1[[#This Row],[kelly/4 365]]*0.5*$U$2</f>
        <v>#DIV/0!</v>
      </c>
      <c r="P54" s="4" t="e">
        <f>(Table1[[#This Row],[poisson_likelihood]] - (1-Table1[[#This Row],[poisson_likelihood]])/(1/Table1[[#This Row],[99/pinn implied]]-1))/4</f>
        <v>#DIV/0!</v>
      </c>
      <c r="Q54" s="2" t="e">
        <f>Table1[[#This Row],[kelly/4 99]]*0.5*$U$2</f>
        <v>#DIV/0!</v>
      </c>
      <c r="S5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5233</v>
      </c>
      <c r="B55" t="s">
        <v>31</v>
      </c>
      <c r="C55" s="1">
        <v>45606</v>
      </c>
      <c r="D55" t="s">
        <v>12</v>
      </c>
      <c r="E55">
        <v>2.5</v>
      </c>
      <c r="F55" s="4">
        <v>0.42372881355932202</v>
      </c>
      <c r="G55" s="4">
        <v>0.42064954546573902</v>
      </c>
      <c r="H55" s="4">
        <v>0.37851117174153598</v>
      </c>
      <c r="I55" s="4">
        <v>0.37195121951219501</v>
      </c>
      <c r="J55" s="4">
        <v>0.38811188811188801</v>
      </c>
      <c r="K55" s="4">
        <v>-1.9616476965068699E-2</v>
      </c>
      <c r="L55" s="4"/>
      <c r="M55" s="4" t="e">
        <f>(Table1[[#This Row],[poisson_likelihood]] - (1-Table1[[#This Row],[poisson_likelihood]])/(1/Table1[[#This Row],[365 implied]]-1))/4</f>
        <v>#DIV/0!</v>
      </c>
      <c r="N55" s="2" t="e">
        <f>Table1[[#This Row],[kelly/4 365]]*0.5*$U$2</f>
        <v>#DIV/0!</v>
      </c>
      <c r="P55" s="4" t="e">
        <f>(Table1[[#This Row],[poisson_likelihood]] - (1-Table1[[#This Row],[poisson_likelihood]])/(1/Table1[[#This Row],[99/pinn implied]]-1))/4</f>
        <v>#DIV/0!</v>
      </c>
      <c r="Q55" s="2" t="e">
        <f>Table1[[#This Row],[kelly/4 99]]*0.5*$U$2</f>
        <v>#DIV/0!</v>
      </c>
      <c r="S5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5207</v>
      </c>
      <c r="B56" t="s">
        <v>18</v>
      </c>
      <c r="C56" s="1">
        <v>45606</v>
      </c>
      <c r="D56" t="s">
        <v>12</v>
      </c>
      <c r="E56">
        <v>2.5</v>
      </c>
      <c r="F56" s="4">
        <v>0.48309178743961301</v>
      </c>
      <c r="G56" s="4">
        <v>0.47689365361723102</v>
      </c>
      <c r="H56" s="4">
        <v>0.432072356799306</v>
      </c>
      <c r="I56" s="4">
        <v>0.447204968944099</v>
      </c>
      <c r="J56" s="4">
        <v>0.42537313432835799</v>
      </c>
      <c r="K56" s="4">
        <v>-2.46752853797748E-2</v>
      </c>
      <c r="L56" s="4"/>
      <c r="M56" s="4" t="e">
        <f>(Table1[[#This Row],[poisson_likelihood]] - (1-Table1[[#This Row],[poisson_likelihood]])/(1/Table1[[#This Row],[365 implied]]-1))/4</f>
        <v>#DIV/0!</v>
      </c>
      <c r="N56" s="2" t="e">
        <f>Table1[[#This Row],[kelly/4 365]]*0.5*$U$2</f>
        <v>#DIV/0!</v>
      </c>
      <c r="P56" s="4" t="e">
        <f>(Table1[[#This Row],[poisson_likelihood]] - (1-Table1[[#This Row],[poisson_likelihood]])/(1/Table1[[#This Row],[99/pinn implied]]-1))/4</f>
        <v>#DIV/0!</v>
      </c>
      <c r="Q56" s="2" t="e">
        <f>Table1[[#This Row],[kelly/4 99]]*0.5*$U$2</f>
        <v>#DIV/0!</v>
      </c>
      <c r="S5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5241</v>
      </c>
      <c r="B57" t="s">
        <v>35</v>
      </c>
      <c r="C57" s="1">
        <v>45606</v>
      </c>
      <c r="D57" t="s">
        <v>12</v>
      </c>
      <c r="E57">
        <v>2.5</v>
      </c>
      <c r="F57" s="4">
        <v>0.57471264367816</v>
      </c>
      <c r="G57" s="4">
        <v>0.56572821739012502</v>
      </c>
      <c r="H57" s="4">
        <v>0.53179004992496604</v>
      </c>
      <c r="I57" s="4">
        <v>0.54437869822485196</v>
      </c>
      <c r="J57" s="4">
        <v>0.52112676056338003</v>
      </c>
      <c r="K57" s="4">
        <v>-2.5231524706269399E-2</v>
      </c>
      <c r="L57" s="4"/>
      <c r="M57" s="4" t="e">
        <f>(Table1[[#This Row],[poisson_likelihood]] - (1-Table1[[#This Row],[poisson_likelihood]])/(1/Table1[[#This Row],[365 implied]]-1))/4</f>
        <v>#DIV/0!</v>
      </c>
      <c r="N57" s="2" t="e">
        <f>Table1[[#This Row],[kelly/4 365]]*0.5*$U$2</f>
        <v>#DIV/0!</v>
      </c>
      <c r="P57" s="4" t="e">
        <f>(Table1[[#This Row],[poisson_likelihood]] - (1-Table1[[#This Row],[poisson_likelihood]])/(1/Table1[[#This Row],[99/pinn implied]]-1))/4</f>
        <v>#DIV/0!</v>
      </c>
      <c r="Q57" s="2" t="e">
        <f>Table1[[#This Row],[kelly/4 99]]*0.5*$U$2</f>
        <v>#DIV/0!</v>
      </c>
      <c r="S5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5263</v>
      </c>
      <c r="B58" t="s">
        <v>46</v>
      </c>
      <c r="C58" s="1">
        <v>45606</v>
      </c>
      <c r="D58" t="s">
        <v>12</v>
      </c>
      <c r="E58">
        <v>3.5</v>
      </c>
      <c r="F58" s="4">
        <v>0.44247787610619399</v>
      </c>
      <c r="G58" s="4">
        <v>0.42973057936384301</v>
      </c>
      <c r="H58" s="4">
        <v>0.38561560431534397</v>
      </c>
      <c r="I58" s="4">
        <v>0.39428571428571402</v>
      </c>
      <c r="J58" s="4">
        <v>0.42268041237113402</v>
      </c>
      <c r="K58" s="4">
        <v>-2.5497764731611298E-2</v>
      </c>
      <c r="L58" s="4"/>
      <c r="M58" s="4" t="e">
        <f>(Table1[[#This Row],[poisson_likelihood]] - (1-Table1[[#This Row],[poisson_likelihood]])/(1/Table1[[#This Row],[365 implied]]-1))/4</f>
        <v>#DIV/0!</v>
      </c>
      <c r="N58" s="2" t="e">
        <f>Table1[[#This Row],[kelly/4 365]]*0.5*$U$2</f>
        <v>#DIV/0!</v>
      </c>
      <c r="P58" s="4" t="e">
        <f>(Table1[[#This Row],[poisson_likelihood]] - (1-Table1[[#This Row],[poisson_likelihood]])/(1/Table1[[#This Row],[99/pinn implied]]-1))/4</f>
        <v>#DIV/0!</v>
      </c>
      <c r="Q58" s="2" t="e">
        <f>Table1[[#This Row],[kelly/4 99]]*0.5*$U$2</f>
        <v>#DIV/0!</v>
      </c>
      <c r="S5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5273</v>
      </c>
      <c r="B59" t="s">
        <v>51</v>
      </c>
      <c r="C59" s="1">
        <v>45606</v>
      </c>
      <c r="D59" t="s">
        <v>12</v>
      </c>
      <c r="E59">
        <v>2.5</v>
      </c>
      <c r="F59" s="4">
        <v>0.476190476190476</v>
      </c>
      <c r="G59" s="4">
        <v>0.45974865532135401</v>
      </c>
      <c r="H59" s="4">
        <v>0.41777101343464901</v>
      </c>
      <c r="I59" s="4">
        <v>0.40495867768595001</v>
      </c>
      <c r="J59" s="4">
        <v>0.44583333333333303</v>
      </c>
      <c r="K59" s="4">
        <v>-2.7882016315280801E-2</v>
      </c>
      <c r="L59" s="4"/>
      <c r="M59" s="4" t="e">
        <f>(Table1[[#This Row],[poisson_likelihood]] - (1-Table1[[#This Row],[poisson_likelihood]])/(1/Table1[[#This Row],[365 implied]]-1))/4</f>
        <v>#DIV/0!</v>
      </c>
      <c r="N59" s="2" t="e">
        <f>Table1[[#This Row],[kelly/4 365]]*0.5*$U$2</f>
        <v>#DIV/0!</v>
      </c>
      <c r="P59" s="4" t="e">
        <f>(Table1[[#This Row],[poisson_likelihood]] - (1-Table1[[#This Row],[poisson_likelihood]])/(1/Table1[[#This Row],[99/pinn implied]]-1))/4</f>
        <v>#DIV/0!</v>
      </c>
      <c r="Q59" s="2" t="e">
        <f>Table1[[#This Row],[kelly/4 99]]*0.5*$U$2</f>
        <v>#DIV/0!</v>
      </c>
      <c r="S5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5218</v>
      </c>
      <c r="B60" t="s">
        <v>23</v>
      </c>
      <c r="C60" s="1">
        <v>45606</v>
      </c>
      <c r="D60" t="s">
        <v>13</v>
      </c>
      <c r="E60">
        <v>1.5</v>
      </c>
      <c r="F60" s="4">
        <v>0.39370078740157399</v>
      </c>
      <c r="G60" s="4">
        <v>0.27913334123258099</v>
      </c>
      <c r="H60" s="4">
        <v>0.32362730346954099</v>
      </c>
      <c r="I60" s="4">
        <v>0.31395348837209303</v>
      </c>
      <c r="J60" s="4">
        <v>0.28676470588235198</v>
      </c>
      <c r="K60" s="4">
        <v>-2.88939365563902E-2</v>
      </c>
      <c r="L60" s="4"/>
      <c r="M60" s="4" t="e">
        <f>(Table1[[#This Row],[poisson_likelihood]] - (1-Table1[[#This Row],[poisson_likelihood]])/(1/Table1[[#This Row],[365 implied]]-1))/4</f>
        <v>#DIV/0!</v>
      </c>
      <c r="N60" s="2" t="e">
        <f>Table1[[#This Row],[kelly/4 365]]*0.5*$U$2</f>
        <v>#DIV/0!</v>
      </c>
      <c r="P60" s="4" t="e">
        <f>(Table1[[#This Row],[poisson_likelihood]] - (1-Table1[[#This Row],[poisson_likelihood]])/(1/Table1[[#This Row],[99/pinn implied]]-1))/4</f>
        <v>#DIV/0!</v>
      </c>
      <c r="Q60" s="2" t="e">
        <f>Table1[[#This Row],[kelly/4 99]]*0.5*$U$2</f>
        <v>#DIV/0!</v>
      </c>
      <c r="S6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5209</v>
      </c>
      <c r="B61" t="s">
        <v>19</v>
      </c>
      <c r="C61" s="1">
        <v>45606</v>
      </c>
      <c r="D61" t="s">
        <v>12</v>
      </c>
      <c r="E61">
        <v>3.5</v>
      </c>
      <c r="F61" s="4">
        <v>0.45454545454545398</v>
      </c>
      <c r="G61" s="4">
        <v>0.425392059165423</v>
      </c>
      <c r="H61" s="4">
        <v>0.38807115289196298</v>
      </c>
      <c r="I61" s="4">
        <v>0.38823529411764701</v>
      </c>
      <c r="J61" s="4">
        <v>0.38869257950530001</v>
      </c>
      <c r="K61" s="4">
        <v>-3.0467388257850201E-2</v>
      </c>
      <c r="L61" s="4"/>
      <c r="M61" s="4" t="e">
        <f>(Table1[[#This Row],[poisson_likelihood]] - (1-Table1[[#This Row],[poisson_likelihood]])/(1/Table1[[#This Row],[365 implied]]-1))/4</f>
        <v>#DIV/0!</v>
      </c>
      <c r="N61" s="2" t="e">
        <f>Table1[[#This Row],[kelly/4 365]]*0.5*$U$2</f>
        <v>#DIV/0!</v>
      </c>
      <c r="P61" s="4" t="e">
        <f>(Table1[[#This Row],[poisson_likelihood]] - (1-Table1[[#This Row],[poisson_likelihood]])/(1/Table1[[#This Row],[99/pinn implied]]-1))/4</f>
        <v>#DIV/0!</v>
      </c>
      <c r="Q61" s="2" t="e">
        <f>Table1[[#This Row],[kelly/4 99]]*0.5*$U$2</f>
        <v>#DIV/0!</v>
      </c>
      <c r="S6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5223</v>
      </c>
      <c r="B62" t="s">
        <v>26</v>
      </c>
      <c r="C62" s="1">
        <v>45606</v>
      </c>
      <c r="D62" t="s">
        <v>12</v>
      </c>
      <c r="E62">
        <v>1.5</v>
      </c>
      <c r="F62" s="4">
        <v>0.46948356807511699</v>
      </c>
      <c r="G62" s="4">
        <v>0.46207090463578099</v>
      </c>
      <c r="H62" s="4">
        <v>0.40433525127763298</v>
      </c>
      <c r="I62" s="4">
        <v>0.39393939393939298</v>
      </c>
      <c r="J62" s="4">
        <v>0.37244897959183598</v>
      </c>
      <c r="K62" s="4">
        <v>-3.0700423623593098E-2</v>
      </c>
      <c r="L62" s="4"/>
      <c r="M62" s="4" t="e">
        <f>(Table1[[#This Row],[poisson_likelihood]] - (1-Table1[[#This Row],[poisson_likelihood]])/(1/Table1[[#This Row],[365 implied]]-1))/4</f>
        <v>#DIV/0!</v>
      </c>
      <c r="N62" s="2" t="e">
        <f>Table1[[#This Row],[kelly/4 365]]*0.5*$U$2</f>
        <v>#DIV/0!</v>
      </c>
      <c r="P62" s="4" t="e">
        <f>(Table1[[#This Row],[poisson_likelihood]] - (1-Table1[[#This Row],[poisson_likelihood]])/(1/Table1[[#This Row],[99/pinn implied]]-1))/4</f>
        <v>#DIV/0!</v>
      </c>
      <c r="Q62" s="2" t="e">
        <f>Table1[[#This Row],[kelly/4 99]]*0.5*$U$2</f>
        <v>#DIV/0!</v>
      </c>
      <c r="S6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5222</v>
      </c>
      <c r="B63" t="s">
        <v>25</v>
      </c>
      <c r="C63" s="1">
        <v>45606</v>
      </c>
      <c r="D63" t="s">
        <v>13</v>
      </c>
      <c r="E63">
        <v>1.5</v>
      </c>
      <c r="F63" s="4">
        <v>0.5</v>
      </c>
      <c r="G63" s="4">
        <v>0.39992376424367299</v>
      </c>
      <c r="H63" s="4">
        <v>0.43682968854452098</v>
      </c>
      <c r="I63" s="4">
        <v>0.47169811320754701</v>
      </c>
      <c r="J63" s="4">
        <v>0.50181818181818105</v>
      </c>
      <c r="K63" s="4">
        <v>-3.1585155727739102E-2</v>
      </c>
      <c r="L63" s="4"/>
      <c r="M63" s="4" t="e">
        <f>(Table1[[#This Row],[poisson_likelihood]] - (1-Table1[[#This Row],[poisson_likelihood]])/(1/Table1[[#This Row],[365 implied]]-1))/4</f>
        <v>#DIV/0!</v>
      </c>
      <c r="N63" s="2" t="e">
        <f>Table1[[#This Row],[kelly/4 365]]*0.5*$U$2</f>
        <v>#DIV/0!</v>
      </c>
      <c r="P63" s="4" t="e">
        <f>(Table1[[#This Row],[poisson_likelihood]] - (1-Table1[[#This Row],[poisson_likelihood]])/(1/Table1[[#This Row],[99/pinn implied]]-1))/4</f>
        <v>#DIV/0!</v>
      </c>
      <c r="Q63" s="2" t="e">
        <f>Table1[[#This Row],[kelly/4 99]]*0.5*$U$2</f>
        <v>#DIV/0!</v>
      </c>
      <c r="S6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5253</v>
      </c>
      <c r="B64" t="s">
        <v>41</v>
      </c>
      <c r="C64" s="1">
        <v>45606</v>
      </c>
      <c r="D64" t="s">
        <v>12</v>
      </c>
      <c r="E64">
        <v>2.5</v>
      </c>
      <c r="F64" s="4">
        <v>0.51020408163265296</v>
      </c>
      <c r="G64" s="4">
        <v>0.48574704011891101</v>
      </c>
      <c r="H64" s="4">
        <v>0.43977223390528403</v>
      </c>
      <c r="I64" s="4">
        <v>0.38709677419354799</v>
      </c>
      <c r="J64" s="4">
        <v>0.41496598639455701</v>
      </c>
      <c r="K64" s="4">
        <v>-3.5949588944177699E-2</v>
      </c>
      <c r="L64" s="4"/>
      <c r="M64" s="4" t="e">
        <f>(Table1[[#This Row],[poisson_likelihood]] - (1-Table1[[#This Row],[poisson_likelihood]])/(1/Table1[[#This Row],[365 implied]]-1))/4</f>
        <v>#DIV/0!</v>
      </c>
      <c r="N64" s="2" t="e">
        <f>Table1[[#This Row],[kelly/4 365]]*0.5*$U$2</f>
        <v>#DIV/0!</v>
      </c>
      <c r="P64" s="4" t="e">
        <f>(Table1[[#This Row],[poisson_likelihood]] - (1-Table1[[#This Row],[poisson_likelihood]])/(1/Table1[[#This Row],[99/pinn implied]]-1))/4</f>
        <v>#DIV/0!</v>
      </c>
      <c r="Q64" s="2" t="e">
        <f>Table1[[#This Row],[kelly/4 99]]*0.5*$U$2</f>
        <v>#DIV/0!</v>
      </c>
      <c r="S6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5244</v>
      </c>
      <c r="B65" t="s">
        <v>36</v>
      </c>
      <c r="C65" s="1">
        <v>45606</v>
      </c>
      <c r="D65" t="s">
        <v>13</v>
      </c>
      <c r="E65">
        <v>3.5</v>
      </c>
      <c r="F65" s="4">
        <v>0.63694267515923497</v>
      </c>
      <c r="G65" s="4">
        <v>0.54189212939060305</v>
      </c>
      <c r="H65" s="4">
        <v>0.58448396850606199</v>
      </c>
      <c r="I65" s="4">
        <v>0.51829268292682895</v>
      </c>
      <c r="J65" s="4">
        <v>0.584837545126353</v>
      </c>
      <c r="K65" s="4">
        <v>-3.6122881335737399E-2</v>
      </c>
      <c r="L65" s="4"/>
      <c r="M65" s="4" t="e">
        <f>(Table1[[#This Row],[poisson_likelihood]] - (1-Table1[[#This Row],[poisson_likelihood]])/(1/Table1[[#This Row],[365 implied]]-1))/4</f>
        <v>#DIV/0!</v>
      </c>
      <c r="N65" s="2" t="e">
        <f>Table1[[#This Row],[kelly/4 365]]*0.5*$U$2</f>
        <v>#DIV/0!</v>
      </c>
      <c r="P65" s="4" t="e">
        <f>(Table1[[#This Row],[poisson_likelihood]] - (1-Table1[[#This Row],[poisson_likelihood]])/(1/Table1[[#This Row],[99/pinn implied]]-1))/4</f>
        <v>#DIV/0!</v>
      </c>
      <c r="Q65" s="2" t="e">
        <f>Table1[[#This Row],[kelly/4 99]]*0.5*$U$2</f>
        <v>#DIV/0!</v>
      </c>
      <c r="S6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5237</v>
      </c>
      <c r="B66" t="s">
        <v>33</v>
      </c>
      <c r="C66" s="1">
        <v>45606</v>
      </c>
      <c r="D66" t="s">
        <v>12</v>
      </c>
      <c r="E66">
        <v>2.5</v>
      </c>
      <c r="F66" s="4">
        <v>0.60240963855421603</v>
      </c>
      <c r="G66" s="4">
        <v>0.579461446583725</v>
      </c>
      <c r="H66" s="4">
        <v>0.54205869011144403</v>
      </c>
      <c r="I66" s="4">
        <v>0.48618784530386699</v>
      </c>
      <c r="J66" s="4">
        <v>0.50814332247557004</v>
      </c>
      <c r="K66" s="4">
        <v>-3.7947944854167297E-2</v>
      </c>
      <c r="L66" s="4"/>
      <c r="M66" s="4" t="e">
        <f>(Table1[[#This Row],[poisson_likelihood]] - (1-Table1[[#This Row],[poisson_likelihood]])/(1/Table1[[#This Row],[365 implied]]-1))/4</f>
        <v>#DIV/0!</v>
      </c>
      <c r="N66" s="2" t="e">
        <f>Table1[[#This Row],[kelly/4 365]]*0.5*$U$2</f>
        <v>#DIV/0!</v>
      </c>
      <c r="P66" s="4" t="e">
        <f>(Table1[[#This Row],[poisson_likelihood]] - (1-Table1[[#This Row],[poisson_likelihood]])/(1/Table1[[#This Row],[99/pinn implied]]-1))/4</f>
        <v>#DIV/0!</v>
      </c>
      <c r="Q66" s="2" t="e">
        <f>Table1[[#This Row],[kelly/4 99]]*0.5*$U$2</f>
        <v>#DIV/0!</v>
      </c>
      <c r="S6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5277</v>
      </c>
      <c r="B67" t="s">
        <v>53</v>
      </c>
      <c r="C67" s="1">
        <v>45606</v>
      </c>
      <c r="D67" t="s">
        <v>12</v>
      </c>
      <c r="E67">
        <v>2.5</v>
      </c>
      <c r="F67" s="4">
        <v>0.5</v>
      </c>
      <c r="G67" s="4">
        <v>0.46838071816841098</v>
      </c>
      <c r="H67" s="4">
        <v>0.42352258825531403</v>
      </c>
      <c r="I67" s="4">
        <v>0.42767295597484201</v>
      </c>
      <c r="J67" s="4">
        <v>0.40959409594095902</v>
      </c>
      <c r="K67" s="4">
        <v>-3.8238705872342599E-2</v>
      </c>
      <c r="L67" s="4"/>
      <c r="M67" s="4" t="e">
        <f>(Table1[[#This Row],[poisson_likelihood]] - (1-Table1[[#This Row],[poisson_likelihood]])/(1/Table1[[#This Row],[365 implied]]-1))/4</f>
        <v>#DIV/0!</v>
      </c>
      <c r="N67" s="2" t="e">
        <f>Table1[[#This Row],[kelly/4 365]]*0.5*$U$2</f>
        <v>#DIV/0!</v>
      </c>
      <c r="P67" s="4" t="e">
        <f>(Table1[[#This Row],[poisson_likelihood]] - (1-Table1[[#This Row],[poisson_likelihood]])/(1/Table1[[#This Row],[99/pinn implied]]-1))/4</f>
        <v>#DIV/0!</v>
      </c>
      <c r="Q67" s="2" t="e">
        <f>Table1[[#This Row],[kelly/4 99]]*0.5*$U$2</f>
        <v>#DIV/0!</v>
      </c>
      <c r="S6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5239</v>
      </c>
      <c r="B68" t="s">
        <v>34</v>
      </c>
      <c r="C68" s="1">
        <v>45606</v>
      </c>
      <c r="D68" t="s">
        <v>12</v>
      </c>
      <c r="E68">
        <v>2.5</v>
      </c>
      <c r="F68" s="4">
        <v>0.42553191489361702</v>
      </c>
      <c r="G68" s="4">
        <v>0.387274040904662</v>
      </c>
      <c r="H68" s="4">
        <v>0.33716160786588301</v>
      </c>
      <c r="I68" s="4">
        <v>0.306748466257668</v>
      </c>
      <c r="J68" s="4">
        <v>0.371323529411764</v>
      </c>
      <c r="K68" s="4">
        <v>-3.8457448428735802E-2</v>
      </c>
      <c r="L68" s="4"/>
      <c r="M68" s="4" t="e">
        <f>(Table1[[#This Row],[poisson_likelihood]] - (1-Table1[[#This Row],[poisson_likelihood]])/(1/Table1[[#This Row],[365 implied]]-1))/4</f>
        <v>#DIV/0!</v>
      </c>
      <c r="N68" s="2" t="e">
        <f>Table1[[#This Row],[kelly/4 365]]*0.5*$U$2</f>
        <v>#DIV/0!</v>
      </c>
      <c r="P68" s="4" t="e">
        <f>(Table1[[#This Row],[poisson_likelihood]] - (1-Table1[[#This Row],[poisson_likelihood]])/(1/Table1[[#This Row],[99/pinn implied]]-1))/4</f>
        <v>#DIV/0!</v>
      </c>
      <c r="Q68" s="2" t="e">
        <f>Table1[[#This Row],[kelly/4 99]]*0.5*$U$2</f>
        <v>#DIV/0!</v>
      </c>
      <c r="S6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5203</v>
      </c>
      <c r="B69" t="s">
        <v>16</v>
      </c>
      <c r="C69" s="1">
        <v>45606</v>
      </c>
      <c r="D69" t="s">
        <v>12</v>
      </c>
      <c r="E69">
        <v>3.5</v>
      </c>
      <c r="F69" s="4">
        <v>0.55248618784530301</v>
      </c>
      <c r="G69" s="4">
        <v>0.51906017840500995</v>
      </c>
      <c r="H69" s="4">
        <v>0.48331674836869498</v>
      </c>
      <c r="I69" s="4">
        <v>0.487179487179487</v>
      </c>
      <c r="J69" s="4">
        <v>0.475836431226765</v>
      </c>
      <c r="K69" s="4">
        <v>-3.8640952300203799E-2</v>
      </c>
      <c r="L69" s="4"/>
      <c r="M69" s="4" t="e">
        <f>(Table1[[#This Row],[poisson_likelihood]] - (1-Table1[[#This Row],[poisson_likelihood]])/(1/Table1[[#This Row],[365 implied]]-1))/4</f>
        <v>#DIV/0!</v>
      </c>
      <c r="N69" s="2" t="e">
        <f>Table1[[#This Row],[kelly/4 365]]*0.5*$U$2</f>
        <v>#DIV/0!</v>
      </c>
      <c r="P69" s="4" t="e">
        <f>(Table1[[#This Row],[poisson_likelihood]] - (1-Table1[[#This Row],[poisson_likelihood]])/(1/Table1[[#This Row],[99/pinn implied]]-1))/4</f>
        <v>#DIV/0!</v>
      </c>
      <c r="Q69" s="2" t="e">
        <f>Table1[[#This Row],[kelly/4 99]]*0.5*$U$2</f>
        <v>#DIV/0!</v>
      </c>
      <c r="S6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5271</v>
      </c>
      <c r="B70" t="s">
        <v>50</v>
      </c>
      <c r="C70" s="1">
        <v>45606</v>
      </c>
      <c r="D70" t="s">
        <v>12</v>
      </c>
      <c r="E70">
        <v>1.5</v>
      </c>
      <c r="F70" s="4">
        <v>0.57471264367816</v>
      </c>
      <c r="G70" s="4">
        <v>0.55633209080523005</v>
      </c>
      <c r="H70" s="4">
        <v>0.50833251595788498</v>
      </c>
      <c r="I70" s="4">
        <v>0.48275862068965503</v>
      </c>
      <c r="J70" s="4">
        <v>0.47750865051903102</v>
      </c>
      <c r="K70" s="4">
        <v>-3.9020750754486501E-2</v>
      </c>
      <c r="L70" s="4"/>
      <c r="M70" s="4" t="e">
        <f>(Table1[[#This Row],[poisson_likelihood]] - (1-Table1[[#This Row],[poisson_likelihood]])/(1/Table1[[#This Row],[365 implied]]-1))/4</f>
        <v>#DIV/0!</v>
      </c>
      <c r="N70" s="2" t="e">
        <f>Table1[[#This Row],[kelly/4 365]]*0.5*$U$2</f>
        <v>#DIV/0!</v>
      </c>
      <c r="P70" s="4" t="e">
        <f>(Table1[[#This Row],[poisson_likelihood]] - (1-Table1[[#This Row],[poisson_likelihood]])/(1/Table1[[#This Row],[99/pinn implied]]-1))/4</f>
        <v>#DIV/0!</v>
      </c>
      <c r="Q70" s="2" t="e">
        <f>Table1[[#This Row],[kelly/4 99]]*0.5*$U$2</f>
        <v>#DIV/0!</v>
      </c>
      <c r="S7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5246</v>
      </c>
      <c r="B71" t="s">
        <v>37</v>
      </c>
      <c r="C71" s="1">
        <v>45606</v>
      </c>
      <c r="D71" t="s">
        <v>13</v>
      </c>
      <c r="E71">
        <v>2.5</v>
      </c>
      <c r="F71" s="4">
        <v>0.5</v>
      </c>
      <c r="G71" s="4">
        <v>0.38426715994620098</v>
      </c>
      <c r="H71" s="4">
        <v>0.41411600364864698</v>
      </c>
      <c r="I71" s="4">
        <v>0.42613636363636298</v>
      </c>
      <c r="J71" s="4">
        <v>0.46101694915254199</v>
      </c>
      <c r="K71" s="4">
        <v>-4.2941998175676198E-2</v>
      </c>
      <c r="L71" s="4"/>
      <c r="M71" s="4" t="e">
        <f>(Table1[[#This Row],[poisson_likelihood]] - (1-Table1[[#This Row],[poisson_likelihood]])/(1/Table1[[#This Row],[365 implied]]-1))/4</f>
        <v>#DIV/0!</v>
      </c>
      <c r="N71" s="2" t="e">
        <f>Table1[[#This Row],[kelly/4 365]]*0.5*$U$2</f>
        <v>#DIV/0!</v>
      </c>
      <c r="P71" s="4" t="e">
        <f>(Table1[[#This Row],[poisson_likelihood]] - (1-Table1[[#This Row],[poisson_likelihood]])/(1/Table1[[#This Row],[99/pinn implied]]-1))/4</f>
        <v>#DIV/0!</v>
      </c>
      <c r="Q71" s="2" t="e">
        <f>Table1[[#This Row],[kelly/4 99]]*0.5*$U$2</f>
        <v>#DIV/0!</v>
      </c>
      <c r="S7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5205</v>
      </c>
      <c r="B72" t="s">
        <v>17</v>
      </c>
      <c r="C72" s="1">
        <v>45606</v>
      </c>
      <c r="D72" t="s">
        <v>12</v>
      </c>
      <c r="E72">
        <v>1.5</v>
      </c>
      <c r="F72" s="4">
        <v>0.62111801242235998</v>
      </c>
      <c r="G72" s="4">
        <v>0.59232473248937401</v>
      </c>
      <c r="H72" s="4">
        <v>0.55507314391942297</v>
      </c>
      <c r="I72" s="4">
        <v>0.495652173913043</v>
      </c>
      <c r="J72" s="4">
        <v>0.51489361702127601</v>
      </c>
      <c r="K72" s="4">
        <v>-4.3578786184314697E-2</v>
      </c>
      <c r="L72" s="4"/>
      <c r="M72" s="4" t="e">
        <f>(Table1[[#This Row],[poisson_likelihood]] - (1-Table1[[#This Row],[poisson_likelihood]])/(1/Table1[[#This Row],[365 implied]]-1))/4</f>
        <v>#DIV/0!</v>
      </c>
      <c r="N72" s="2" t="e">
        <f>Table1[[#This Row],[kelly/4 365]]*0.5*$U$2</f>
        <v>#DIV/0!</v>
      </c>
      <c r="P72" s="4" t="e">
        <f>(Table1[[#This Row],[poisson_likelihood]] - (1-Table1[[#This Row],[poisson_likelihood]])/(1/Table1[[#This Row],[99/pinn implied]]-1))/4</f>
        <v>#DIV/0!</v>
      </c>
      <c r="Q72" s="2" t="e">
        <f>Table1[[#This Row],[kelly/4 99]]*0.5*$U$2</f>
        <v>#DIV/0!</v>
      </c>
      <c r="S7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5247</v>
      </c>
      <c r="B73" t="s">
        <v>38</v>
      </c>
      <c r="C73" s="1">
        <v>45606</v>
      </c>
      <c r="D73" t="s">
        <v>12</v>
      </c>
      <c r="E73">
        <v>1.5</v>
      </c>
      <c r="F73" s="4">
        <v>0.56497175141242895</v>
      </c>
      <c r="G73" s="4">
        <v>0.54100229348962203</v>
      </c>
      <c r="H73" s="4">
        <v>0.48818174311670698</v>
      </c>
      <c r="I73" s="4">
        <v>0.50980392156862697</v>
      </c>
      <c r="J73" s="4">
        <v>0.50454545454545396</v>
      </c>
      <c r="K73" s="4">
        <v>-4.4129322949164801E-2</v>
      </c>
      <c r="L73" s="4"/>
      <c r="M73" s="4" t="e">
        <f>(Table1[[#This Row],[poisson_likelihood]] - (1-Table1[[#This Row],[poisson_likelihood]])/(1/Table1[[#This Row],[365 implied]]-1))/4</f>
        <v>#DIV/0!</v>
      </c>
      <c r="N73" s="2" t="e">
        <f>Table1[[#This Row],[kelly/4 365]]*0.5*$U$2</f>
        <v>#DIV/0!</v>
      </c>
      <c r="P73" s="4" t="e">
        <f>(Table1[[#This Row],[poisson_likelihood]] - (1-Table1[[#This Row],[poisson_likelihood]])/(1/Table1[[#This Row],[99/pinn implied]]-1))/4</f>
        <v>#DIV/0!</v>
      </c>
      <c r="Q73" s="2" t="e">
        <f>Table1[[#This Row],[kelly/4 99]]*0.5*$U$2</f>
        <v>#DIV/0!</v>
      </c>
      <c r="S7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5211</v>
      </c>
      <c r="B74" t="s">
        <v>20</v>
      </c>
      <c r="C74" s="1">
        <v>45606</v>
      </c>
      <c r="D74" t="s">
        <v>12</v>
      </c>
      <c r="E74">
        <v>2.5</v>
      </c>
      <c r="F74" s="4">
        <v>0.427350427350427</v>
      </c>
      <c r="G74" s="4">
        <v>0.36564705327211799</v>
      </c>
      <c r="H74" s="4">
        <v>0.32081459389794498</v>
      </c>
      <c r="I74" s="4">
        <v>0.31481481481481399</v>
      </c>
      <c r="J74" s="4">
        <v>0.35869565217391303</v>
      </c>
      <c r="K74" s="4">
        <v>-4.6510046693807303E-2</v>
      </c>
      <c r="L74" s="4"/>
      <c r="M74" s="4" t="e">
        <f>(Table1[[#This Row],[poisson_likelihood]] - (1-Table1[[#This Row],[poisson_likelihood]])/(1/Table1[[#This Row],[365 implied]]-1))/4</f>
        <v>#DIV/0!</v>
      </c>
      <c r="N74" s="2" t="e">
        <f>Table1[[#This Row],[kelly/4 365]]*0.5*$U$2</f>
        <v>#DIV/0!</v>
      </c>
      <c r="P74" s="4" t="e">
        <f>(Table1[[#This Row],[poisson_likelihood]] - (1-Table1[[#This Row],[poisson_likelihood]])/(1/Table1[[#This Row],[99/pinn implied]]-1))/4</f>
        <v>#DIV/0!</v>
      </c>
      <c r="Q74" s="2" t="e">
        <f>Table1[[#This Row],[kelly/4 99]]*0.5*$U$2</f>
        <v>#DIV/0!</v>
      </c>
      <c r="S7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5199</v>
      </c>
      <c r="B75" t="s">
        <v>14</v>
      </c>
      <c r="C75" s="1">
        <v>45606</v>
      </c>
      <c r="D75" t="s">
        <v>12</v>
      </c>
      <c r="E75">
        <v>1.5</v>
      </c>
      <c r="F75" s="4">
        <v>0.57471264367816</v>
      </c>
      <c r="G75" s="4">
        <v>0.54342175734126597</v>
      </c>
      <c r="H75" s="4">
        <v>0.49445437951289301</v>
      </c>
      <c r="I75" s="4">
        <v>0.52427184466019405</v>
      </c>
      <c r="J75" s="4">
        <v>0.50777202072538796</v>
      </c>
      <c r="K75" s="4">
        <v>-4.7178844475528697E-2</v>
      </c>
      <c r="L75" s="4"/>
      <c r="M75" s="4" t="e">
        <f>(Table1[[#This Row],[poisson_likelihood]] - (1-Table1[[#This Row],[poisson_likelihood]])/(1/Table1[[#This Row],[365 implied]]-1))/4</f>
        <v>#DIV/0!</v>
      </c>
      <c r="N75" s="2" t="e">
        <f>Table1[[#This Row],[kelly/4 365]]*0.5*$U$2</f>
        <v>#DIV/0!</v>
      </c>
      <c r="P75" s="4" t="e">
        <f>(Table1[[#This Row],[poisson_likelihood]] - (1-Table1[[#This Row],[poisson_likelihood]])/(1/Table1[[#This Row],[99/pinn implied]]-1))/4</f>
        <v>#DIV/0!</v>
      </c>
      <c r="Q75" s="2" t="e">
        <f>Table1[[#This Row],[kelly/4 99]]*0.5*$U$2</f>
        <v>#DIV/0!</v>
      </c>
      <c r="S7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5225</v>
      </c>
      <c r="B76" t="s">
        <v>27</v>
      </c>
      <c r="C76" s="1">
        <v>45606</v>
      </c>
      <c r="D76" t="s">
        <v>12</v>
      </c>
      <c r="E76">
        <v>1.5</v>
      </c>
      <c r="F76" s="4">
        <v>0.54644808743169304</v>
      </c>
      <c r="G76" s="4">
        <v>0.51746333160157199</v>
      </c>
      <c r="H76" s="4">
        <v>0.45965753076844801</v>
      </c>
      <c r="I76" s="4">
        <v>0.5</v>
      </c>
      <c r="J76" s="4">
        <v>0.48623853211009099</v>
      </c>
      <c r="K76" s="4">
        <v>-4.7839373100523601E-2</v>
      </c>
      <c r="L76" s="4"/>
      <c r="M76" s="4" t="e">
        <f>(Table1[[#This Row],[poisson_likelihood]] - (1-Table1[[#This Row],[poisson_likelihood]])/(1/Table1[[#This Row],[365 implied]]-1))/4</f>
        <v>#DIV/0!</v>
      </c>
      <c r="N76" s="2" t="e">
        <f>Table1[[#This Row],[kelly/4 365]]*0.5*$U$2</f>
        <v>#DIV/0!</v>
      </c>
      <c r="P76" s="4" t="e">
        <f>(Table1[[#This Row],[poisson_likelihood]] - (1-Table1[[#This Row],[poisson_likelihood]])/(1/Table1[[#This Row],[99/pinn implied]]-1))/4</f>
        <v>#DIV/0!</v>
      </c>
      <c r="Q76" s="2" t="e">
        <f>Table1[[#This Row],[kelly/4 99]]*0.5*$U$2</f>
        <v>#DIV/0!</v>
      </c>
      <c r="S7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5269</v>
      </c>
      <c r="B77" t="s">
        <v>49</v>
      </c>
      <c r="C77" s="1">
        <v>45606</v>
      </c>
      <c r="D77" t="s">
        <v>12</v>
      </c>
      <c r="E77">
        <v>1.5</v>
      </c>
      <c r="F77" s="4">
        <v>0.65359477124182996</v>
      </c>
      <c r="G77" s="4">
        <v>0.63266750137600902</v>
      </c>
      <c r="H77" s="4">
        <v>0.58628879687532198</v>
      </c>
      <c r="I77" s="4">
        <v>0.62420382165605004</v>
      </c>
      <c r="J77" s="4">
        <v>0.62256809338521402</v>
      </c>
      <c r="K77" s="4">
        <v>-4.8574594707904199E-2</v>
      </c>
      <c r="L77" s="4"/>
      <c r="M77" s="4" t="e">
        <f>(Table1[[#This Row],[poisson_likelihood]] - (1-Table1[[#This Row],[poisson_likelihood]])/(1/Table1[[#This Row],[365 implied]]-1))/4</f>
        <v>#DIV/0!</v>
      </c>
      <c r="N77" s="2" t="e">
        <f>Table1[[#This Row],[kelly/4 365]]*0.5*$U$2</f>
        <v>#DIV/0!</v>
      </c>
      <c r="P77" s="4" t="e">
        <f>(Table1[[#This Row],[poisson_likelihood]] - (1-Table1[[#This Row],[poisson_likelihood]])/(1/Table1[[#This Row],[99/pinn implied]]-1))/4</f>
        <v>#DIV/0!</v>
      </c>
      <c r="Q77" s="2" t="e">
        <f>Table1[[#This Row],[kelly/4 99]]*0.5*$U$2</f>
        <v>#DIV/0!</v>
      </c>
      <c r="S7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5281</v>
      </c>
      <c r="B78" t="s">
        <v>55</v>
      </c>
      <c r="C78" s="1">
        <v>45606</v>
      </c>
      <c r="D78" t="s">
        <v>12</v>
      </c>
      <c r="E78">
        <v>3.5</v>
      </c>
      <c r="F78" s="4">
        <v>0.476190476190476</v>
      </c>
      <c r="G78" s="4">
        <v>0.40505281991799003</v>
      </c>
      <c r="H78" s="4">
        <v>0.37186306706082201</v>
      </c>
      <c r="I78" s="4">
        <v>0.33333333333333298</v>
      </c>
      <c r="J78" s="4">
        <v>0.341584158415841</v>
      </c>
      <c r="K78" s="4">
        <v>-4.9792627084607202E-2</v>
      </c>
      <c r="L78" s="4"/>
      <c r="M78" s="4" t="e">
        <f>(Table1[[#This Row],[poisson_likelihood]] - (1-Table1[[#This Row],[poisson_likelihood]])/(1/Table1[[#This Row],[365 implied]]-1))/4</f>
        <v>#DIV/0!</v>
      </c>
      <c r="N78" s="2" t="e">
        <f>Table1[[#This Row],[kelly/4 365]]*0.5*$U$2</f>
        <v>#DIV/0!</v>
      </c>
      <c r="P78" s="4" t="e">
        <f>(Table1[[#This Row],[poisson_likelihood]] - (1-Table1[[#This Row],[poisson_likelihood]])/(1/Table1[[#This Row],[99/pinn implied]]-1))/4</f>
        <v>#DIV/0!</v>
      </c>
      <c r="Q78" s="2" t="e">
        <f>Table1[[#This Row],[kelly/4 99]]*0.5*$U$2</f>
        <v>#DIV/0!</v>
      </c>
      <c r="S78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5227</v>
      </c>
      <c r="B79" t="s">
        <v>28</v>
      </c>
      <c r="C79" s="1">
        <v>45606</v>
      </c>
      <c r="D79" t="s">
        <v>12</v>
      </c>
      <c r="E79">
        <v>1.5</v>
      </c>
      <c r="F79" s="4">
        <v>0.60240963855421603</v>
      </c>
      <c r="G79" s="4">
        <v>0.57041866456594503</v>
      </c>
      <c r="H79" s="4">
        <v>0.51971943626439998</v>
      </c>
      <c r="I79" s="4">
        <v>0.475138121546961</v>
      </c>
      <c r="J79" s="4">
        <v>0.47882736156351702</v>
      </c>
      <c r="K79" s="4">
        <v>-5.1994596894354199E-2</v>
      </c>
      <c r="L79" s="4"/>
      <c r="M79" s="4" t="e">
        <f>(Table1[[#This Row],[poisson_likelihood]] - (1-Table1[[#This Row],[poisson_likelihood]])/(1/Table1[[#This Row],[365 implied]]-1))/4</f>
        <v>#DIV/0!</v>
      </c>
      <c r="N79" s="2" t="e">
        <f>Table1[[#This Row],[kelly/4 365]]*0.5*$U$2</f>
        <v>#DIV/0!</v>
      </c>
      <c r="P79" s="4" t="e">
        <f>(Table1[[#This Row],[poisson_likelihood]] - (1-Table1[[#This Row],[poisson_likelihood]])/(1/Table1[[#This Row],[99/pinn implied]]-1))/4</f>
        <v>#DIV/0!</v>
      </c>
      <c r="Q79" s="2" t="e">
        <f>Table1[[#This Row],[kelly/4 99]]*0.5*$U$2</f>
        <v>#DIV/0!</v>
      </c>
      <c r="S79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5265</v>
      </c>
      <c r="B80" t="s">
        <v>47</v>
      </c>
      <c r="C80" s="1">
        <v>45606</v>
      </c>
      <c r="D80" t="s">
        <v>12</v>
      </c>
      <c r="E80">
        <v>2.5</v>
      </c>
      <c r="F80" s="4">
        <v>0.52910052910052896</v>
      </c>
      <c r="G80" s="4">
        <v>0.46894155656974801</v>
      </c>
      <c r="H80" s="4">
        <v>0.424014547403258</v>
      </c>
      <c r="I80" s="4">
        <v>0.413333333333333</v>
      </c>
      <c r="J80" s="4">
        <v>0.40909090909090901</v>
      </c>
      <c r="K80" s="4">
        <v>-5.5790029608944101E-2</v>
      </c>
      <c r="L80" s="4"/>
      <c r="M80" s="4" t="e">
        <f>(Table1[[#This Row],[poisson_likelihood]] - (1-Table1[[#This Row],[poisson_likelihood]])/(1/Table1[[#This Row],[365 implied]]-1))/4</f>
        <v>#DIV/0!</v>
      </c>
      <c r="N80" s="2" t="e">
        <f>Table1[[#This Row],[kelly/4 365]]*0.5*$U$2</f>
        <v>#DIV/0!</v>
      </c>
      <c r="P80" s="4" t="e">
        <f>(Table1[[#This Row],[poisson_likelihood]] - (1-Table1[[#This Row],[poisson_likelihood]])/(1/Table1[[#This Row],[99/pinn implied]]-1))/4</f>
        <v>#DIV/0!</v>
      </c>
      <c r="Q80" s="2" t="e">
        <f>Table1[[#This Row],[kelly/4 99]]*0.5*$U$2</f>
        <v>#DIV/0!</v>
      </c>
      <c r="S80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5251</v>
      </c>
      <c r="B81" t="s">
        <v>40</v>
      </c>
      <c r="C81" s="1">
        <v>45606</v>
      </c>
      <c r="D81" t="s">
        <v>12</v>
      </c>
      <c r="E81">
        <v>1.5</v>
      </c>
      <c r="F81" s="4">
        <v>0.46948356807511699</v>
      </c>
      <c r="G81" s="4">
        <v>0.41147959136967899</v>
      </c>
      <c r="H81" s="4">
        <v>0.34714456557606699</v>
      </c>
      <c r="I81" s="4">
        <v>0.34090909090909</v>
      </c>
      <c r="J81" s="4">
        <v>0.33559322033898298</v>
      </c>
      <c r="K81" s="4">
        <v>-5.7650901620127502E-2</v>
      </c>
      <c r="L81" s="4"/>
      <c r="M81" s="4" t="e">
        <f>(Table1[[#This Row],[poisson_likelihood]] - (1-Table1[[#This Row],[poisson_likelihood]])/(1/Table1[[#This Row],[365 implied]]-1))/4</f>
        <v>#DIV/0!</v>
      </c>
      <c r="N81" s="2" t="e">
        <f>Table1[[#This Row],[kelly/4 365]]*0.5*$U$2</f>
        <v>#DIV/0!</v>
      </c>
      <c r="P81" s="4" t="e">
        <f>(Table1[[#This Row],[poisson_likelihood]] - (1-Table1[[#This Row],[poisson_likelihood]])/(1/Table1[[#This Row],[99/pinn implied]]-1))/4</f>
        <v>#DIV/0!</v>
      </c>
      <c r="Q81" s="2" t="e">
        <f>Table1[[#This Row],[kelly/4 99]]*0.5*$U$2</f>
        <v>#DIV/0!</v>
      </c>
      <c r="S81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5255</v>
      </c>
      <c r="B82" t="s">
        <v>42</v>
      </c>
      <c r="C82" s="1">
        <v>45606</v>
      </c>
      <c r="D82" t="s">
        <v>12</v>
      </c>
      <c r="E82">
        <v>1.5</v>
      </c>
      <c r="F82" s="4">
        <v>0.66225165562913901</v>
      </c>
      <c r="G82" s="4">
        <v>0.61847416477689998</v>
      </c>
      <c r="H82" s="4">
        <v>0.58093624128548005</v>
      </c>
      <c r="I82" s="4">
        <v>0.556962025316455</v>
      </c>
      <c r="J82" s="4">
        <v>0.55642023346303504</v>
      </c>
      <c r="K82" s="4">
        <v>-6.0189350813198199E-2</v>
      </c>
      <c r="L82" s="4"/>
      <c r="M82" s="4" t="e">
        <f>(Table1[[#This Row],[poisson_likelihood]] - (1-Table1[[#This Row],[poisson_likelihood]])/(1/Table1[[#This Row],[365 implied]]-1))/4</f>
        <v>#DIV/0!</v>
      </c>
      <c r="N82" s="2" t="e">
        <f>Table1[[#This Row],[kelly/4 365]]*0.5*$U$2</f>
        <v>#DIV/0!</v>
      </c>
      <c r="P82" s="4" t="e">
        <f>(Table1[[#This Row],[poisson_likelihood]] - (1-Table1[[#This Row],[poisson_likelihood]])/(1/Table1[[#This Row],[99/pinn implied]]-1))/4</f>
        <v>#DIV/0!</v>
      </c>
      <c r="Q82" s="2" t="e">
        <f>Table1[[#This Row],[kelly/4 99]]*0.5*$U$2</f>
        <v>#DIV/0!</v>
      </c>
      <c r="S82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5267</v>
      </c>
      <c r="B83" t="s">
        <v>48</v>
      </c>
      <c r="C83" s="1">
        <v>45606</v>
      </c>
      <c r="D83" t="s">
        <v>12</v>
      </c>
      <c r="E83">
        <v>1.5</v>
      </c>
      <c r="F83" s="4">
        <v>0.66225165562913901</v>
      </c>
      <c r="G83" s="4">
        <v>0.63198709090941096</v>
      </c>
      <c r="H83" s="4">
        <v>0.58059790045038095</v>
      </c>
      <c r="I83" s="4">
        <v>0.54411764705882304</v>
      </c>
      <c r="J83" s="4">
        <v>0.553459119496855</v>
      </c>
      <c r="K83" s="4">
        <v>-6.0439789372511703E-2</v>
      </c>
      <c r="L83" s="4"/>
      <c r="M83" s="4" t="e">
        <f>(Table1[[#This Row],[poisson_likelihood]] - (1-Table1[[#This Row],[poisson_likelihood]])/(1/Table1[[#This Row],[365 implied]]-1))/4</f>
        <v>#DIV/0!</v>
      </c>
      <c r="N83" s="2" t="e">
        <f>Table1[[#This Row],[kelly/4 365]]*0.5*$U$2</f>
        <v>#DIV/0!</v>
      </c>
      <c r="P83" s="4" t="e">
        <f>(Table1[[#This Row],[poisson_likelihood]] - (1-Table1[[#This Row],[poisson_likelihood]])/(1/Table1[[#This Row],[99/pinn implied]]-1))/4</f>
        <v>#DIV/0!</v>
      </c>
      <c r="Q83" s="2" t="e">
        <f>Table1[[#This Row],[kelly/4 99]]*0.5*$U$2</f>
        <v>#DIV/0!</v>
      </c>
      <c r="S83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5279</v>
      </c>
      <c r="B84" t="s">
        <v>54</v>
      </c>
      <c r="C84" s="1">
        <v>45606</v>
      </c>
      <c r="D84" t="s">
        <v>12</v>
      </c>
      <c r="E84">
        <v>2.5</v>
      </c>
      <c r="F84" s="4">
        <v>0.51546391752577303</v>
      </c>
      <c r="G84" s="4">
        <v>0.41365257847487502</v>
      </c>
      <c r="H84" s="4">
        <v>0.36364468962365398</v>
      </c>
      <c r="I84" s="4">
        <v>0.29166666666666602</v>
      </c>
      <c r="J84" s="4">
        <v>0.34594594594594502</v>
      </c>
      <c r="K84" s="4">
        <v>-7.8332261204816497E-2</v>
      </c>
      <c r="L84" s="4"/>
      <c r="M84" s="4" t="e">
        <f>(Table1[[#This Row],[poisson_likelihood]] - (1-Table1[[#This Row],[poisson_likelihood]])/(1/Table1[[#This Row],[365 implied]]-1))/4</f>
        <v>#DIV/0!</v>
      </c>
      <c r="N84" s="2" t="e">
        <f>Table1[[#This Row],[kelly/4 365]]*0.5*$U$2</f>
        <v>#DIV/0!</v>
      </c>
      <c r="P84" s="4" t="e">
        <f>(Table1[[#This Row],[poisson_likelihood]] - (1-Table1[[#This Row],[poisson_likelihood]])/(1/Table1[[#This Row],[99/pinn implied]]-1))/4</f>
        <v>#DIV/0!</v>
      </c>
      <c r="Q84" s="2" t="e">
        <f>Table1[[#This Row],[kelly/4 99]]*0.5*$U$2</f>
        <v>#DIV/0!</v>
      </c>
      <c r="S84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5259</v>
      </c>
      <c r="B85" t="s">
        <v>44</v>
      </c>
      <c r="C85" s="1">
        <v>45606</v>
      </c>
      <c r="D85" t="s">
        <v>12</v>
      </c>
      <c r="E85">
        <v>1.5</v>
      </c>
      <c r="F85" s="4">
        <v>0.57471264367816</v>
      </c>
      <c r="G85" s="4">
        <v>0.48654422766465</v>
      </c>
      <c r="H85" s="4">
        <v>0.42873420752993802</v>
      </c>
      <c r="I85" s="4">
        <v>0.38509316770186303</v>
      </c>
      <c r="J85" s="4">
        <v>0.40151515151515099</v>
      </c>
      <c r="K85" s="4">
        <v>-8.5811648276319694E-2</v>
      </c>
      <c r="L85" s="4"/>
      <c r="M85" s="4" t="e">
        <f>(Table1[[#This Row],[poisson_likelihood]] - (1-Table1[[#This Row],[poisson_likelihood]])/(1/Table1[[#This Row],[365 implied]]-1))/4</f>
        <v>#DIV/0!</v>
      </c>
      <c r="N85" s="2" t="e">
        <f>Table1[[#This Row],[kelly/4 365]]*0.5*$U$2</f>
        <v>#DIV/0!</v>
      </c>
      <c r="P85" s="4" t="e">
        <f>(Table1[[#This Row],[poisson_likelihood]] - (1-Table1[[#This Row],[poisson_likelihood]])/(1/Table1[[#This Row],[99/pinn implied]]-1))/4</f>
        <v>#DIV/0!</v>
      </c>
      <c r="Q85" s="2" t="e">
        <f>Table1[[#This Row],[kelly/4 99]]*0.5*$U$2</f>
        <v>#DIV/0!</v>
      </c>
      <c r="S85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5257</v>
      </c>
      <c r="B86" t="s">
        <v>43</v>
      </c>
      <c r="C86" s="1">
        <v>45606</v>
      </c>
      <c r="D86" t="s">
        <v>12</v>
      </c>
      <c r="E86">
        <v>2.5</v>
      </c>
      <c r="F86" s="4">
        <v>0.48780487804877998</v>
      </c>
      <c r="G86" s="4">
        <v>0.34875583865818799</v>
      </c>
      <c r="H86" s="4">
        <v>0.30403878583203098</v>
      </c>
      <c r="I86" s="4">
        <v>0.27272727272727199</v>
      </c>
      <c r="J86" s="4">
        <v>0.29588014981273397</v>
      </c>
      <c r="K86" s="4">
        <v>-8.9695354534365598E-2</v>
      </c>
      <c r="L86" s="4"/>
      <c r="M86" s="4" t="e">
        <f>(Table1[[#This Row],[poisson_likelihood]] - (1-Table1[[#This Row],[poisson_likelihood]])/(1/Table1[[#This Row],[365 implied]]-1))/4</f>
        <v>#DIV/0!</v>
      </c>
      <c r="N86" s="2" t="e">
        <f>Table1[[#This Row],[kelly/4 365]]*0.5*$U$2</f>
        <v>#DIV/0!</v>
      </c>
      <c r="P86" s="4" t="e">
        <f>(Table1[[#This Row],[poisson_likelihood]] - (1-Table1[[#This Row],[poisson_likelihood]])/(1/Table1[[#This Row],[99/pinn implied]]-1))/4</f>
        <v>#DIV/0!</v>
      </c>
      <c r="Q86" s="2" t="e">
        <f>Table1[[#This Row],[kelly/4 99]]*0.5*$U$2</f>
        <v>#DIV/0!</v>
      </c>
      <c r="S86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5249</v>
      </c>
      <c r="B87" t="s">
        <v>39</v>
      </c>
      <c r="C87" s="1">
        <v>45606</v>
      </c>
      <c r="D87" t="s">
        <v>12</v>
      </c>
      <c r="E87">
        <v>1.5</v>
      </c>
      <c r="F87" s="4">
        <v>0.60240963855421603</v>
      </c>
      <c r="G87" s="4">
        <v>0.51231365871054502</v>
      </c>
      <c r="H87" s="4">
        <v>0.45825351107797802</v>
      </c>
      <c r="I87" s="4">
        <v>0.39772727272727199</v>
      </c>
      <c r="J87" s="4">
        <v>0.37541528239202598</v>
      </c>
      <c r="K87" s="4">
        <v>-9.0643625610059203E-2</v>
      </c>
      <c r="L87" s="4"/>
      <c r="M87" s="4" t="e">
        <f>(Table1[[#This Row],[poisson_likelihood]] - (1-Table1[[#This Row],[poisson_likelihood]])/(1/Table1[[#This Row],[365 implied]]-1))/4</f>
        <v>#DIV/0!</v>
      </c>
      <c r="N87" s="2" t="e">
        <f>Table1[[#This Row],[kelly/4 365]]*0.5*$U$2</f>
        <v>#DIV/0!</v>
      </c>
      <c r="P87" s="4" t="e">
        <f>(Table1[[#This Row],[poisson_likelihood]] - (1-Table1[[#This Row],[poisson_likelihood]])/(1/Table1[[#This Row],[99/pinn implied]]-1))/4</f>
        <v>#DIV/0!</v>
      </c>
      <c r="Q87" s="2" t="e">
        <f>Table1[[#This Row],[kelly/4 99]]*0.5*$U$2</f>
        <v>#DIV/0!</v>
      </c>
      <c r="S87" s="2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2024-11-10T18:42:31Z</dcterms:created>
  <dcterms:modified xsi:type="dcterms:W3CDTF">2024-11-11T03:47:11Z</dcterms:modified>
</cp:coreProperties>
</file>