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4AE9B77E-24A0-3B49-8332-6BAD94DE1D82}" xr6:coauthVersionLast="47" xr6:coauthVersionMax="47" xr10:uidLastSave="{00000000-0000-0000-0000-000000000000}"/>
  <bookViews>
    <workbookView xWindow="0" yWindow="500" windowWidth="38400" windowHeight="1954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S2" i="1"/>
  <c r="Q2" i="1"/>
  <c r="P2" i="1"/>
  <c r="N2" i="1"/>
  <c r="M2" i="1"/>
  <c r="O39" i="1"/>
  <c r="P40" i="1"/>
  <c r="Q40" i="1" s="1"/>
  <c r="O41" i="1"/>
  <c r="P41" i="1" s="1"/>
  <c r="Q41" i="1" s="1"/>
  <c r="O38" i="1"/>
  <c r="O35" i="1"/>
  <c r="O27" i="1"/>
  <c r="O28" i="1"/>
  <c r="O29" i="1"/>
  <c r="O30" i="1"/>
  <c r="O31" i="1"/>
  <c r="O32" i="1"/>
  <c r="P32" i="1" s="1"/>
  <c r="Q32" i="1" s="1"/>
  <c r="O33" i="1"/>
  <c r="P33" i="1" s="1"/>
  <c r="Q33" i="1" s="1"/>
  <c r="O26" i="1"/>
  <c r="O23" i="1"/>
  <c r="O21" i="1"/>
  <c r="O19" i="1"/>
  <c r="O14" i="1"/>
  <c r="O15" i="1"/>
  <c r="O16" i="1"/>
  <c r="O13" i="1"/>
  <c r="O12" i="1"/>
  <c r="L28" i="1"/>
  <c r="L30" i="1"/>
  <c r="L38" i="1"/>
  <c r="O34" i="1"/>
  <c r="L34" i="1"/>
  <c r="L29" i="1"/>
  <c r="L21" i="1"/>
  <c r="L16" i="1"/>
  <c r="L41" i="1"/>
  <c r="L33" i="1"/>
  <c r="L32" i="1"/>
  <c r="L31" i="1"/>
  <c r="L26" i="1"/>
  <c r="L15" i="1"/>
  <c r="L14" i="1"/>
  <c r="L27" i="1"/>
  <c r="L23" i="1"/>
  <c r="L19" i="1"/>
  <c r="L13" i="1"/>
  <c r="L37" i="1"/>
  <c r="L12" i="1"/>
  <c r="L39" i="1"/>
  <c r="L35" i="1"/>
  <c r="O25" i="1"/>
  <c r="L25" i="1"/>
  <c r="O24" i="1"/>
  <c r="L24" i="1"/>
  <c r="O20" i="1"/>
  <c r="L20" i="1"/>
  <c r="O17" i="1"/>
  <c r="L17" i="1"/>
  <c r="O11" i="1"/>
  <c r="L11" i="1"/>
  <c r="O10" i="1"/>
  <c r="L10" i="1"/>
  <c r="O8" i="1"/>
  <c r="L8" i="1"/>
  <c r="O7" i="1"/>
  <c r="L7" i="1"/>
  <c r="L6" i="1"/>
  <c r="O6" i="1"/>
  <c r="L5" i="1"/>
  <c r="O5" i="1"/>
  <c r="P5" i="1" s="1"/>
  <c r="Q5" i="1" s="1"/>
  <c r="O4" i="1"/>
  <c r="L4" i="1"/>
  <c r="O3" i="1"/>
  <c r="L3" i="1"/>
  <c r="O2" i="1"/>
  <c r="P9" i="1"/>
  <c r="Q9" i="1" s="1"/>
  <c r="P17" i="1"/>
  <c r="Q17" i="1" s="1"/>
  <c r="P25" i="1"/>
  <c r="Q25" i="1" s="1"/>
  <c r="P49" i="1"/>
  <c r="Q49" i="1" s="1"/>
  <c r="P57" i="1"/>
  <c r="Q57" i="1" s="1"/>
  <c r="P65" i="1"/>
  <c r="Q65" i="1" s="1"/>
  <c r="P73" i="1"/>
  <c r="Q73" i="1" s="1"/>
  <c r="P89" i="1"/>
  <c r="Q89" i="1" s="1"/>
  <c r="P97" i="1"/>
  <c r="Q97" i="1" s="1"/>
  <c r="P105" i="1"/>
  <c r="Q105" i="1" s="1"/>
  <c r="P113" i="1"/>
  <c r="Q113" i="1" s="1"/>
  <c r="P129" i="1"/>
  <c r="Q129" i="1" s="1"/>
  <c r="P137" i="1"/>
  <c r="Q137" i="1" s="1"/>
  <c r="L2" i="1"/>
  <c r="M7" i="1"/>
  <c r="N7" i="1" s="1"/>
  <c r="M8" i="1"/>
  <c r="N8" i="1" s="1"/>
  <c r="M9" i="1"/>
  <c r="N9" i="1" s="1"/>
  <c r="M15" i="1"/>
  <c r="N15" i="1" s="1"/>
  <c r="M16" i="1"/>
  <c r="N16" i="1" s="1"/>
  <c r="M17" i="1"/>
  <c r="N17" i="1" s="1"/>
  <c r="M23" i="1"/>
  <c r="N23" i="1" s="1"/>
  <c r="M24" i="1"/>
  <c r="N24" i="1" s="1"/>
  <c r="M25" i="1"/>
  <c r="N25" i="1" s="1"/>
  <c r="M32" i="1"/>
  <c r="N32" i="1" s="1"/>
  <c r="M33" i="1"/>
  <c r="N33" i="1" s="1"/>
  <c r="M40" i="1"/>
  <c r="N40" i="1" s="1"/>
  <c r="M41" i="1"/>
  <c r="N41" i="1" s="1"/>
  <c r="M47" i="1"/>
  <c r="N47" i="1" s="1"/>
  <c r="M48" i="1"/>
  <c r="N48" i="1" s="1"/>
  <c r="M49" i="1"/>
  <c r="N49" i="1" s="1"/>
  <c r="M56" i="1"/>
  <c r="N56" i="1" s="1"/>
  <c r="M57" i="1"/>
  <c r="N57" i="1" s="1"/>
  <c r="M63" i="1"/>
  <c r="N63" i="1" s="1"/>
  <c r="M64" i="1"/>
  <c r="N64" i="1" s="1"/>
  <c r="M65" i="1"/>
  <c r="N65" i="1" s="1"/>
  <c r="M71" i="1"/>
  <c r="N71" i="1" s="1"/>
  <c r="M73" i="1"/>
  <c r="N73" i="1" s="1"/>
  <c r="M79" i="1"/>
  <c r="N79" i="1" s="1"/>
  <c r="M80" i="1"/>
  <c r="N80" i="1" s="1"/>
  <c r="M81" i="1"/>
  <c r="N81" i="1" s="1"/>
  <c r="M87" i="1"/>
  <c r="N87" i="1" s="1"/>
  <c r="M88" i="1"/>
  <c r="N88" i="1" s="1"/>
  <c r="M95" i="1"/>
  <c r="N95" i="1" s="1"/>
  <c r="M96" i="1"/>
  <c r="N96" i="1" s="1"/>
  <c r="M97" i="1"/>
  <c r="N97" i="1" s="1"/>
  <c r="M104" i="1"/>
  <c r="N104" i="1" s="1"/>
  <c r="M111" i="1"/>
  <c r="N111" i="1" s="1"/>
  <c r="M112" i="1"/>
  <c r="N112" i="1" s="1"/>
  <c r="M113" i="1"/>
  <c r="N113" i="1" s="1"/>
  <c r="M119" i="1"/>
  <c r="N119" i="1" s="1"/>
  <c r="M120" i="1"/>
  <c r="N120" i="1" s="1"/>
  <c r="M121" i="1"/>
  <c r="N121" i="1" s="1"/>
  <c r="M128" i="1"/>
  <c r="N128" i="1" s="1"/>
  <c r="M129" i="1"/>
  <c r="N129" i="1" s="1"/>
  <c r="M135" i="1"/>
  <c r="N135" i="1" s="1"/>
  <c r="M136" i="1"/>
  <c r="N136" i="1" s="1"/>
  <c r="M137" i="1"/>
  <c r="N137" i="1" s="1"/>
  <c r="V1" i="1"/>
  <c r="S49" i="1"/>
  <c r="S99" i="1"/>
  <c r="S107" i="1"/>
  <c r="S43" i="1"/>
  <c r="S92" i="1"/>
  <c r="S66" i="1"/>
  <c r="S46" i="1"/>
  <c r="S109" i="1"/>
  <c r="S30" i="1"/>
  <c r="S97" i="1"/>
  <c r="S29" i="1"/>
  <c r="S128" i="1"/>
  <c r="S8" i="1"/>
  <c r="S119" i="1"/>
  <c r="S68" i="1"/>
  <c r="S78" i="1"/>
  <c r="S28" i="1"/>
  <c r="S126" i="1"/>
  <c r="S70" i="1"/>
  <c r="S69" i="1"/>
  <c r="S38" i="1"/>
  <c r="S104" i="1"/>
  <c r="S61" i="1"/>
  <c r="S83" i="1"/>
  <c r="S34" i="1"/>
  <c r="S101" i="1"/>
  <c r="S21" i="1"/>
  <c r="S111" i="1"/>
  <c r="S95" i="1"/>
  <c r="S65" i="1"/>
  <c r="S121" i="1"/>
  <c r="S5" i="1"/>
  <c r="S114" i="1"/>
  <c r="S36" i="1"/>
  <c r="S89" i="1"/>
  <c r="S40" i="1"/>
  <c r="S141" i="1"/>
  <c r="S6" i="1"/>
  <c r="S81" i="1"/>
  <c r="S52" i="1"/>
  <c r="S12" i="1"/>
  <c r="S116" i="1"/>
  <c r="S105" i="1"/>
  <c r="S42" i="1"/>
  <c r="S60" i="1"/>
  <c r="S77" i="1"/>
  <c r="S79" i="1"/>
  <c r="S59" i="1"/>
  <c r="S103" i="1"/>
  <c r="S58" i="1"/>
  <c r="S93" i="1"/>
  <c r="S45" i="1"/>
  <c r="S98" i="1"/>
  <c r="S48" i="1"/>
  <c r="S37" i="1"/>
  <c r="S90" i="1"/>
  <c r="S76" i="1"/>
  <c r="S62" i="1"/>
  <c r="S74" i="1"/>
  <c r="S75" i="1"/>
  <c r="S73" i="1"/>
  <c r="S64" i="1"/>
  <c r="S135" i="1"/>
  <c r="S16" i="1"/>
  <c r="S127" i="1"/>
  <c r="S18" i="1"/>
  <c r="S123" i="1"/>
  <c r="S17" i="1"/>
  <c r="S87" i="1"/>
  <c r="S50" i="1"/>
  <c r="S91" i="1"/>
  <c r="S56" i="1"/>
  <c r="S106" i="1"/>
  <c r="S39" i="1"/>
  <c r="S125" i="1"/>
  <c r="S25" i="1"/>
  <c r="S110" i="1"/>
  <c r="S11" i="1"/>
  <c r="S136" i="1"/>
  <c r="S22" i="1"/>
  <c r="S118" i="1"/>
  <c r="S35" i="1"/>
  <c r="S131" i="1"/>
  <c r="S24" i="1"/>
  <c r="S94" i="1"/>
  <c r="S20" i="1"/>
  <c r="S7" i="1"/>
  <c r="S130" i="1"/>
  <c r="S139" i="1"/>
  <c r="S9" i="1"/>
  <c r="S14" i="1"/>
  <c r="S134" i="1"/>
  <c r="S15" i="1"/>
  <c r="S140" i="1"/>
  <c r="S80" i="1"/>
  <c r="S67" i="1"/>
  <c r="S96" i="1"/>
  <c r="S54" i="1"/>
  <c r="S85" i="1"/>
  <c r="S51" i="1"/>
  <c r="S88" i="1"/>
  <c r="S63" i="1"/>
  <c r="S112" i="1"/>
  <c r="S41" i="1"/>
  <c r="S31" i="1"/>
  <c r="S129" i="1"/>
  <c r="S102" i="1"/>
  <c r="S44" i="1"/>
  <c r="S33" i="1"/>
  <c r="S117" i="1"/>
  <c r="S32" i="1"/>
  <c r="S120" i="1"/>
  <c r="S82" i="1"/>
  <c r="S53" i="1"/>
  <c r="S108" i="1"/>
  <c r="S26" i="1"/>
  <c r="S124" i="1"/>
  <c r="S23" i="1"/>
  <c r="S84" i="1"/>
  <c r="S57" i="1"/>
  <c r="S133" i="1"/>
  <c r="S19" i="1"/>
  <c r="S72" i="1"/>
  <c r="S71" i="1"/>
  <c r="S113" i="1"/>
  <c r="S13" i="1"/>
  <c r="S122" i="1"/>
  <c r="S4" i="1"/>
  <c r="S138" i="1"/>
  <c r="S10" i="1"/>
  <c r="S100" i="1"/>
  <c r="S47" i="1"/>
  <c r="S132" i="1"/>
  <c r="S3" i="1"/>
  <c r="S115" i="1"/>
  <c r="S27" i="1"/>
  <c r="S137" i="1"/>
  <c r="S55" i="1"/>
  <c r="S86" i="1"/>
  <c r="P99" i="1"/>
  <c r="Q99" i="1" s="1"/>
  <c r="P107" i="1"/>
  <c r="Q107" i="1" s="1"/>
  <c r="P43" i="1"/>
  <c r="Q43" i="1" s="1"/>
  <c r="P92" i="1"/>
  <c r="Q92" i="1" s="1"/>
  <c r="P66" i="1"/>
  <c r="Q66" i="1" s="1"/>
  <c r="P46" i="1"/>
  <c r="Q46" i="1" s="1"/>
  <c r="P109" i="1"/>
  <c r="Q109" i="1" s="1"/>
  <c r="P30" i="1"/>
  <c r="Q30" i="1" s="1"/>
  <c r="P29" i="1"/>
  <c r="Q29" i="1" s="1"/>
  <c r="P128" i="1"/>
  <c r="Q128" i="1" s="1"/>
  <c r="P8" i="1"/>
  <c r="Q8" i="1" s="1"/>
  <c r="P119" i="1"/>
  <c r="Q119" i="1" s="1"/>
  <c r="P68" i="1"/>
  <c r="Q68" i="1" s="1"/>
  <c r="P78" i="1"/>
  <c r="Q78" i="1" s="1"/>
  <c r="P28" i="1"/>
  <c r="Q28" i="1" s="1"/>
  <c r="P126" i="1"/>
  <c r="Q126" i="1" s="1"/>
  <c r="P70" i="1"/>
  <c r="Q70" i="1" s="1"/>
  <c r="P69" i="1"/>
  <c r="Q69" i="1" s="1"/>
  <c r="P38" i="1"/>
  <c r="Q38" i="1" s="1"/>
  <c r="P104" i="1"/>
  <c r="Q104" i="1" s="1"/>
  <c r="P61" i="1"/>
  <c r="Q61" i="1" s="1"/>
  <c r="P83" i="1"/>
  <c r="Q83" i="1" s="1"/>
  <c r="P34" i="1"/>
  <c r="Q34" i="1" s="1"/>
  <c r="P101" i="1"/>
  <c r="Q101" i="1" s="1"/>
  <c r="P21" i="1"/>
  <c r="Q21" i="1" s="1"/>
  <c r="P111" i="1"/>
  <c r="Q111" i="1" s="1"/>
  <c r="P95" i="1"/>
  <c r="Q95" i="1" s="1"/>
  <c r="P121" i="1"/>
  <c r="Q121" i="1" s="1"/>
  <c r="P114" i="1"/>
  <c r="Q114" i="1" s="1"/>
  <c r="P36" i="1"/>
  <c r="Q36" i="1" s="1"/>
  <c r="P141" i="1"/>
  <c r="Q141" i="1" s="1"/>
  <c r="P6" i="1"/>
  <c r="Q6" i="1" s="1"/>
  <c r="P81" i="1"/>
  <c r="Q81" i="1" s="1"/>
  <c r="P52" i="1"/>
  <c r="Q52" i="1" s="1"/>
  <c r="P12" i="1"/>
  <c r="Q12" i="1" s="1"/>
  <c r="P116" i="1"/>
  <c r="Q116" i="1" s="1"/>
  <c r="P42" i="1"/>
  <c r="Q42" i="1" s="1"/>
  <c r="P60" i="1"/>
  <c r="Q60" i="1" s="1"/>
  <c r="P77" i="1"/>
  <c r="Q77" i="1" s="1"/>
  <c r="P79" i="1"/>
  <c r="Q79" i="1" s="1"/>
  <c r="P59" i="1"/>
  <c r="Q59" i="1" s="1"/>
  <c r="P103" i="1"/>
  <c r="Q103" i="1" s="1"/>
  <c r="P58" i="1"/>
  <c r="Q58" i="1" s="1"/>
  <c r="P93" i="1"/>
  <c r="Q93" i="1" s="1"/>
  <c r="P45" i="1"/>
  <c r="Q45" i="1" s="1"/>
  <c r="P98" i="1"/>
  <c r="Q98" i="1" s="1"/>
  <c r="P48" i="1"/>
  <c r="Q48" i="1" s="1"/>
  <c r="P37" i="1"/>
  <c r="Q37" i="1" s="1"/>
  <c r="P90" i="1"/>
  <c r="Q90" i="1" s="1"/>
  <c r="P76" i="1"/>
  <c r="Q76" i="1" s="1"/>
  <c r="P62" i="1"/>
  <c r="Q62" i="1" s="1"/>
  <c r="P74" i="1"/>
  <c r="Q74" i="1" s="1"/>
  <c r="P75" i="1"/>
  <c r="Q75" i="1" s="1"/>
  <c r="P64" i="1"/>
  <c r="Q64" i="1" s="1"/>
  <c r="P135" i="1"/>
  <c r="Q135" i="1" s="1"/>
  <c r="P16" i="1"/>
  <c r="Q16" i="1" s="1"/>
  <c r="P127" i="1"/>
  <c r="Q127" i="1" s="1"/>
  <c r="P18" i="1"/>
  <c r="Q18" i="1" s="1"/>
  <c r="P123" i="1"/>
  <c r="Q123" i="1" s="1"/>
  <c r="P87" i="1"/>
  <c r="Q87" i="1" s="1"/>
  <c r="P50" i="1"/>
  <c r="Q50" i="1" s="1"/>
  <c r="P91" i="1"/>
  <c r="Q91" i="1" s="1"/>
  <c r="P56" i="1"/>
  <c r="Q56" i="1" s="1"/>
  <c r="P106" i="1"/>
  <c r="Q106" i="1" s="1"/>
  <c r="P39" i="1"/>
  <c r="Q39" i="1" s="1"/>
  <c r="P125" i="1"/>
  <c r="Q125" i="1" s="1"/>
  <c r="P110" i="1"/>
  <c r="Q110" i="1" s="1"/>
  <c r="P11" i="1"/>
  <c r="Q11" i="1" s="1"/>
  <c r="P136" i="1"/>
  <c r="Q136" i="1" s="1"/>
  <c r="P22" i="1"/>
  <c r="Q22" i="1" s="1"/>
  <c r="P118" i="1"/>
  <c r="Q118" i="1" s="1"/>
  <c r="P35" i="1"/>
  <c r="Q35" i="1" s="1"/>
  <c r="P131" i="1"/>
  <c r="Q131" i="1" s="1"/>
  <c r="P24" i="1"/>
  <c r="Q24" i="1" s="1"/>
  <c r="P94" i="1"/>
  <c r="Q94" i="1" s="1"/>
  <c r="P20" i="1"/>
  <c r="Q20" i="1" s="1"/>
  <c r="P7" i="1"/>
  <c r="Q7" i="1" s="1"/>
  <c r="P130" i="1"/>
  <c r="Q130" i="1" s="1"/>
  <c r="P139" i="1"/>
  <c r="Q139" i="1" s="1"/>
  <c r="P14" i="1"/>
  <c r="Q14" i="1" s="1"/>
  <c r="P134" i="1"/>
  <c r="Q134" i="1" s="1"/>
  <c r="P15" i="1"/>
  <c r="Q15" i="1" s="1"/>
  <c r="P140" i="1"/>
  <c r="Q140" i="1" s="1"/>
  <c r="P80" i="1"/>
  <c r="Q80" i="1" s="1"/>
  <c r="P67" i="1"/>
  <c r="Q67" i="1" s="1"/>
  <c r="P96" i="1"/>
  <c r="Q96" i="1" s="1"/>
  <c r="P54" i="1"/>
  <c r="Q54" i="1" s="1"/>
  <c r="P85" i="1"/>
  <c r="Q85" i="1" s="1"/>
  <c r="P51" i="1"/>
  <c r="Q51" i="1" s="1"/>
  <c r="P88" i="1"/>
  <c r="Q88" i="1" s="1"/>
  <c r="P63" i="1"/>
  <c r="Q63" i="1" s="1"/>
  <c r="P112" i="1"/>
  <c r="Q112" i="1" s="1"/>
  <c r="P31" i="1"/>
  <c r="Q31" i="1" s="1"/>
  <c r="P102" i="1"/>
  <c r="Q102" i="1" s="1"/>
  <c r="P44" i="1"/>
  <c r="Q44" i="1" s="1"/>
  <c r="P117" i="1"/>
  <c r="Q117" i="1" s="1"/>
  <c r="P120" i="1"/>
  <c r="Q120" i="1" s="1"/>
  <c r="P82" i="1"/>
  <c r="Q82" i="1" s="1"/>
  <c r="P53" i="1"/>
  <c r="Q53" i="1" s="1"/>
  <c r="P108" i="1"/>
  <c r="Q108" i="1" s="1"/>
  <c r="P26" i="1"/>
  <c r="Q26" i="1" s="1"/>
  <c r="P124" i="1"/>
  <c r="Q124" i="1" s="1"/>
  <c r="P23" i="1"/>
  <c r="Q23" i="1" s="1"/>
  <c r="P84" i="1"/>
  <c r="Q84" i="1" s="1"/>
  <c r="P133" i="1"/>
  <c r="Q133" i="1" s="1"/>
  <c r="P19" i="1"/>
  <c r="Q19" i="1" s="1"/>
  <c r="P72" i="1"/>
  <c r="Q72" i="1" s="1"/>
  <c r="P71" i="1"/>
  <c r="Q71" i="1" s="1"/>
  <c r="P13" i="1"/>
  <c r="Q13" i="1" s="1"/>
  <c r="P122" i="1"/>
  <c r="Q122" i="1" s="1"/>
  <c r="P4" i="1"/>
  <c r="Q4" i="1" s="1"/>
  <c r="P138" i="1"/>
  <c r="Q138" i="1" s="1"/>
  <c r="P10" i="1"/>
  <c r="Q10" i="1" s="1"/>
  <c r="P100" i="1"/>
  <c r="Q100" i="1" s="1"/>
  <c r="P47" i="1"/>
  <c r="Q47" i="1" s="1"/>
  <c r="P132" i="1"/>
  <c r="Q132" i="1" s="1"/>
  <c r="P3" i="1"/>
  <c r="Q3" i="1" s="1"/>
  <c r="P115" i="1"/>
  <c r="Q115" i="1" s="1"/>
  <c r="P27" i="1"/>
  <c r="Q27" i="1" s="1"/>
  <c r="P55" i="1"/>
  <c r="Q55" i="1" s="1"/>
  <c r="P86" i="1"/>
  <c r="Q86" i="1" s="1"/>
  <c r="M99" i="1"/>
  <c r="N99" i="1" s="1"/>
  <c r="M107" i="1"/>
  <c r="N107" i="1" s="1"/>
  <c r="M43" i="1"/>
  <c r="N43" i="1" s="1"/>
  <c r="M92" i="1"/>
  <c r="N92" i="1" s="1"/>
  <c r="M66" i="1"/>
  <c r="N66" i="1" s="1"/>
  <c r="M46" i="1"/>
  <c r="N46" i="1" s="1"/>
  <c r="M109" i="1"/>
  <c r="N109" i="1" s="1"/>
  <c r="M30" i="1"/>
  <c r="N30" i="1" s="1"/>
  <c r="M29" i="1"/>
  <c r="N29" i="1" s="1"/>
  <c r="M68" i="1"/>
  <c r="N68" i="1" s="1"/>
  <c r="M78" i="1"/>
  <c r="N78" i="1" s="1"/>
  <c r="M28" i="1"/>
  <c r="N28" i="1" s="1"/>
  <c r="M126" i="1"/>
  <c r="N126" i="1" s="1"/>
  <c r="M70" i="1"/>
  <c r="N70" i="1" s="1"/>
  <c r="M69" i="1"/>
  <c r="N69" i="1" s="1"/>
  <c r="M38" i="1"/>
  <c r="N38" i="1" s="1"/>
  <c r="M61" i="1"/>
  <c r="N61" i="1" s="1"/>
  <c r="M83" i="1"/>
  <c r="N83" i="1" s="1"/>
  <c r="M34" i="1"/>
  <c r="N34" i="1" s="1"/>
  <c r="M101" i="1"/>
  <c r="N101" i="1" s="1"/>
  <c r="M21" i="1"/>
  <c r="N21" i="1" s="1"/>
  <c r="M5" i="1"/>
  <c r="N5" i="1" s="1"/>
  <c r="M114" i="1"/>
  <c r="N114" i="1" s="1"/>
  <c r="M36" i="1"/>
  <c r="N36" i="1" s="1"/>
  <c r="M89" i="1"/>
  <c r="N89" i="1" s="1"/>
  <c r="M141" i="1"/>
  <c r="N141" i="1" s="1"/>
  <c r="M6" i="1"/>
  <c r="N6" i="1" s="1"/>
  <c r="M52" i="1"/>
  <c r="N52" i="1" s="1"/>
  <c r="M12" i="1"/>
  <c r="N12" i="1" s="1"/>
  <c r="M116" i="1"/>
  <c r="N116" i="1" s="1"/>
  <c r="M105" i="1"/>
  <c r="N105" i="1" s="1"/>
  <c r="M42" i="1"/>
  <c r="N42" i="1" s="1"/>
  <c r="M60" i="1"/>
  <c r="N60" i="1" s="1"/>
  <c r="M77" i="1"/>
  <c r="N77" i="1" s="1"/>
  <c r="M59" i="1"/>
  <c r="N59" i="1" s="1"/>
  <c r="M103" i="1"/>
  <c r="N103" i="1" s="1"/>
  <c r="M58" i="1"/>
  <c r="N58" i="1" s="1"/>
  <c r="M93" i="1"/>
  <c r="N93" i="1" s="1"/>
  <c r="M45" i="1"/>
  <c r="N45" i="1" s="1"/>
  <c r="M98" i="1"/>
  <c r="N98" i="1" s="1"/>
  <c r="M37" i="1"/>
  <c r="N37" i="1" s="1"/>
  <c r="M90" i="1"/>
  <c r="N90" i="1" s="1"/>
  <c r="M76" i="1"/>
  <c r="N76" i="1" s="1"/>
  <c r="M62" i="1"/>
  <c r="N62" i="1" s="1"/>
  <c r="M74" i="1"/>
  <c r="N74" i="1" s="1"/>
  <c r="M75" i="1"/>
  <c r="N75" i="1" s="1"/>
  <c r="M127" i="1"/>
  <c r="N127" i="1" s="1"/>
  <c r="M18" i="1"/>
  <c r="N18" i="1" s="1"/>
  <c r="M123" i="1"/>
  <c r="N123" i="1" s="1"/>
  <c r="M50" i="1"/>
  <c r="N50" i="1" s="1"/>
  <c r="M91" i="1"/>
  <c r="N91" i="1" s="1"/>
  <c r="M106" i="1"/>
  <c r="N106" i="1" s="1"/>
  <c r="M39" i="1"/>
  <c r="N39" i="1" s="1"/>
  <c r="M125" i="1"/>
  <c r="N125" i="1" s="1"/>
  <c r="M110" i="1"/>
  <c r="N110" i="1" s="1"/>
  <c r="M11" i="1"/>
  <c r="N11" i="1" s="1"/>
  <c r="M22" i="1"/>
  <c r="N22" i="1" s="1"/>
  <c r="M118" i="1"/>
  <c r="N118" i="1" s="1"/>
  <c r="M35" i="1"/>
  <c r="N35" i="1" s="1"/>
  <c r="M131" i="1"/>
  <c r="N131" i="1" s="1"/>
  <c r="M94" i="1"/>
  <c r="N94" i="1" s="1"/>
  <c r="M20" i="1"/>
  <c r="N20" i="1" s="1"/>
  <c r="M130" i="1"/>
  <c r="N130" i="1" s="1"/>
  <c r="M139" i="1"/>
  <c r="N139" i="1" s="1"/>
  <c r="M14" i="1"/>
  <c r="N14" i="1" s="1"/>
  <c r="M134" i="1"/>
  <c r="N134" i="1" s="1"/>
  <c r="M140" i="1"/>
  <c r="N140" i="1" s="1"/>
  <c r="M67" i="1"/>
  <c r="N67" i="1" s="1"/>
  <c r="M54" i="1"/>
  <c r="N54" i="1" s="1"/>
  <c r="M85" i="1"/>
  <c r="N85" i="1" s="1"/>
  <c r="M51" i="1"/>
  <c r="N51" i="1" s="1"/>
  <c r="M31" i="1"/>
  <c r="N31" i="1" s="1"/>
  <c r="M102" i="1"/>
  <c r="N102" i="1" s="1"/>
  <c r="M44" i="1"/>
  <c r="N44" i="1" s="1"/>
  <c r="M117" i="1"/>
  <c r="N117" i="1" s="1"/>
  <c r="M82" i="1"/>
  <c r="N82" i="1" s="1"/>
  <c r="M53" i="1"/>
  <c r="N53" i="1" s="1"/>
  <c r="M108" i="1"/>
  <c r="N108" i="1" s="1"/>
  <c r="M26" i="1"/>
  <c r="N26" i="1" s="1"/>
  <c r="M124" i="1"/>
  <c r="N124" i="1" s="1"/>
  <c r="M84" i="1"/>
  <c r="N84" i="1" s="1"/>
  <c r="M133" i="1"/>
  <c r="N133" i="1" s="1"/>
  <c r="M19" i="1"/>
  <c r="N19" i="1" s="1"/>
  <c r="M72" i="1"/>
  <c r="N72" i="1" s="1"/>
  <c r="M13" i="1"/>
  <c r="N13" i="1" s="1"/>
  <c r="M122" i="1"/>
  <c r="N122" i="1" s="1"/>
  <c r="M4" i="1"/>
  <c r="N4" i="1" s="1"/>
  <c r="M138" i="1"/>
  <c r="N138" i="1" s="1"/>
  <c r="M10" i="1"/>
  <c r="N10" i="1" s="1"/>
  <c r="M100" i="1"/>
  <c r="N100" i="1" s="1"/>
  <c r="M132" i="1"/>
  <c r="N132" i="1" s="1"/>
  <c r="M3" i="1"/>
  <c r="N3" i="1" s="1"/>
  <c r="M115" i="1"/>
  <c r="N115" i="1" s="1"/>
  <c r="M27" i="1"/>
  <c r="N27" i="1" s="1"/>
  <c r="M55" i="1"/>
  <c r="N55" i="1" s="1"/>
  <c r="M86" i="1"/>
  <c r="N86" i="1" s="1"/>
  <c r="V4" i="1" l="1"/>
</calcChain>
</file>

<file path=xl/sharedStrings.xml><?xml version="1.0" encoding="utf-8"?>
<sst xmlns="http://schemas.openxmlformats.org/spreadsheetml/2006/main" count="337" uniqueCount="96">
  <si>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</si>
  <si>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</si>
  <si>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</si>
  <si>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</si>
  <si>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</si>
  <si>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</si>
  <si>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</si>
  <si>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</si>
  <si>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</si>
  <si>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</si>
  <si>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</si>
  <si>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J.T. Compher</t>
  </si>
  <si>
    <t>Over</t>
  </si>
  <si>
    <t>Under</t>
  </si>
  <si>
    <t>Drew O'Connor</t>
  </si>
  <si>
    <t>Rickard Rakell</t>
  </si>
  <si>
    <t>Michael Bunting</t>
  </si>
  <si>
    <t>Bryan Rust</t>
  </si>
  <si>
    <t>Dylan Larkin</t>
  </si>
  <si>
    <t>Vladimir Tarasenko</t>
  </si>
  <si>
    <t>Erik Karlsson</t>
  </si>
  <si>
    <t>Kris Letang</t>
  </si>
  <si>
    <t>Moritz Seider</t>
  </si>
  <si>
    <t>Sidney Crosby</t>
  </si>
  <si>
    <t>Evgeni Malkin</t>
  </si>
  <si>
    <t>Alex DeBrincat</t>
  </si>
  <si>
    <t>Patrick Kane</t>
  </si>
  <si>
    <t>Lucas Raymond</t>
  </si>
  <si>
    <t>Connor McMichael</t>
  </si>
  <si>
    <t>Oliver Ekman-Larsson</t>
  </si>
  <si>
    <t>Tom Wilson</t>
  </si>
  <si>
    <t>Matthew Knies</t>
  </si>
  <si>
    <t>William Nylander</t>
  </si>
  <si>
    <t>Jakob Chychrun</t>
  </si>
  <si>
    <t>Dylan Strome</t>
  </si>
  <si>
    <t>John Tavares</t>
  </si>
  <si>
    <t>Alex Ovechkin</t>
  </si>
  <si>
    <t>Bobby McMann</t>
  </si>
  <si>
    <t>Mitch Marner</t>
  </si>
  <si>
    <t>Max Domi</t>
  </si>
  <si>
    <t>Morgan Rielly</t>
  </si>
  <si>
    <t>John Carlson</t>
  </si>
  <si>
    <t>Brent Burns</t>
  </si>
  <si>
    <t>Barrett Hayton</t>
  </si>
  <si>
    <t>Jesperi Kotkaniemi</t>
  </si>
  <si>
    <t>Logan Cooley</t>
  </si>
  <si>
    <t>Mikhail Sergachev</t>
  </si>
  <si>
    <t>Clayton Keller</t>
  </si>
  <si>
    <t>Shayne Gostisbehere</t>
  </si>
  <si>
    <t>Jordan Martinook</t>
  </si>
  <si>
    <t>Martin Necas</t>
  </si>
  <si>
    <t>Jack Roslovic</t>
  </si>
  <si>
    <t>Andrei Svechnikov</t>
  </si>
  <si>
    <t>Nick Schmaltz</t>
  </si>
  <si>
    <t>Sebastian Aho</t>
  </si>
  <si>
    <t>Dylan Guenther</t>
  </si>
  <si>
    <t>Jack Eichel</t>
  </si>
  <si>
    <t>Brett Howden</t>
  </si>
  <si>
    <t>William Karlsson</t>
  </si>
  <si>
    <t>Alex Pietrangelo</t>
  </si>
  <si>
    <t>Pavel Dorofeyev</t>
  </si>
  <si>
    <t>Alex Killorn</t>
  </si>
  <si>
    <t>Frank Vatrano</t>
  </si>
  <si>
    <t>Ivan Barbashev</t>
  </si>
  <si>
    <t>Leo Carlsson</t>
  </si>
  <si>
    <t>Noah Hanifin</t>
  </si>
  <si>
    <t>Ryan Strome</t>
  </si>
  <si>
    <t>Shea Theodore</t>
  </si>
  <si>
    <t>Tomas Hertl</t>
  </si>
  <si>
    <t>Trevor Zegras</t>
  </si>
  <si>
    <t>Troy Terry</t>
  </si>
  <si>
    <t>Adrian Kempe</t>
  </si>
  <si>
    <t>Nathan MacKinnon</t>
  </si>
  <si>
    <t>Quinton Byfield</t>
  </si>
  <si>
    <t>Trevor Moore</t>
  </si>
  <si>
    <t>Mikko Rantanen</t>
  </si>
  <si>
    <t>Cale Makar</t>
  </si>
  <si>
    <t>Casey Mittelstadt</t>
  </si>
  <si>
    <t>Devon Toews</t>
  </si>
  <si>
    <t>Alex Laferriere</t>
  </si>
  <si>
    <t>Kevin Fiala</t>
  </si>
  <si>
    <t>Artturi Lehkonen</t>
  </si>
  <si>
    <t>Warren Foegele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</si>
  <si>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</si>
  <si>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</si>
  <si>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</si>
  <si>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</si>
  <si>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</si>
  <si>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</si>
  <si>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</si>
  <si>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</si>
  <si>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</si>
  <si>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delta:</t>
  </si>
  <si>
    <t>-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</si>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</sst>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0" borderId="0" xfId="2" applyNumberFormat="1" applyFont="1"/>
    <xf numFmtId="44" fontId="0" fillId="33" borderId="0" xfId="2" applyNumberFormat="1" applyFont="1" applyFill="1"/>
    <xf numFmtId="44" fontId="0" fillId="34" borderId="0" xfId="2" applyNumberFormat="1" applyFont="1" applyFill="1"/>
    <xf numFmtId="164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41" totalsRowShown="0">
  <autoFilter ref="A1:S141" xr:uid="{00000000-0009-0000-0100-000001000000}"/>
  <sortState xmlns:xlrd2="http://schemas.microsoft.com/office/spreadsheetml/2017/richdata2" ref="A2:S141">
    <sortCondition descending="1" ref="K1:K141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3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2" dataCellStyle="Percent"/>
    <tableColumn id="7" xr3:uid="{00000000-0010-0000-0000-000007000000}" name="normal_likelihood" dataDxfId="11" dataCellStyle="Percent"/>
    <tableColumn id="8" xr3:uid="{00000000-0010-0000-0000-000008000000}" name="poisson_likelihood" dataDxfId="10" dataCellStyle="Percent"/>
    <tableColumn id="9" xr3:uid="{00000000-0010-0000-0000-000009000000}" name="raw_data_likelihood" dataDxfId="9" dataCellStyle="Percent"/>
    <tableColumn id="10" xr3:uid="{00000000-0010-0000-0000-00000A000000}" name="weighted_likelihood" dataDxfId="8" dataCellStyle="Percent"/>
    <tableColumn id="11" xr3:uid="{00000000-0010-0000-0000-00000B000000}" name="poisson_kelly" dataDxfId="7" dataCellStyle="Percent"/>
    <tableColumn id="12" xr3:uid="{00000000-0010-0000-0000-00000C000000}" name="365 implied" dataDxfId="6" dataCellStyle="Percent">
      <calculatedColumnFormula>1/1.74</calculatedColumnFormula>
    </tableColumn>
    <tableColumn id="13" xr3:uid="{00000000-0010-0000-0000-00000D000000}" name="kelly/4 365" dataDxfId="5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DxfId="4" dataCellStyle="Percent">
      <calculatedColumnFormula>Table1[[#This Row],[kelly/4 365]]*0.8*$U$2</calculatedColumnFormula>
    </tableColumn>
    <tableColumn id="15" xr3:uid="{00000000-0010-0000-0000-00000F000000}" name="99/pinn implied" dataDxfId="3" dataCellStyle="Percent">
      <calculatedColumnFormula>1/1.77</calculatedColumnFormula>
    </tableColumn>
    <tableColumn id="16" xr3:uid="{00000000-0010-0000-0000-000010000000}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DxfId="1" dataCellStyle="Percent">
      <calculatedColumnFormula>Table1[[#This Row],[kelly/4 99]]*0.8*$U$2</calculatedColumnFormula>
    </tableColumn>
    <tableColumn id="18" xr3:uid="{00000000-0010-0000-0000-000012000000}" name="W/L:" dataDxfId="0" dataCellStyle="Percent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1"/>
  <sheetViews>
    <sheetView tabSelected="1" workbookViewId="0">
      <selection activeCell="U6" sqref="U6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9" max="19" width="10.83203125" style="3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83</v>
      </c>
      <c r="M1" s="2" t="s">
        <v>84</v>
      </c>
      <c r="N1" s="3" t="s">
        <v>85</v>
      </c>
      <c r="O1" s="2" t="s">
        <v>86</v>
      </c>
      <c r="P1" s="2" t="s">
        <v>87</v>
      </c>
      <c r="Q1" s="3" t="s">
        <v>88</v>
      </c>
      <c r="R1" s="4" t="s">
        <v>89</v>
      </c>
      <c r="S1" s="3" t="s">
        <v>90</v>
      </c>
      <c r="U1" t="s">
        <v>91</v>
      </c>
      <c r="V1" s="5">
        <f>SUM(K2:K36)</f>
        <v>1.1971732525682743</v>
      </c>
    </row>
    <row r="2" spans="1:23" x14ac:dyDescent="0.2">
      <c r="A2">
        <v>5774</v>
      </c>
      <c r="B2" t="s">
        <v>81</v>
      </c>
      <c r="C2" s="1">
        <v>45609</v>
      </c>
      <c r="D2" t="s">
        <v>13</v>
      </c>
      <c r="E2">
        <v>2.5</v>
      </c>
      <c r="F2" s="2">
        <v>0.50505050505050497</v>
      </c>
      <c r="G2" s="2">
        <v>0.61488779834582097</v>
      </c>
      <c r="H2" s="2">
        <v>0.66635130236839302</v>
      </c>
      <c r="I2" s="2">
        <v>0.52212389380530899</v>
      </c>
      <c r="J2" s="2">
        <v>0.54340836012861704</v>
      </c>
      <c r="K2" s="2">
        <v>8.1473361910565895E-2</v>
      </c>
      <c r="L2" s="2">
        <f t="shared" ref="L2" si="0">1/1.74</f>
        <v>0.57471264367816088</v>
      </c>
      <c r="M2" s="2">
        <f>(Table1[[#This Row],[poisson_likelihood]] - (1-Table1[[#This Row],[poisson_likelihood]])/(1/Table1[[#This Row],[365 implied]]-1))/4</f>
        <v>5.3868670986825656E-2</v>
      </c>
      <c r="N2" s="7">
        <f>Table1[[#This Row],[kelly/4 365]]*0.8*$U$2</f>
        <v>34.475949431568424</v>
      </c>
      <c r="O2" s="2">
        <f t="shared" ref="O2" si="1">1/1.77</f>
        <v>0.56497175141242939</v>
      </c>
      <c r="P2" s="2">
        <f>(Table1[[#This Row],[poisson_likelihood]] - (1-Table1[[#This Row],[poisson_likelihood]])/(1/Table1[[#This Row],[99/pinn implied]]-1))/4</f>
        <v>5.8260326361057033E-2</v>
      </c>
      <c r="Q2" s="8">
        <f>Table1[[#This Row],[kelly/4 99]]*0.8*$U$2</f>
        <v>37.286608871076503</v>
      </c>
      <c r="R2" s="2" t="s">
        <v>94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-37.286608871076503</v>
      </c>
      <c r="U2" s="3">
        <v>800</v>
      </c>
    </row>
    <row r="3" spans="1:23" x14ac:dyDescent="0.2">
      <c r="A3">
        <v>5770</v>
      </c>
      <c r="B3" t="s">
        <v>79</v>
      </c>
      <c r="C3" s="1">
        <v>45609</v>
      </c>
      <c r="D3" t="s">
        <v>13</v>
      </c>
      <c r="E3">
        <v>2.5</v>
      </c>
      <c r="F3" s="2">
        <v>0.625</v>
      </c>
      <c r="G3" s="2">
        <v>0.71691045202856396</v>
      </c>
      <c r="H3" s="2">
        <v>0.746342016143003</v>
      </c>
      <c r="I3" s="2">
        <v>0.70408163265306101</v>
      </c>
      <c r="J3" s="2">
        <v>0.69506726457399104</v>
      </c>
      <c r="K3" s="2">
        <v>8.0894677428668599E-2</v>
      </c>
      <c r="L3" s="2">
        <f>1/1.57</f>
        <v>0.63694267515923564</v>
      </c>
      <c r="M3" s="2">
        <f>(Table1[[#This Row],[poisson_likelihood]] - (1-Table1[[#This Row],[poisson_likelihood]])/(1/Table1[[#This Row],[365 implied]]-1))/4</f>
        <v>7.5332002344085408E-2</v>
      </c>
      <c r="N3" s="7">
        <f>Table1[[#This Row],[kelly/4 365]]*0.8*$U$2</f>
        <v>48.212481500214665</v>
      </c>
      <c r="O3" s="2">
        <f>1/1.59</f>
        <v>0.62893081761006286</v>
      </c>
      <c r="P3" s="2">
        <f>(Table1[[#This Row],[poisson_likelihood]] - (1-Table1[[#This Row],[poisson_likelihood]])/(1/Table1[[#This Row],[99/pinn implied]]-1))/4</f>
        <v>7.9103307486175764E-2</v>
      </c>
      <c r="Q3" s="8">
        <f>Table1[[#This Row],[kelly/4 99]]*0.8*$U$2</f>
        <v>50.626116791152484</v>
      </c>
      <c r="R3" s="2" t="s">
        <v>95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29.869408906779967</v>
      </c>
    </row>
    <row r="4" spans="1:23" x14ac:dyDescent="0.2">
      <c r="A4">
        <v>5764</v>
      </c>
      <c r="B4" t="s">
        <v>76</v>
      </c>
      <c r="C4" s="1">
        <v>45609</v>
      </c>
      <c r="D4" t="s">
        <v>13</v>
      </c>
      <c r="E4">
        <v>3.5</v>
      </c>
      <c r="F4" s="2">
        <v>0.63694267515923497</v>
      </c>
      <c r="G4" s="2">
        <v>0.69437184480190295</v>
      </c>
      <c r="H4" s="2">
        <v>0.735217396129628</v>
      </c>
      <c r="I4" s="2">
        <v>0.64052287581699296</v>
      </c>
      <c r="J4" s="2">
        <v>0.65073529411764697</v>
      </c>
      <c r="K4" s="2">
        <v>6.7671628036629905E-2</v>
      </c>
      <c r="L4" s="2">
        <f>1/1.55</f>
        <v>0.64516129032258063</v>
      </c>
      <c r="M4" s="2">
        <f>(Table1[[#This Row],[poisson_likelihood]] - (1-Table1[[#This Row],[poisson_likelihood]])/(1/Table1[[#This Row],[365 implied]]-1))/4</f>
        <v>6.3448620000419731E-2</v>
      </c>
      <c r="N4" s="7">
        <f>Table1[[#This Row],[kelly/4 365]]*0.8*$U$2</f>
        <v>40.607116800268628</v>
      </c>
      <c r="O4" s="2">
        <f>1/1.57</f>
        <v>0.63694267515923564</v>
      </c>
      <c r="P4" s="2">
        <f>(Table1[[#This Row],[poisson_likelihood]] - (1-Table1[[#This Row],[poisson_likelihood]])/(1/Table1[[#This Row],[99/pinn implied]]-1))/4</f>
        <v>6.7671628036629822E-2</v>
      </c>
      <c r="Q4" s="8">
        <f>Table1[[#This Row],[kelly/4 99]]*0.8*$U$2</f>
        <v>43.309841943443089</v>
      </c>
      <c r="R4" s="2" t="s">
        <v>95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24.686609907762559</v>
      </c>
      <c r="U4" t="s">
        <v>92</v>
      </c>
      <c r="V4" s="6">
        <f>SUM(S:S)</f>
        <v>189.91295609152598</v>
      </c>
      <c r="W4" s="10">
        <f>V4/U2</f>
        <v>0.23739119511440748</v>
      </c>
    </row>
    <row r="5" spans="1:23" x14ac:dyDescent="0.2">
      <c r="A5">
        <v>5668</v>
      </c>
      <c r="B5" t="s">
        <v>28</v>
      </c>
      <c r="C5" s="1">
        <v>45609</v>
      </c>
      <c r="D5" t="s">
        <v>13</v>
      </c>
      <c r="E5">
        <v>2.5</v>
      </c>
      <c r="F5" s="2">
        <v>0.581395348837209</v>
      </c>
      <c r="G5" s="2">
        <v>0.61492200715300904</v>
      </c>
      <c r="H5" s="2">
        <v>0.684489862153142</v>
      </c>
      <c r="I5" s="2">
        <v>0.74</v>
      </c>
      <c r="J5" s="2">
        <v>0.70642201834862295</v>
      </c>
      <c r="K5" s="2">
        <v>6.1570334341459802E-2</v>
      </c>
      <c r="L5" s="2">
        <f>1/1.62</f>
        <v>0.61728395061728392</v>
      </c>
      <c r="M5" s="2">
        <f>(Table1[[#This Row],[poisson_likelihood]] - (1-Table1[[#This Row],[poisson_likelihood]])/(1/Table1[[#This Row],[365 implied]]-1))/4</f>
        <v>4.3900635761326662E-2</v>
      </c>
      <c r="N5" s="7">
        <f>Table1[[#This Row],[kelly/4 365]]*0.8*$U$2</f>
        <v>28.096406887249064</v>
      </c>
      <c r="O5" s="2">
        <f>1/1.625</f>
        <v>0.61538461538461542</v>
      </c>
      <c r="P5" s="2">
        <f>(Table1[[#This Row],[poisson_likelihood]] - (1-Table1[[#This Row],[poisson_likelihood]])/(1/Table1[[#This Row],[99/pinn implied]]-1))/4</f>
        <v>4.4918410399542308E-2</v>
      </c>
      <c r="Q5" s="8">
        <f>Table1[[#This Row],[kelly/4 99]]*0.8*$U$2</f>
        <v>28.747782655707077</v>
      </c>
      <c r="R5" s="2" t="s">
        <v>95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17.967364159816924</v>
      </c>
    </row>
    <row r="6" spans="1:23" x14ac:dyDescent="0.2">
      <c r="A6">
        <v>5674</v>
      </c>
      <c r="B6" t="s">
        <v>31</v>
      </c>
      <c r="C6" s="1">
        <v>45609</v>
      </c>
      <c r="D6" t="s">
        <v>13</v>
      </c>
      <c r="E6">
        <v>1.5</v>
      </c>
      <c r="F6" s="2">
        <v>0.44247787610619399</v>
      </c>
      <c r="G6" s="2">
        <v>0.50930346861752696</v>
      </c>
      <c r="H6" s="2">
        <v>0.56797291217826096</v>
      </c>
      <c r="I6" s="2">
        <v>0.53</v>
      </c>
      <c r="J6" s="2">
        <v>0.51339285714285698</v>
      </c>
      <c r="K6" s="2">
        <v>5.6273567762474101E-2</v>
      </c>
      <c r="L6" s="2">
        <f>1/2.2</f>
        <v>0.45454545454545453</v>
      </c>
      <c r="M6" s="2">
        <f>(Table1[[#This Row],[poisson_likelihood]] - (1-Table1[[#This Row],[poisson_likelihood]])/(1/Table1[[#This Row],[365 implied]]-1))/4</f>
        <v>5.198758474836962E-2</v>
      </c>
      <c r="N6" s="8">
        <f>Table1[[#This Row],[kelly/4 365]]*0.8*$U$2</f>
        <v>33.272054238956564</v>
      </c>
      <c r="O6" s="2">
        <f>1/2.18</f>
        <v>0.4587155963302752</v>
      </c>
      <c r="P6" s="2">
        <f>(Table1[[#This Row],[poisson_likelihood]] - (1-Table1[[#This Row],[poisson_likelihood]])/(1/Table1[[#This Row],[99/pinn implied]]-1))/4</f>
        <v>5.0462065370468004E-2</v>
      </c>
      <c r="Q6" s="7">
        <f>Table1[[#This Row],[kelly/4 99]]*0.8*$U$2</f>
        <v>32.295721837099521</v>
      </c>
      <c r="R6" s="2" t="s">
        <v>94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-33.272054238956564</v>
      </c>
    </row>
    <row r="7" spans="1:23" x14ac:dyDescent="0.2">
      <c r="A7">
        <v>5723</v>
      </c>
      <c r="B7" t="s">
        <v>56</v>
      </c>
      <c r="C7" s="1">
        <v>45609</v>
      </c>
      <c r="D7" t="s">
        <v>12</v>
      </c>
      <c r="E7">
        <v>3.5</v>
      </c>
      <c r="F7" s="2">
        <v>0.57471264367816</v>
      </c>
      <c r="G7" s="2">
        <v>0.68667149370903702</v>
      </c>
      <c r="H7" s="2">
        <v>0.66137180367013304</v>
      </c>
      <c r="I7" s="2">
        <v>0.51724137931034397</v>
      </c>
      <c r="J7" s="2">
        <v>0.52419354838709598</v>
      </c>
      <c r="K7" s="2">
        <v>5.09415332385241E-2</v>
      </c>
      <c r="L7" s="2">
        <f>1/1.74</f>
        <v>0.57471264367816088</v>
      </c>
      <c r="M7" s="2">
        <f>(Table1[[#This Row],[poisson_likelihood]] - (1-Table1[[#This Row],[poisson_likelihood]])/(1/Table1[[#This Row],[365 implied]]-1))/4</f>
        <v>5.0941533238524184E-2</v>
      </c>
      <c r="N7" s="8">
        <f>Table1[[#This Row],[kelly/4 365]]*0.8*$U$2</f>
        <v>32.602581272655478</v>
      </c>
      <c r="O7" s="2">
        <f>1/1.74</f>
        <v>0.57471264367816088</v>
      </c>
      <c r="P7" s="2">
        <f>(Table1[[#This Row],[poisson_likelihood]] - (1-Table1[[#This Row],[poisson_likelihood]])/(1/Table1[[#This Row],[99/pinn implied]]-1))/4</f>
        <v>5.0941533238524184E-2</v>
      </c>
      <c r="Q7" s="7">
        <f>Table1[[#This Row],[kelly/4 99]]*0.8*$U$2</f>
        <v>32.602581272655478</v>
      </c>
      <c r="R7" s="2" t="s">
        <v>95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24.125910141765061</v>
      </c>
    </row>
    <row r="8" spans="1:23" x14ac:dyDescent="0.2">
      <c r="A8">
        <v>5649</v>
      </c>
      <c r="B8" t="s">
        <v>19</v>
      </c>
      <c r="C8" s="1">
        <v>45609</v>
      </c>
      <c r="D8" t="s">
        <v>12</v>
      </c>
      <c r="E8">
        <v>1.5</v>
      </c>
      <c r="F8" s="2">
        <v>0.58479532163742598</v>
      </c>
      <c r="G8" s="2">
        <v>0.69317785801032705</v>
      </c>
      <c r="H8" s="2">
        <v>0.66293130133227196</v>
      </c>
      <c r="I8" s="2">
        <v>0.60126582278481</v>
      </c>
      <c r="J8" s="2">
        <v>0.57777777777777695</v>
      </c>
      <c r="K8" s="2">
        <v>4.7046663830347203E-2</v>
      </c>
      <c r="L8" s="2">
        <f>1/1.64</f>
        <v>0.6097560975609756</v>
      </c>
      <c r="M8" s="2">
        <f>(Table1[[#This Row],[poisson_likelihood]] - (1-Table1[[#This Row],[poisson_likelihood]])/(1/Table1[[#This Row],[365 implied]]-1))/4</f>
        <v>3.4065364915986746E-2</v>
      </c>
      <c r="N8" s="8">
        <f>Table1[[#This Row],[kelly/4 365]]*0.8*$U$2</f>
        <v>21.801833546231521</v>
      </c>
      <c r="O8" s="2">
        <f>Table1[[#This Row],[365 implied]]</f>
        <v>0.6097560975609756</v>
      </c>
      <c r="P8" s="2">
        <f>(Table1[[#This Row],[poisson_likelihood]] - (1-Table1[[#This Row],[poisson_likelihood]])/(1/Table1[[#This Row],[99/pinn implied]]-1))/4</f>
        <v>3.4065364915986746E-2</v>
      </c>
      <c r="Q8" s="7">
        <f>Table1[[#This Row],[kelly/4 99]]*0.8*$U$2</f>
        <v>21.801833546231521</v>
      </c>
      <c r="R8" s="2" t="s">
        <v>95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13.95317346958818</v>
      </c>
    </row>
    <row r="9" spans="1:23" x14ac:dyDescent="0.2">
      <c r="A9">
        <v>5726</v>
      </c>
      <c r="B9" t="s">
        <v>57</v>
      </c>
      <c r="C9" s="1">
        <v>45609</v>
      </c>
      <c r="D9" t="s">
        <v>13</v>
      </c>
      <c r="E9">
        <v>1.5</v>
      </c>
      <c r="F9" s="2">
        <v>0.44247787610619399</v>
      </c>
      <c r="G9" s="2">
        <v>0.49025390512248401</v>
      </c>
      <c r="H9" s="2">
        <v>0.54677272013197598</v>
      </c>
      <c r="I9" s="2">
        <v>0.73758865248226901</v>
      </c>
      <c r="J9" s="2">
        <v>0.687747035573122</v>
      </c>
      <c r="K9" s="2">
        <v>4.67671324401321E-2</v>
      </c>
      <c r="L9" s="2" t="s">
        <v>93</v>
      </c>
      <c r="M9" s="2" t="e">
        <f>(Table1[[#This Row],[poisson_likelihood]] - (1-Table1[[#This Row],[poisson_likelihood]])/(1/Table1[[#This Row],[365 implied]]-1))/4</f>
        <v>#VALUE!</v>
      </c>
      <c r="N9" s="7" t="e">
        <f>Table1[[#This Row],[kelly/4 365]]*0.8*$U$2</f>
        <v>#VALUE!</v>
      </c>
      <c r="O9" s="2" t="s">
        <v>93</v>
      </c>
      <c r="P9" s="2" t="e">
        <f>(Table1[[#This Row],[poisson_likelihood]] - (1-Table1[[#This Row],[poisson_likelihood]])/(1/Table1[[#This Row],[99/pinn implied]]-1))/4</f>
        <v>#VALUE!</v>
      </c>
      <c r="Q9" s="7" t="e">
        <f>Table1[[#This Row],[kelly/4 99]]*0.8*$U$2</f>
        <v>#VALUE!</v>
      </c>
      <c r="R9" s="2"/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" spans="1:23" x14ac:dyDescent="0.2">
      <c r="A10">
        <v>5766</v>
      </c>
      <c r="B10" t="s">
        <v>77</v>
      </c>
      <c r="C10" s="1">
        <v>45609</v>
      </c>
      <c r="D10" t="s">
        <v>13</v>
      </c>
      <c r="E10">
        <v>1.5</v>
      </c>
      <c r="F10" s="2">
        <v>0.44642857142857101</v>
      </c>
      <c r="G10" s="2">
        <v>0.48922008078143697</v>
      </c>
      <c r="H10" s="2">
        <v>0.54589992319802705</v>
      </c>
      <c r="I10" s="2">
        <v>0.49438202247190999</v>
      </c>
      <c r="J10" s="2">
        <v>0.48</v>
      </c>
      <c r="K10" s="2">
        <v>4.49225459603994E-2</v>
      </c>
      <c r="L10" s="2">
        <f>1/2.2</f>
        <v>0.45454545454545453</v>
      </c>
      <c r="M10" s="2">
        <f>(Table1[[#This Row],[poisson_likelihood]] - (1-Table1[[#This Row],[poisson_likelihood]])/(1/Table1[[#This Row],[365 implied]]-1))/4</f>
        <v>4.1870798132429082E-2</v>
      </c>
      <c r="N10" s="8">
        <f>Table1[[#This Row],[kelly/4 365]]*0.8*$U$2</f>
        <v>26.797310804754616</v>
      </c>
      <c r="O10" s="2">
        <f>Table1[[#This Row],[365 implied]]</f>
        <v>0.45454545454545453</v>
      </c>
      <c r="P10" s="2">
        <f>(Table1[[#This Row],[poisson_likelihood]] - (1-Table1[[#This Row],[poisson_likelihood]])/(1/Table1[[#This Row],[99/pinn implied]]-1))/4</f>
        <v>4.1870798132429082E-2</v>
      </c>
      <c r="Q10" s="7">
        <f>Table1[[#This Row],[kelly/4 99]]*0.8*$U$2</f>
        <v>26.797310804754616</v>
      </c>
      <c r="R10" s="2" t="s">
        <v>95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32.156772965705542</v>
      </c>
    </row>
    <row r="11" spans="1:23" x14ac:dyDescent="0.2">
      <c r="A11">
        <v>5714</v>
      </c>
      <c r="B11" t="s">
        <v>51</v>
      </c>
      <c r="C11" s="1">
        <v>45609</v>
      </c>
      <c r="D11" t="s">
        <v>13</v>
      </c>
      <c r="E11">
        <v>2.5</v>
      </c>
      <c r="F11" s="2">
        <v>0.62111801242235998</v>
      </c>
      <c r="G11" s="2">
        <v>0.633908349289936</v>
      </c>
      <c r="H11" s="2">
        <v>0.68905770903393804</v>
      </c>
      <c r="I11" s="2">
        <v>0.73333333333333295</v>
      </c>
      <c r="J11" s="2">
        <v>0.668016194331983</v>
      </c>
      <c r="K11" s="2">
        <v>4.4829062108459397E-2</v>
      </c>
      <c r="L11" s="2">
        <f>1/1.55</f>
        <v>0.64516129032258063</v>
      </c>
      <c r="M11" s="2">
        <f>(Table1[[#This Row],[poisson_likelihood]] - (1-Table1[[#This Row],[poisson_likelihood]])/(1/Table1[[#This Row],[365 implied]]-1))/4</f>
        <v>3.0927022273910892E-2</v>
      </c>
      <c r="N11" s="8">
        <f>Table1[[#This Row],[kelly/4 365]]*0.8*$U$2</f>
        <v>19.793294255302975</v>
      </c>
      <c r="O11" s="2">
        <f>Table1[[#This Row],[365 implied]]</f>
        <v>0.64516129032258063</v>
      </c>
      <c r="P11" s="2">
        <f>(Table1[[#This Row],[poisson_likelihood]] - (1-Table1[[#This Row],[poisson_likelihood]])/(1/Table1[[#This Row],[99/pinn implied]]-1))/4</f>
        <v>3.0927022273910892E-2</v>
      </c>
      <c r="Q11" s="7">
        <f>Table1[[#This Row],[kelly/4 99]]*0.8*$U$2</f>
        <v>19.793294255302975</v>
      </c>
      <c r="R11" s="2" t="s">
        <v>94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-19.793294255302975</v>
      </c>
    </row>
    <row r="12" spans="1:23" x14ac:dyDescent="0.2">
      <c r="A12">
        <v>5677</v>
      </c>
      <c r="B12" t="s">
        <v>33</v>
      </c>
      <c r="C12" s="1">
        <v>45609</v>
      </c>
      <c r="D12" t="s">
        <v>12</v>
      </c>
      <c r="E12">
        <v>1.5</v>
      </c>
      <c r="F12" s="2">
        <v>0.63694267515923497</v>
      </c>
      <c r="G12" s="2">
        <v>0.71397712524910095</v>
      </c>
      <c r="H12" s="2">
        <v>0.69800597219902305</v>
      </c>
      <c r="I12" s="2">
        <v>0.71223021582733803</v>
      </c>
      <c r="J12" s="2">
        <v>0.68686868686868596</v>
      </c>
      <c r="K12" s="2">
        <v>4.2047972084415103E-2</v>
      </c>
      <c r="L12" s="2">
        <f>1/1.55</f>
        <v>0.64516129032258063</v>
      </c>
      <c r="M12" s="2">
        <f>(Table1[[#This Row],[poisson_likelihood]] - (1-Table1[[#This Row],[poisson_likelihood]])/(1/Table1[[#This Row],[365 implied]]-1))/4</f>
        <v>3.7231480412948076E-2</v>
      </c>
      <c r="N12" s="8">
        <f>Table1[[#This Row],[kelly/4 365]]*0.8*$U$2</f>
        <v>23.828147464286769</v>
      </c>
      <c r="O12" s="2">
        <f>Table1[[#This Row],[365 implied]]</f>
        <v>0.64516129032258063</v>
      </c>
      <c r="P12" s="2">
        <f>(Table1[[#This Row],[poisson_likelihood]] - (1-Table1[[#This Row],[poisson_likelihood]])/(1/Table1[[#This Row],[99/pinn implied]]-1))/4</f>
        <v>3.7231480412948076E-2</v>
      </c>
      <c r="Q12" s="7">
        <f>Table1[[#This Row],[kelly/4 99]]*0.8*$U$2</f>
        <v>23.828147464286769</v>
      </c>
      <c r="R12" s="2" t="s">
        <v>95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13.105481105357722</v>
      </c>
    </row>
    <row r="13" spans="1:23" x14ac:dyDescent="0.2">
      <c r="A13">
        <v>5762</v>
      </c>
      <c r="B13" t="s">
        <v>75</v>
      </c>
      <c r="C13" s="1">
        <v>45609</v>
      </c>
      <c r="D13" t="s">
        <v>13</v>
      </c>
      <c r="E13">
        <v>3.5</v>
      </c>
      <c r="F13" s="2">
        <v>0.59523809523809501</v>
      </c>
      <c r="G13" s="2">
        <v>0.60440536197148598</v>
      </c>
      <c r="H13" s="2">
        <v>0.655979792879544</v>
      </c>
      <c r="I13" s="2">
        <v>0.550561797752809</v>
      </c>
      <c r="J13" s="2">
        <v>0.56000000000000005</v>
      </c>
      <c r="K13" s="2">
        <v>3.7516930896188898E-2</v>
      </c>
      <c r="L13" s="2">
        <f>1/1.6</f>
        <v>0.625</v>
      </c>
      <c r="M13" s="2">
        <f>(Table1[[#This Row],[poisson_likelihood]] - (1-Table1[[#This Row],[poisson_likelihood]])/(1/Table1[[#This Row],[365 implied]]-1))/4</f>
        <v>2.0653195253029361E-2</v>
      </c>
      <c r="N13" s="8">
        <f>Table1[[#This Row],[kelly/4 365]]*0.8*$U$2</f>
        <v>13.218044961938791</v>
      </c>
      <c r="O13" s="2">
        <f>Table1[[#This Row],[365 implied]]</f>
        <v>0.625</v>
      </c>
      <c r="P13" s="2">
        <f>(Table1[[#This Row],[poisson_likelihood]] - (1-Table1[[#This Row],[poisson_likelihood]])/(1/Table1[[#This Row],[99/pinn implied]]-1))/4</f>
        <v>2.0653195253029361E-2</v>
      </c>
      <c r="Q13" s="7">
        <f>Table1[[#This Row],[kelly/4 99]]*0.8*$U$2</f>
        <v>13.218044961938791</v>
      </c>
      <c r="R13" s="2" t="s">
        <v>94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-13.218044961938791</v>
      </c>
    </row>
    <row r="14" spans="1:23" x14ac:dyDescent="0.2">
      <c r="A14">
        <v>5727</v>
      </c>
      <c r="B14" t="s">
        <v>58</v>
      </c>
      <c r="C14" s="1">
        <v>45609</v>
      </c>
      <c r="D14" t="s">
        <v>12</v>
      </c>
      <c r="E14">
        <v>2.5</v>
      </c>
      <c r="F14" s="2">
        <v>0.48076923076923</v>
      </c>
      <c r="G14" s="2">
        <v>0.60160802137693903</v>
      </c>
      <c r="H14" s="2">
        <v>0.55817801519946797</v>
      </c>
      <c r="I14" s="2">
        <v>0.38993710691823902</v>
      </c>
      <c r="J14" s="2">
        <v>0.45572354211663002</v>
      </c>
      <c r="K14" s="2">
        <v>3.7270896207151599E-2</v>
      </c>
      <c r="L14" s="2">
        <f>1/2.1</f>
        <v>0.47619047619047616</v>
      </c>
      <c r="M14" s="2">
        <f>(Table1[[#This Row],[poisson_likelihood]] - (1-Table1[[#This Row],[poisson_likelihood]])/(1/Table1[[#This Row],[365 implied]]-1))/4</f>
        <v>3.9130416345200633E-2</v>
      </c>
      <c r="N14" s="8">
        <f>Table1[[#This Row],[kelly/4 365]]*0.8*$U$2</f>
        <v>25.043466460928403</v>
      </c>
      <c r="O14" s="2">
        <f>Table1[[#This Row],[365 implied]]</f>
        <v>0.47619047619047616</v>
      </c>
      <c r="P14" s="2">
        <f>(Table1[[#This Row],[poisson_likelihood]] - (1-Table1[[#This Row],[poisson_likelihood]])/(1/Table1[[#This Row],[99/pinn implied]]-1))/4</f>
        <v>3.9130416345200633E-2</v>
      </c>
      <c r="Q14" s="7">
        <f>Table1[[#This Row],[kelly/4 99]]*0.8*$U$2</f>
        <v>25.043466460928403</v>
      </c>
      <c r="R14" s="2" t="s">
        <v>95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27.547813107021245</v>
      </c>
    </row>
    <row r="15" spans="1:23" x14ac:dyDescent="0.2">
      <c r="A15">
        <v>5729</v>
      </c>
      <c r="B15" t="s">
        <v>59</v>
      </c>
      <c r="C15" s="1">
        <v>45609</v>
      </c>
      <c r="D15" t="s">
        <v>12</v>
      </c>
      <c r="E15">
        <v>2.5</v>
      </c>
      <c r="F15" s="2">
        <v>0.40650406504065001</v>
      </c>
      <c r="G15" s="2">
        <v>0.53753079058192199</v>
      </c>
      <c r="H15" s="2">
        <v>0.49475648851946302</v>
      </c>
      <c r="I15" s="2">
        <v>0.40789473684210498</v>
      </c>
      <c r="J15" s="2">
        <v>0.40625</v>
      </c>
      <c r="K15" s="2">
        <v>3.7174822218815198E-2</v>
      </c>
      <c r="L15" s="2">
        <f>1/2.45</f>
        <v>0.4081632653061224</v>
      </c>
      <c r="M15" s="2">
        <f>(Table1[[#This Row],[poisson_likelihood]] - (1-Table1[[#This Row],[poisson_likelihood]])/(1/Table1[[#This Row],[365 implied]]-1))/4</f>
        <v>3.6578171874600773E-2</v>
      </c>
      <c r="N15" s="8">
        <f>Table1[[#This Row],[kelly/4 365]]*0.8*$U$2</f>
        <v>23.410029999744498</v>
      </c>
      <c r="O15" s="2">
        <f>Table1[[#This Row],[365 implied]]</f>
        <v>0.4081632653061224</v>
      </c>
      <c r="P15" s="2">
        <f>(Table1[[#This Row],[poisson_likelihood]] - (1-Table1[[#This Row],[poisson_likelihood]])/(1/Table1[[#This Row],[99/pinn implied]]-1))/4</f>
        <v>3.6578171874600773E-2</v>
      </c>
      <c r="Q15" s="7">
        <f>Table1[[#This Row],[kelly/4 99]]*0.8*$U$2</f>
        <v>23.410029999744498</v>
      </c>
      <c r="R15" s="2" t="s">
        <v>95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33.944543499629532</v>
      </c>
    </row>
    <row r="16" spans="1:23" x14ac:dyDescent="0.2">
      <c r="A16">
        <v>5700</v>
      </c>
      <c r="B16" t="s">
        <v>44</v>
      </c>
      <c r="C16" s="1">
        <v>45609</v>
      </c>
      <c r="D16" t="s">
        <v>13</v>
      </c>
      <c r="E16">
        <v>1.5</v>
      </c>
      <c r="F16" s="2">
        <v>0.41666666666666602</v>
      </c>
      <c r="G16" s="2">
        <v>0.444492694334645</v>
      </c>
      <c r="H16" s="2">
        <v>0.49655226253691798</v>
      </c>
      <c r="I16" s="2">
        <v>0.48571428571428499</v>
      </c>
      <c r="J16" s="2">
        <v>0.45890410958904099</v>
      </c>
      <c r="K16" s="2">
        <v>3.4236683944393602E-2</v>
      </c>
      <c r="L16" s="2">
        <f>1/2.4</f>
        <v>0.41666666666666669</v>
      </c>
      <c r="M16" s="2">
        <f>(Table1[[#This Row],[poisson_likelihood]] - (1-Table1[[#This Row],[poisson_likelihood]])/(1/Table1[[#This Row],[365 implied]]-1))/4</f>
        <v>3.4236683944393415E-2</v>
      </c>
      <c r="N16" s="8">
        <f>Table1[[#This Row],[kelly/4 365]]*0.8*$U$2</f>
        <v>21.911477724411789</v>
      </c>
      <c r="O16" s="2">
        <f>Table1[[#This Row],[365 implied]]</f>
        <v>0.41666666666666669</v>
      </c>
      <c r="P16" s="2">
        <f>(Table1[[#This Row],[poisson_likelihood]] - (1-Table1[[#This Row],[poisson_likelihood]])/(1/Table1[[#This Row],[99/pinn implied]]-1))/4</f>
        <v>3.4236683944393415E-2</v>
      </c>
      <c r="Q16" s="7">
        <f>Table1[[#This Row],[kelly/4 99]]*0.8*$U$2</f>
        <v>21.911477724411789</v>
      </c>
      <c r="R16" s="2" t="s">
        <v>94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-21.911477724411789</v>
      </c>
    </row>
    <row r="17" spans="1:19" x14ac:dyDescent="0.2">
      <c r="A17">
        <v>5704</v>
      </c>
      <c r="B17" t="s">
        <v>46</v>
      </c>
      <c r="C17" s="1">
        <v>45609</v>
      </c>
      <c r="D17" t="s">
        <v>13</v>
      </c>
      <c r="E17">
        <v>1.5</v>
      </c>
      <c r="F17" s="2">
        <v>0.47169811320754701</v>
      </c>
      <c r="G17" s="2">
        <v>0.48285618591711199</v>
      </c>
      <c r="H17" s="2">
        <v>0.53915921187603799</v>
      </c>
      <c r="I17" s="2">
        <v>0.4609375</v>
      </c>
      <c r="J17" s="2">
        <v>0.5</v>
      </c>
      <c r="K17" s="2">
        <v>3.19235556199109E-2</v>
      </c>
      <c r="L17" s="2">
        <f>1/2.1</f>
        <v>0.47619047619047616</v>
      </c>
      <c r="M17" s="2">
        <f>(Table1[[#This Row],[poisson_likelihood]] - (1-Table1[[#This Row],[poisson_likelihood]])/(1/Table1[[#This Row],[365 implied]]-1))/4</f>
        <v>3.0053260213563596E-2</v>
      </c>
      <c r="N17" s="8">
        <f>Table1[[#This Row],[kelly/4 365]]*0.8*$U$2</f>
        <v>19.234086536680703</v>
      </c>
      <c r="O17" s="2">
        <f>Table1[[#This Row],[365 implied]]</f>
        <v>0.47619047619047616</v>
      </c>
      <c r="P17" s="2">
        <f>(Table1[[#This Row],[poisson_likelihood]] - (1-Table1[[#This Row],[poisson_likelihood]])/(1/Table1[[#This Row],[99/pinn implied]]-1))/4</f>
        <v>3.0053260213563596E-2</v>
      </c>
      <c r="Q17" s="7">
        <f>Table1[[#This Row],[kelly/4 99]]*0.8*$U$2</f>
        <v>19.234086536680703</v>
      </c>
      <c r="R17" s="2" t="s">
        <v>94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-19.234086536680703</v>
      </c>
    </row>
    <row r="18" spans="1:19" x14ac:dyDescent="0.2">
      <c r="A18">
        <v>5702</v>
      </c>
      <c r="B18" t="s">
        <v>45</v>
      </c>
      <c r="C18" s="1">
        <v>45609</v>
      </c>
      <c r="D18" t="s">
        <v>13</v>
      </c>
      <c r="E18">
        <v>1.5</v>
      </c>
      <c r="F18" s="2">
        <v>0.45045045045045001</v>
      </c>
      <c r="G18" s="2">
        <v>0.46548431195233397</v>
      </c>
      <c r="H18" s="2">
        <v>0.51900253243599903</v>
      </c>
      <c r="I18" s="2">
        <v>0.45360824742268002</v>
      </c>
      <c r="J18" s="2">
        <v>0.43835616438356101</v>
      </c>
      <c r="K18" s="2">
        <v>3.1185578280311401E-2</v>
      </c>
      <c r="L18" s="2"/>
      <c r="M18" s="2" t="e">
        <f>(Table1[[#This Row],[poisson_likelihood]] - (1-Table1[[#This Row],[poisson_likelihood]])/(1/Table1[[#This Row],[365 implied]]-1))/4</f>
        <v>#DIV/0!</v>
      </c>
      <c r="N18" s="7" t="e">
        <f>Table1[[#This Row],[kelly/4 365]]*0.8*$U$2</f>
        <v>#DIV/0!</v>
      </c>
      <c r="O18" s="2"/>
      <c r="P18" s="2" t="e">
        <f>(Table1[[#This Row],[poisson_likelihood]] - (1-Table1[[#This Row],[poisson_likelihood]])/(1/Table1[[#This Row],[99/pinn implied]]-1))/4</f>
        <v>#DIV/0!</v>
      </c>
      <c r="Q18" s="7" t="e">
        <f>Table1[[#This Row],[kelly/4 99]]*0.8*$U$2</f>
        <v>#DIV/0!</v>
      </c>
      <c r="R18" s="2"/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5758</v>
      </c>
      <c r="B19" t="s">
        <v>73</v>
      </c>
      <c r="C19" s="1">
        <v>45609</v>
      </c>
      <c r="D19" t="s">
        <v>13</v>
      </c>
      <c r="E19">
        <v>1.5</v>
      </c>
      <c r="F19" s="2">
        <v>0.43103448275862</v>
      </c>
      <c r="G19" s="2">
        <v>0.448155811024053</v>
      </c>
      <c r="H19" s="2">
        <v>0.49514347739712999</v>
      </c>
      <c r="I19" s="2">
        <v>0.46</v>
      </c>
      <c r="J19" s="2">
        <v>0.42335766423357601</v>
      </c>
      <c r="K19" s="2">
        <v>2.8169103704799699E-2</v>
      </c>
      <c r="L19" s="2">
        <f>1/2.32</f>
        <v>0.43103448275862072</v>
      </c>
      <c r="M19" s="2">
        <f>(Table1[[#This Row],[poisson_likelihood]] - (1-Table1[[#This Row],[poisson_likelihood]])/(1/Table1[[#This Row],[365 implied]]-1))/4</f>
        <v>2.8169103704799525E-2</v>
      </c>
      <c r="N19" s="8">
        <f>Table1[[#This Row],[kelly/4 365]]*0.8*$U$2</f>
        <v>18.0282263710717</v>
      </c>
      <c r="O19" s="2">
        <f>Table1[[#This Row],[365 implied]]</f>
        <v>0.43103448275862072</v>
      </c>
      <c r="P19" s="2">
        <f>(Table1[[#This Row],[poisson_likelihood]] - (1-Table1[[#This Row],[poisson_likelihood]])/(1/Table1[[#This Row],[99/pinn implied]]-1))/4</f>
        <v>2.8169103704799525E-2</v>
      </c>
      <c r="Q19" s="7">
        <f>Table1[[#This Row],[kelly/4 99]]*0.8*$U$2</f>
        <v>18.0282263710717</v>
      </c>
      <c r="R19" s="2" t="s">
        <v>95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23.79725880981464</v>
      </c>
    </row>
    <row r="20" spans="1:19" x14ac:dyDescent="0.2">
      <c r="A20">
        <v>5722</v>
      </c>
      <c r="B20" t="s">
        <v>55</v>
      </c>
      <c r="C20" s="1">
        <v>45609</v>
      </c>
      <c r="D20" t="s">
        <v>13</v>
      </c>
      <c r="E20">
        <v>2.5</v>
      </c>
      <c r="F20" s="2">
        <v>0.60606060606060597</v>
      </c>
      <c r="G20" s="2">
        <v>0.59316717452743095</v>
      </c>
      <c r="H20" s="2">
        <v>0.64730581291512601</v>
      </c>
      <c r="I20" s="2">
        <v>0.59139784946236496</v>
      </c>
      <c r="J20" s="2">
        <v>0.52808988764044895</v>
      </c>
      <c r="K20" s="2">
        <v>2.6174842811522301E-2</v>
      </c>
      <c r="L20" s="2">
        <f>1/1.6</f>
        <v>0.625</v>
      </c>
      <c r="M20" s="2">
        <f>(Table1[[#This Row],[poisson_likelihood]] - (1-Table1[[#This Row],[poisson_likelihood]])/(1/Table1[[#This Row],[365 implied]]-1))/4</f>
        <v>1.4870541943417359E-2</v>
      </c>
      <c r="N20" s="8">
        <f>Table1[[#This Row],[kelly/4 365]]*0.8*$U$2</f>
        <v>9.5171468437871116</v>
      </c>
      <c r="O20" s="2">
        <f>Table1[[#This Row],[365 implied]]</f>
        <v>0.625</v>
      </c>
      <c r="P20" s="2">
        <f>(Table1[[#This Row],[poisson_likelihood]] - (1-Table1[[#This Row],[poisson_likelihood]])/(1/Table1[[#This Row],[99/pinn implied]]-1))/4</f>
        <v>1.4870541943417359E-2</v>
      </c>
      <c r="Q20" s="7">
        <f>Table1[[#This Row],[kelly/4 99]]*0.8*$U$2</f>
        <v>9.5171468437871116</v>
      </c>
      <c r="R20" s="2" t="s">
        <v>95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5.7102881062722677</v>
      </c>
    </row>
    <row r="21" spans="1:19" x14ac:dyDescent="0.2">
      <c r="A21">
        <v>5663</v>
      </c>
      <c r="B21" t="s">
        <v>26</v>
      </c>
      <c r="C21" s="1">
        <v>45609</v>
      </c>
      <c r="D21" t="s">
        <v>12</v>
      </c>
      <c r="E21">
        <v>2.5</v>
      </c>
      <c r="F21" s="2">
        <v>0.55555555555555503</v>
      </c>
      <c r="G21" s="2">
        <v>0.63972154599053999</v>
      </c>
      <c r="H21" s="2">
        <v>0.60033233176735501</v>
      </c>
      <c r="I21" s="2">
        <v>0.55474452554744502</v>
      </c>
      <c r="J21" s="2">
        <v>0.52888888888888796</v>
      </c>
      <c r="K21" s="2">
        <v>2.5186936619137502E-2</v>
      </c>
      <c r="L21" s="2">
        <f>1/1.76</f>
        <v>0.56818181818181823</v>
      </c>
      <c r="M21" s="2">
        <f>(Table1[[#This Row],[poisson_likelihood]] - (1-Table1[[#This Row],[poisson_likelihood]])/(1/Table1[[#This Row],[365 implied]]-1))/4</f>
        <v>1.8613455233731813E-2</v>
      </c>
      <c r="N21" s="8">
        <f>Table1[[#This Row],[kelly/4 365]]*0.8*$U$2</f>
        <v>11.91261134958836</v>
      </c>
      <c r="O21" s="2">
        <f>Table1[[#This Row],[365 implied]]</f>
        <v>0.56818181818181823</v>
      </c>
      <c r="P21" s="2">
        <f>(Table1[[#This Row],[poisson_likelihood]] - (1-Table1[[#This Row],[poisson_likelihood]])/(1/Table1[[#This Row],[99/pinn implied]]-1))/4</f>
        <v>1.8613455233731813E-2</v>
      </c>
      <c r="Q21" s="7">
        <f>Table1[[#This Row],[kelly/4 99]]*0.8*$U$2</f>
        <v>11.91261134958836</v>
      </c>
      <c r="R21" s="2" t="s">
        <v>94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-11.91261134958836</v>
      </c>
    </row>
    <row r="22" spans="1:19" x14ac:dyDescent="0.2">
      <c r="A22">
        <v>5716</v>
      </c>
      <c r="B22" t="s">
        <v>52</v>
      </c>
      <c r="C22" s="1">
        <v>45609</v>
      </c>
      <c r="D22" t="s">
        <v>13</v>
      </c>
      <c r="E22">
        <v>2.5</v>
      </c>
      <c r="F22" s="2">
        <v>0.42372881355932202</v>
      </c>
      <c r="G22" s="2">
        <v>0.443915256854304</v>
      </c>
      <c r="H22" s="2">
        <v>0.48135412881422501</v>
      </c>
      <c r="I22" s="2">
        <v>0.47445255474452502</v>
      </c>
      <c r="J22" s="2">
        <v>0.47863247863247799</v>
      </c>
      <c r="K22" s="2">
        <v>2.4999217647347902E-2</v>
      </c>
      <c r="L22" s="2"/>
      <c r="M22" s="2" t="e">
        <f>(Table1[[#This Row],[poisson_likelihood]] - (1-Table1[[#This Row],[poisson_likelihood]])/(1/Table1[[#This Row],[365 implied]]-1))/4</f>
        <v>#DIV/0!</v>
      </c>
      <c r="N22" s="9" t="e">
        <f>Table1[[#This Row],[kelly/4 365]]*0.8*$U$2</f>
        <v>#DIV/0!</v>
      </c>
      <c r="O22" s="2"/>
      <c r="P22" s="2" t="e">
        <f>(Table1[[#This Row],[poisson_likelihood]] - (1-Table1[[#This Row],[poisson_likelihood]])/(1/Table1[[#This Row],[99/pinn implied]]-1))/4</f>
        <v>#DIV/0!</v>
      </c>
      <c r="Q22" s="7" t="e">
        <f>Table1[[#This Row],[kelly/4 99]]*0.8*$U$2</f>
        <v>#DIV/0!</v>
      </c>
      <c r="R22" s="2"/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5754</v>
      </c>
      <c r="B23" t="s">
        <v>71</v>
      </c>
      <c r="C23" s="1">
        <v>45609</v>
      </c>
      <c r="D23" t="s">
        <v>13</v>
      </c>
      <c r="E23">
        <v>2.5</v>
      </c>
      <c r="F23" s="2">
        <v>0.42918454935622302</v>
      </c>
      <c r="G23" s="2">
        <v>0.45129757561426498</v>
      </c>
      <c r="H23" s="2">
        <v>0.48587836920288602</v>
      </c>
      <c r="I23" s="2">
        <v>0.43181818181818099</v>
      </c>
      <c r="J23" s="2">
        <v>0.44107744107744101</v>
      </c>
      <c r="K23" s="2">
        <v>2.4830188015549801E-2</v>
      </c>
      <c r="L23" s="2">
        <f>1/2.35</f>
        <v>0.42553191489361702</v>
      </c>
      <c r="M23" s="2">
        <f>(Table1[[#This Row],[poisson_likelihood]] - (1-Table1[[#This Row],[poisson_likelihood]])/(1/Table1[[#This Row],[365 implied]]-1))/4</f>
        <v>2.6261882893848565E-2</v>
      </c>
      <c r="N23" s="8">
        <f>Table1[[#This Row],[kelly/4 365]]*0.8*$U$2</f>
        <v>16.807605052063082</v>
      </c>
      <c r="O23" s="2">
        <f>Table1[[#This Row],[365 implied]]</f>
        <v>0.42553191489361702</v>
      </c>
      <c r="P23" s="2">
        <f>(Table1[[#This Row],[poisson_likelihood]] - (1-Table1[[#This Row],[poisson_likelihood]])/(1/Table1[[#This Row],[99/pinn implied]]-1))/4</f>
        <v>2.6261882893848565E-2</v>
      </c>
      <c r="Q23" s="7">
        <f>Table1[[#This Row],[kelly/4 99]]*0.8*$U$2</f>
        <v>16.807605052063082</v>
      </c>
      <c r="R23" s="2" t="s">
        <v>94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-16.807605052063082</v>
      </c>
    </row>
    <row r="24" spans="1:19" x14ac:dyDescent="0.2">
      <c r="A24">
        <v>5720</v>
      </c>
      <c r="B24" t="s">
        <v>54</v>
      </c>
      <c r="C24" s="1">
        <v>45609</v>
      </c>
      <c r="D24" t="s">
        <v>13</v>
      </c>
      <c r="E24">
        <v>2.5</v>
      </c>
      <c r="F24" s="2">
        <v>0.43290043290043201</v>
      </c>
      <c r="G24" s="2">
        <v>0.45053336523249299</v>
      </c>
      <c r="H24" s="2">
        <v>0.487862159870255</v>
      </c>
      <c r="I24" s="2">
        <v>0.43712574850299402</v>
      </c>
      <c r="J24" s="2">
        <v>0.44169611307420398</v>
      </c>
      <c r="K24" s="2">
        <v>2.42293109351699E-2</v>
      </c>
      <c r="L24" s="2">
        <f>1/2.32</f>
        <v>0.43103448275862072</v>
      </c>
      <c r="M24" s="2">
        <f>(Table1[[#This Row],[poisson_likelihood]] - (1-Table1[[#This Row],[poisson_likelihood]])/(1/Table1[[#This Row],[365 implied]]-1))/4</f>
        <v>2.4969736912687807E-2</v>
      </c>
      <c r="N24" s="8">
        <f>Table1[[#This Row],[kelly/4 365]]*0.8*$U$2</f>
        <v>15.980631624120198</v>
      </c>
      <c r="O24" s="2">
        <f>Table1[[#This Row],[365 implied]]</f>
        <v>0.43103448275862072</v>
      </c>
      <c r="P24" s="2">
        <f>(Table1[[#This Row],[poisson_likelihood]] - (1-Table1[[#This Row],[poisson_likelihood]])/(1/Table1[[#This Row],[99/pinn implied]]-1))/4</f>
        <v>2.4969736912687807E-2</v>
      </c>
      <c r="Q24" s="7">
        <f>Table1[[#This Row],[kelly/4 99]]*0.8*$U$2</f>
        <v>15.980631624120198</v>
      </c>
      <c r="R24" s="2" t="s">
        <v>95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21.094433743838657</v>
      </c>
    </row>
    <row r="25" spans="1:19" x14ac:dyDescent="0.2">
      <c r="A25">
        <v>5712</v>
      </c>
      <c r="B25" t="s">
        <v>50</v>
      </c>
      <c r="C25" s="1">
        <v>45609</v>
      </c>
      <c r="D25" t="s">
        <v>13</v>
      </c>
      <c r="E25">
        <v>2.5</v>
      </c>
      <c r="F25" s="2">
        <v>0.427350427350427</v>
      </c>
      <c r="G25" s="2">
        <v>0.44163960737017499</v>
      </c>
      <c r="H25" s="2">
        <v>0.47905578732717002</v>
      </c>
      <c r="I25" s="2">
        <v>0.47398843930635798</v>
      </c>
      <c r="J25" s="2">
        <v>0.48263888888888801</v>
      </c>
      <c r="K25" s="2">
        <v>2.25728623779064E-2</v>
      </c>
      <c r="L25" s="2">
        <f>1/2.32</f>
        <v>0.43103448275862072</v>
      </c>
      <c r="M25" s="2">
        <f>(Table1[[#This Row],[poisson_likelihood]] - (1-Table1[[#This Row],[poisson_likelihood]])/(1/Table1[[#This Row],[365 implied]]-1))/4</f>
        <v>2.1100270189211054E-2</v>
      </c>
      <c r="N25" s="8">
        <f>Table1[[#This Row],[kelly/4 365]]*0.8*$U$2</f>
        <v>13.504172921095076</v>
      </c>
      <c r="O25" s="2">
        <f>Table1[[#This Row],[365 implied]]</f>
        <v>0.43103448275862072</v>
      </c>
      <c r="P25" s="2">
        <f>(Table1[[#This Row],[poisson_likelihood]] - (1-Table1[[#This Row],[poisson_likelihood]])/(1/Table1[[#This Row],[99/pinn implied]]-1))/4</f>
        <v>2.1100270189211054E-2</v>
      </c>
      <c r="Q25" s="7">
        <f>Table1[[#This Row],[kelly/4 99]]*0.8*$U$2</f>
        <v>13.504172921095076</v>
      </c>
      <c r="R25" s="2" t="s">
        <v>94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-13.504172921095076</v>
      </c>
    </row>
    <row r="26" spans="1:19" x14ac:dyDescent="0.2">
      <c r="A26">
        <v>5752</v>
      </c>
      <c r="B26" t="s">
        <v>70</v>
      </c>
      <c r="C26" s="1">
        <v>45609</v>
      </c>
      <c r="D26" t="s">
        <v>13</v>
      </c>
      <c r="E26">
        <v>2.5</v>
      </c>
      <c r="F26" s="2">
        <v>0.54347826086956497</v>
      </c>
      <c r="G26" s="2">
        <v>0.53478907125075303</v>
      </c>
      <c r="H26" s="2">
        <v>0.57988198211935105</v>
      </c>
      <c r="I26" s="2">
        <v>0.56874999999999998</v>
      </c>
      <c r="J26" s="2">
        <v>0.58029197080291905</v>
      </c>
      <c r="K26" s="2">
        <v>1.99353711605974E-2</v>
      </c>
      <c r="L26" s="2">
        <f>1/1.83</f>
        <v>0.54644808743169393</v>
      </c>
      <c r="M26" s="2">
        <f>(Table1[[#This Row],[poisson_likelihood]] - (1-Table1[[#This Row],[poisson_likelihood]])/(1/Table1[[#This Row],[365 implied]]-1))/4</f>
        <v>1.8428923879039938E-2</v>
      </c>
      <c r="N26" s="8">
        <f>Table1[[#This Row],[kelly/4 365]]*0.8*$U$2</f>
        <v>11.79451128258556</v>
      </c>
      <c r="O26" s="2">
        <f>Table1[[#This Row],[365 implied]]</f>
        <v>0.54644808743169393</v>
      </c>
      <c r="P26" s="2">
        <f>(Table1[[#This Row],[poisson_likelihood]] - (1-Table1[[#This Row],[poisson_likelihood]])/(1/Table1[[#This Row],[99/pinn implied]]-1))/4</f>
        <v>1.8428923879039938E-2</v>
      </c>
      <c r="Q26" s="7">
        <f>Table1[[#This Row],[kelly/4 99]]*0.8*$U$2</f>
        <v>11.79451128258556</v>
      </c>
      <c r="R26" s="2" t="s">
        <v>95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9.7894443645460179</v>
      </c>
    </row>
    <row r="27" spans="1:19" x14ac:dyDescent="0.2">
      <c r="A27">
        <v>5772</v>
      </c>
      <c r="B27" t="s">
        <v>80</v>
      </c>
      <c r="C27" s="1">
        <v>45609</v>
      </c>
      <c r="D27" t="s">
        <v>13</v>
      </c>
      <c r="E27">
        <v>2.5</v>
      </c>
      <c r="F27" s="2">
        <v>0.49504950495049499</v>
      </c>
      <c r="G27" s="2">
        <v>0.49230828471103599</v>
      </c>
      <c r="H27" s="2">
        <v>0.53524880082334403</v>
      </c>
      <c r="I27" s="2">
        <v>0.44910179640718501</v>
      </c>
      <c r="J27" s="2">
        <v>0.46048109965635697</v>
      </c>
      <c r="K27" s="2">
        <v>1.9902592564498799E-2</v>
      </c>
      <c r="L27" s="2">
        <f>1/2.05</f>
        <v>0.48780487804878053</v>
      </c>
      <c r="M27" s="2">
        <f>(Table1[[#This Row],[poisson_likelihood]] - (1-Table1[[#This Row],[poisson_likelihood]])/(1/Table1[[#This Row],[365 implied]]-1))/4</f>
        <v>2.3157152782822668E-2</v>
      </c>
      <c r="N27" s="8">
        <f>Table1[[#This Row],[kelly/4 365]]*0.8*$U$2</f>
        <v>14.820577781006508</v>
      </c>
      <c r="O27" s="2">
        <f>Table1[[#This Row],[365 implied]]</f>
        <v>0.48780487804878053</v>
      </c>
      <c r="P27" s="2">
        <f>(Table1[[#This Row],[poisson_likelihood]] - (1-Table1[[#This Row],[poisson_likelihood]])/(1/Table1[[#This Row],[99/pinn implied]]-1))/4</f>
        <v>2.3157152782822668E-2</v>
      </c>
      <c r="Q27" s="7">
        <f>Table1[[#This Row],[kelly/4 99]]*0.8*$U$2</f>
        <v>14.820577781006508</v>
      </c>
      <c r="R27" s="2" t="s">
        <v>95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15.561606670056831</v>
      </c>
    </row>
    <row r="28" spans="1:19" x14ac:dyDescent="0.2">
      <c r="A28">
        <v>5653</v>
      </c>
      <c r="B28" t="s">
        <v>21</v>
      </c>
      <c r="C28" s="1">
        <v>45609</v>
      </c>
      <c r="D28" t="s">
        <v>12</v>
      </c>
      <c r="E28">
        <v>2.5</v>
      </c>
      <c r="F28" s="2">
        <v>0.39682539682539603</v>
      </c>
      <c r="G28" s="2">
        <v>0.48659920441312898</v>
      </c>
      <c r="H28" s="2">
        <v>0.44320577317255</v>
      </c>
      <c r="I28" s="2">
        <v>0.41104294478527598</v>
      </c>
      <c r="J28" s="2">
        <v>0.40484429065743899</v>
      </c>
      <c r="K28" s="2">
        <v>1.9223445459675598E-2</v>
      </c>
      <c r="L28" s="2">
        <f>1/2.5</f>
        <v>0.4</v>
      </c>
      <c r="M28" s="2">
        <f>(Table1[[#This Row],[poisson_likelihood]] - (1-Table1[[#This Row],[poisson_likelihood]])/(1/Table1[[#This Row],[365 implied]]-1))/4</f>
        <v>1.8002405488562509E-2</v>
      </c>
      <c r="N28" s="8">
        <f>Table1[[#This Row],[kelly/4 365]]*0.8*$U$2</f>
        <v>11.521539512680008</v>
      </c>
      <c r="O28" s="2">
        <f>Table1[[#This Row],[365 implied]]</f>
        <v>0.4</v>
      </c>
      <c r="P28" s="2">
        <f>(Table1[[#This Row],[poisson_likelihood]] - (1-Table1[[#This Row],[poisson_likelihood]])/(1/Table1[[#This Row],[99/pinn implied]]-1))/4</f>
        <v>1.8002405488562509E-2</v>
      </c>
      <c r="Q28" s="7">
        <f>Table1[[#This Row],[kelly/4 99]]*0.8*$U$2</f>
        <v>11.521539512680008</v>
      </c>
      <c r="R28" s="2" t="s">
        <v>95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17.282309269020011</v>
      </c>
    </row>
    <row r="29" spans="1:19" x14ac:dyDescent="0.2">
      <c r="A29">
        <v>5647</v>
      </c>
      <c r="B29" t="s">
        <v>18</v>
      </c>
      <c r="C29" s="1">
        <v>45609</v>
      </c>
      <c r="D29" t="s">
        <v>12</v>
      </c>
      <c r="E29">
        <v>3.5</v>
      </c>
      <c r="F29" s="2">
        <v>0.42372881355932202</v>
      </c>
      <c r="G29" s="2">
        <v>0.50304523298862502</v>
      </c>
      <c r="H29" s="2">
        <v>0.46612318617815202</v>
      </c>
      <c r="I29" s="2">
        <v>0.37654320987654299</v>
      </c>
      <c r="J29" s="2">
        <v>0.39179104477611898</v>
      </c>
      <c r="K29" s="2">
        <v>1.8391676356698399E-2</v>
      </c>
      <c r="L29" s="2">
        <f>1/2.32</f>
        <v>0.43103448275862072</v>
      </c>
      <c r="M29" s="2">
        <f>(Table1[[#This Row],[poisson_likelihood]] - (1-Table1[[#This Row],[poisson_likelihood]])/(1/Table1[[#This Row],[365 implied]]-1))/4</f>
        <v>1.5417763623733455E-2</v>
      </c>
      <c r="N29" s="8">
        <f>Table1[[#This Row],[kelly/4 365]]*0.8*$U$2</f>
        <v>9.8673687191894128</v>
      </c>
      <c r="O29" s="2">
        <f>Table1[[#This Row],[365 implied]]</f>
        <v>0.43103448275862072</v>
      </c>
      <c r="P29" s="2">
        <f>(Table1[[#This Row],[poisson_likelihood]] - (1-Table1[[#This Row],[poisson_likelihood]])/(1/Table1[[#This Row],[99/pinn implied]]-1))/4</f>
        <v>1.5417763623733455E-2</v>
      </c>
      <c r="Q29" s="7">
        <f>Table1[[#This Row],[kelly/4 99]]*0.8*$U$2</f>
        <v>9.8673687191894128</v>
      </c>
      <c r="R29" s="2" t="s">
        <v>94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-9.8673687191894128</v>
      </c>
    </row>
    <row r="30" spans="1:19" x14ac:dyDescent="0.2">
      <c r="A30">
        <v>5645</v>
      </c>
      <c r="B30" t="s">
        <v>17</v>
      </c>
      <c r="C30" s="1">
        <v>45609</v>
      </c>
      <c r="D30" t="s">
        <v>12</v>
      </c>
      <c r="E30">
        <v>2.5</v>
      </c>
      <c r="F30" s="2">
        <v>0.61728395061728303</v>
      </c>
      <c r="G30" s="2">
        <v>0.67114651529694203</v>
      </c>
      <c r="H30" s="2">
        <v>0.64522634979416105</v>
      </c>
      <c r="I30" s="2">
        <v>0.48366013071895397</v>
      </c>
      <c r="J30" s="2">
        <v>0.522041763341067</v>
      </c>
      <c r="K30" s="2">
        <v>1.8252696236508398E-2</v>
      </c>
      <c r="L30" s="2">
        <f>1/1.6</f>
        <v>0.625</v>
      </c>
      <c r="M30" s="2">
        <f>(Table1[[#This Row],[poisson_likelihood]] - (1-Table1[[#This Row],[poisson_likelihood]])/(1/Table1[[#This Row],[365 implied]]-1))/4</f>
        <v>1.3484233196107392E-2</v>
      </c>
      <c r="N30" s="8">
        <f>Table1[[#This Row],[kelly/4 365]]*0.8*$U$2</f>
        <v>8.629909245508733</v>
      </c>
      <c r="O30" s="2">
        <f>Table1[[#This Row],[365 implied]]</f>
        <v>0.625</v>
      </c>
      <c r="P30" s="2">
        <f>(Table1[[#This Row],[poisson_likelihood]] - (1-Table1[[#This Row],[poisson_likelihood]])/(1/Table1[[#This Row],[99/pinn implied]]-1))/4</f>
        <v>1.3484233196107392E-2</v>
      </c>
      <c r="Q30" s="7">
        <f>Table1[[#This Row],[kelly/4 99]]*0.8*$U$2</f>
        <v>8.629909245508733</v>
      </c>
      <c r="R30" s="2" t="s">
        <v>95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5.1779455473052405</v>
      </c>
    </row>
    <row r="31" spans="1:19" x14ac:dyDescent="0.2">
      <c r="A31">
        <v>5741</v>
      </c>
      <c r="B31" t="s">
        <v>65</v>
      </c>
      <c r="C31" s="1">
        <v>45609</v>
      </c>
      <c r="D31" t="s">
        <v>12</v>
      </c>
      <c r="E31">
        <v>2.5</v>
      </c>
      <c r="F31" s="2">
        <v>0.414937759336099</v>
      </c>
      <c r="G31" s="2">
        <v>0.50064634442551703</v>
      </c>
      <c r="H31" s="2">
        <v>0.45684500199977102</v>
      </c>
      <c r="I31" s="2">
        <v>0.36931818181818099</v>
      </c>
      <c r="J31" s="2">
        <v>0.358108108108108</v>
      </c>
      <c r="K31" s="2">
        <v>1.79071728403279E-2</v>
      </c>
      <c r="L31" s="2">
        <f>1/2.4</f>
        <v>0.41666666666666669</v>
      </c>
      <c r="M31" s="2">
        <f>(Table1[[#This Row],[poisson_likelihood]] - (1-Table1[[#This Row],[poisson_likelihood]])/(1/Table1[[#This Row],[365 implied]]-1))/4</f>
        <v>1.7219286571330414E-2</v>
      </c>
      <c r="N31" s="8">
        <f>Table1[[#This Row],[kelly/4 365]]*0.8*$U$2</f>
        <v>11.020343405651465</v>
      </c>
      <c r="O31" s="2">
        <f>Table1[[#This Row],[365 implied]]</f>
        <v>0.41666666666666669</v>
      </c>
      <c r="P31" s="2">
        <f>(Table1[[#This Row],[poisson_likelihood]] - (1-Table1[[#This Row],[poisson_likelihood]])/(1/Table1[[#This Row],[99/pinn implied]]-1))/4</f>
        <v>1.7219286571330414E-2</v>
      </c>
      <c r="Q31" s="7">
        <f>Table1[[#This Row],[kelly/4 99]]*0.8*$U$2</f>
        <v>11.020343405651465</v>
      </c>
      <c r="R31" s="2" t="s">
        <v>95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15.428480767912051</v>
      </c>
    </row>
    <row r="32" spans="1:19" x14ac:dyDescent="0.2">
      <c r="A32">
        <v>5747</v>
      </c>
      <c r="B32" t="s">
        <v>68</v>
      </c>
      <c r="C32" s="1">
        <v>45609</v>
      </c>
      <c r="D32" t="s">
        <v>12</v>
      </c>
      <c r="E32">
        <v>2.5</v>
      </c>
      <c r="F32" s="2">
        <v>0.43859649122806998</v>
      </c>
      <c r="G32" s="2">
        <v>0.51685468096906495</v>
      </c>
      <c r="H32" s="2">
        <v>0.47568647101657302</v>
      </c>
      <c r="I32" s="2">
        <v>0.35135135135135098</v>
      </c>
      <c r="J32" s="2">
        <v>0.330578512396694</v>
      </c>
      <c r="K32" s="2">
        <v>1.65166316245677E-2</v>
      </c>
      <c r="L32" s="2">
        <f>1/2.3</f>
        <v>0.43478260869565222</v>
      </c>
      <c r="M32" s="2">
        <f>(Table1[[#This Row],[poisson_likelihood]] - (1-Table1[[#This Row],[poisson_likelihood]])/(1/Table1[[#This Row],[365 implied]]-1))/4</f>
        <v>1.8092092949638053E-2</v>
      </c>
      <c r="N32" s="8">
        <f>Table1[[#This Row],[kelly/4 365]]*0.8*$U$2</f>
        <v>11.578939487768354</v>
      </c>
      <c r="O32" s="2">
        <f>Table1[[#This Row],[365 implied]]</f>
        <v>0.43478260869565222</v>
      </c>
      <c r="P32" s="2">
        <f>(Table1[[#This Row],[poisson_likelihood]] - (1-Table1[[#This Row],[poisson_likelihood]])/(1/Table1[[#This Row],[99/pinn implied]]-1))/4</f>
        <v>1.8092092949638053E-2</v>
      </c>
      <c r="Q32" s="7">
        <f>Table1[[#This Row],[kelly/4 99]]*0.8*$U$2</f>
        <v>11.578939487768354</v>
      </c>
      <c r="R32" s="2" t="s">
        <v>95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15.052621334098857</v>
      </c>
    </row>
    <row r="33" spans="1:19" x14ac:dyDescent="0.2">
      <c r="A33">
        <v>5745</v>
      </c>
      <c r="B33" t="s">
        <v>67</v>
      </c>
      <c r="C33" s="1">
        <v>45609</v>
      </c>
      <c r="D33" t="s">
        <v>12</v>
      </c>
      <c r="E33">
        <v>2.5</v>
      </c>
      <c r="F33" s="2">
        <v>0.47169811320754701</v>
      </c>
      <c r="G33" s="2">
        <v>0.54633077134937302</v>
      </c>
      <c r="H33" s="2">
        <v>0.50475420465093701</v>
      </c>
      <c r="I33" s="2">
        <v>0.39655172413793099</v>
      </c>
      <c r="J33" s="2">
        <v>0.38308457711442701</v>
      </c>
      <c r="K33" s="2">
        <v>1.5642614700889901E-2</v>
      </c>
      <c r="L33" s="2">
        <f>1/2.15</f>
        <v>0.46511627906976744</v>
      </c>
      <c r="M33" s="2">
        <f>(Table1[[#This Row],[poisson_likelihood]] - (1-Table1[[#This Row],[poisson_likelihood]])/(1/Table1[[#This Row],[365 implied]]-1))/4</f>
        <v>1.8526421739024898E-2</v>
      </c>
      <c r="N33" s="8">
        <f>Table1[[#This Row],[kelly/4 365]]*0.8*$U$2</f>
        <v>11.856909912975935</v>
      </c>
      <c r="O33" s="2">
        <f>Table1[[#This Row],[365 implied]]</f>
        <v>0.46511627906976744</v>
      </c>
      <c r="P33" s="2">
        <f>(Table1[[#This Row],[poisson_likelihood]] - (1-Table1[[#This Row],[poisson_likelihood]])/(1/Table1[[#This Row],[99/pinn implied]]-1))/4</f>
        <v>1.8526421739024898E-2</v>
      </c>
      <c r="Q33" s="7">
        <f>Table1[[#This Row],[kelly/4 99]]*0.8*$U$2</f>
        <v>11.856909912975935</v>
      </c>
      <c r="R33" s="2" t="s">
        <v>95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13.635446399922325</v>
      </c>
    </row>
    <row r="34" spans="1:19" x14ac:dyDescent="0.2">
      <c r="A34">
        <v>5661</v>
      </c>
      <c r="B34" t="s">
        <v>25</v>
      </c>
      <c r="C34" s="1">
        <v>45609</v>
      </c>
      <c r="D34" t="s">
        <v>12</v>
      </c>
      <c r="E34">
        <v>2.5</v>
      </c>
      <c r="F34" s="2">
        <v>0.59523809523809501</v>
      </c>
      <c r="G34" s="2">
        <v>0.65639342555435698</v>
      </c>
      <c r="H34" s="2">
        <v>0.61864085137232605</v>
      </c>
      <c r="I34" s="2">
        <v>0.550561797752809</v>
      </c>
      <c r="J34" s="2">
        <v>0.52013422818791899</v>
      </c>
      <c r="K34" s="2">
        <v>1.4454643494671999E-2</v>
      </c>
      <c r="L34" s="2">
        <f>1/1.64</f>
        <v>0.6097560975609756</v>
      </c>
      <c r="M34" s="2">
        <f>(Table1[[#This Row],[poisson_likelihood]] - (1-Table1[[#This Row],[poisson_likelihood]])/(1/Table1[[#This Row],[365 implied]]-1))/4</f>
        <v>5.6917954103964108E-3</v>
      </c>
      <c r="N34" s="7">
        <f>Table1[[#This Row],[kelly/4 365]]*0.8*$U$2</f>
        <v>3.6427490626537029</v>
      </c>
      <c r="O34" s="2">
        <f>1/1.641</f>
        <v>0.60938452163315049</v>
      </c>
      <c r="P34" s="2">
        <f>(Table1[[#This Row],[poisson_likelihood]] - (1-Table1[[#This Row],[poisson_likelihood]])/(1/Table1[[#This Row],[99/pinn implied]]-1))/4</f>
        <v>5.9241954375924555E-3</v>
      </c>
      <c r="Q34" s="8">
        <f>Table1[[#This Row],[kelly/4 99]]*0.8*$U$2</f>
        <v>3.791485080059172</v>
      </c>
      <c r="R34" s="2" t="s">
        <v>95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2.4303419363179297</v>
      </c>
    </row>
    <row r="35" spans="1:19" x14ac:dyDescent="0.2">
      <c r="A35">
        <v>5718</v>
      </c>
      <c r="B35" t="s">
        <v>53</v>
      </c>
      <c r="C35" s="1">
        <v>45609</v>
      </c>
      <c r="D35" t="s">
        <v>13</v>
      </c>
      <c r="E35">
        <v>1.5</v>
      </c>
      <c r="F35" s="2">
        <v>0.43859649122806998</v>
      </c>
      <c r="G35" s="2">
        <v>0.42385552521908898</v>
      </c>
      <c r="H35" s="2">
        <v>0.46989744316916698</v>
      </c>
      <c r="I35" s="2">
        <v>0.39490445859872603</v>
      </c>
      <c r="J35" s="2">
        <v>0.39855072463768099</v>
      </c>
      <c r="K35" s="2">
        <v>1.3938705161269899E-2</v>
      </c>
      <c r="L35" s="2">
        <f>1/2.32</f>
        <v>0.43103448275862072</v>
      </c>
      <c r="M35" s="2">
        <f>(Table1[[#This Row],[poisson_likelihood]] - (1-Table1[[#This Row],[poisson_likelihood]])/(1/Table1[[#This Row],[365 implied]]-1))/4</f>
        <v>1.707614927130062E-2</v>
      </c>
      <c r="N35" s="8">
        <f>Table1[[#This Row],[kelly/4 365]]*0.8*$U$2</f>
        <v>10.928735533632397</v>
      </c>
      <c r="O35" s="2">
        <f>Table1[[#This Row],[365 implied]]</f>
        <v>0.43103448275862072</v>
      </c>
      <c r="P35" s="2">
        <f>(Table1[[#This Row],[poisson_likelihood]] - (1-Table1[[#This Row],[poisson_likelihood]])/(1/Table1[[#This Row],[99/pinn implied]]-1))/4</f>
        <v>1.707614927130062E-2</v>
      </c>
      <c r="Q35" s="7">
        <f>Table1[[#This Row],[kelly/4 99]]*0.8*$U$2</f>
        <v>10.928735533632397</v>
      </c>
      <c r="R35" s="2" t="s">
        <v>95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14.425930904394763</v>
      </c>
    </row>
    <row r="36" spans="1:19" x14ac:dyDescent="0.2">
      <c r="A36">
        <v>5670</v>
      </c>
      <c r="B36" t="s">
        <v>29</v>
      </c>
      <c r="C36" s="1">
        <v>45609</v>
      </c>
      <c r="D36" t="s">
        <v>13</v>
      </c>
      <c r="E36">
        <v>1.5</v>
      </c>
      <c r="F36" s="2">
        <v>0.50505050505050497</v>
      </c>
      <c r="G36" s="2">
        <v>0.47485607234000099</v>
      </c>
      <c r="H36" s="2">
        <v>0.53098248213600296</v>
      </c>
      <c r="I36" s="2">
        <v>0.54304635761589404</v>
      </c>
      <c r="J36" s="2">
        <v>0.53818181818181798</v>
      </c>
      <c r="K36" s="2">
        <v>1.30982945482874E-2</v>
      </c>
      <c r="L36" s="2"/>
      <c r="M36" s="2" t="e">
        <f>(Table1[[#This Row],[poisson_likelihood]] - (1-Table1[[#This Row],[poisson_likelihood]])/(1/Table1[[#This Row],[365 implied]]-1))/4</f>
        <v>#DIV/0!</v>
      </c>
      <c r="N36" s="7" t="e">
        <f>Table1[[#This Row],[kelly/4 365]]*0.8*$U$2</f>
        <v>#DIV/0!</v>
      </c>
      <c r="O36" s="2"/>
      <c r="P36" s="2" t="e">
        <f>(Table1[[#This Row],[poisson_likelihood]] - (1-Table1[[#This Row],[poisson_likelihood]])/(1/Table1[[#This Row],[99/pinn implied]]-1))/4</f>
        <v>#DIV/0!</v>
      </c>
      <c r="Q36" s="7" t="e">
        <f>Table1[[#This Row],[kelly/4 99]]*0.8*$U$2</f>
        <v>#DIV/0!</v>
      </c>
      <c r="R36" s="2"/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5691</v>
      </c>
      <c r="B37" t="s">
        <v>40</v>
      </c>
      <c r="C37" s="1">
        <v>45609</v>
      </c>
      <c r="D37" t="s">
        <v>12</v>
      </c>
      <c r="E37">
        <v>1.5</v>
      </c>
      <c r="F37" s="2">
        <v>0.59523809523809501</v>
      </c>
      <c r="G37" s="2">
        <v>0.62886737226178402</v>
      </c>
      <c r="H37" s="2">
        <v>0.60766351642143401</v>
      </c>
      <c r="I37" s="2">
        <v>0.61688311688311603</v>
      </c>
      <c r="J37" s="2">
        <v>0.63333333333333297</v>
      </c>
      <c r="K37" s="2">
        <v>7.6745248485328103E-3</v>
      </c>
      <c r="L37" s="2">
        <f>1/1.64</f>
        <v>0.6097560975609756</v>
      </c>
      <c r="M37" s="2">
        <f>(Table1[[#This Row],[poisson_likelihood]] - (1-Table1[[#This Row],[poisson_likelihood]])/(1/Table1[[#This Row],[365 implied]]-1))/4</f>
        <v>-1.3405597925187918E-3</v>
      </c>
      <c r="N37" s="7">
        <f>Table1[[#This Row],[kelly/4 365]]*0.8*$U$2</f>
        <v>-0.85795826721202684</v>
      </c>
      <c r="O37" s="2"/>
      <c r="P37" s="2" t="e">
        <f>(Table1[[#This Row],[poisson_likelihood]] - (1-Table1[[#This Row],[poisson_likelihood]])/(1/Table1[[#This Row],[99/pinn implied]]-1))/4</f>
        <v>#DIV/0!</v>
      </c>
      <c r="Q37" s="7" t="e">
        <f>Table1[[#This Row],[kelly/4 99]]*0.8*$U$2</f>
        <v>#DIV/0!</v>
      </c>
      <c r="R37" s="2"/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5657</v>
      </c>
      <c r="B38" t="s">
        <v>23</v>
      </c>
      <c r="C38" s="1">
        <v>45609</v>
      </c>
      <c r="D38" t="s">
        <v>12</v>
      </c>
      <c r="E38">
        <v>3.5</v>
      </c>
      <c r="F38" s="2">
        <v>0.460829493087557</v>
      </c>
      <c r="G38" s="2">
        <v>0.51021169023900603</v>
      </c>
      <c r="H38" s="2">
        <v>0.47374524454988598</v>
      </c>
      <c r="I38" s="2">
        <v>0.40331491712707102</v>
      </c>
      <c r="J38" s="2">
        <v>0.40716612377850098</v>
      </c>
      <c r="K38" s="2">
        <v>5.9887138190713503E-3</v>
      </c>
      <c r="L38" s="2">
        <f>1/2.25</f>
        <v>0.44444444444444442</v>
      </c>
      <c r="M38" s="2">
        <f>(Table1[[#This Row],[poisson_likelihood]] - (1-Table1[[#This Row],[poisson_likelihood]])/(1/Table1[[#This Row],[365 implied]]-1))/4</f>
        <v>1.3185360047448691E-2</v>
      </c>
      <c r="N38" s="8">
        <f>Table1[[#This Row],[kelly/4 365]]*0.8*$U$2</f>
        <v>8.4386304303671622</v>
      </c>
      <c r="O38" s="2">
        <f>Table1[[#This Row],[365 implied]]</f>
        <v>0.44444444444444442</v>
      </c>
      <c r="P38" s="2">
        <f>(Table1[[#This Row],[poisson_likelihood]] - (1-Table1[[#This Row],[poisson_likelihood]])/(1/Table1[[#This Row],[99/pinn implied]]-1))/4</f>
        <v>1.3185360047448691E-2</v>
      </c>
      <c r="Q38" s="7">
        <f>Table1[[#This Row],[kelly/4 99]]*0.8*$U$2</f>
        <v>8.4386304303671622</v>
      </c>
      <c r="R38" s="2" t="s">
        <v>95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10.548288037958955</v>
      </c>
    </row>
    <row r="39" spans="1:19" x14ac:dyDescent="0.2">
      <c r="A39">
        <v>5710</v>
      </c>
      <c r="B39" t="s">
        <v>49</v>
      </c>
      <c r="C39" s="1">
        <v>45609</v>
      </c>
      <c r="D39" t="s">
        <v>13</v>
      </c>
      <c r="E39">
        <v>1.5</v>
      </c>
      <c r="F39" s="2">
        <v>0.45045045045045001</v>
      </c>
      <c r="G39" s="2">
        <v>0.40949356972079098</v>
      </c>
      <c r="H39" s="2">
        <v>0.46354572423170298</v>
      </c>
      <c r="I39" s="2">
        <v>0.398876404494382</v>
      </c>
      <c r="J39" s="2">
        <v>0.40268456375838901</v>
      </c>
      <c r="K39" s="2">
        <v>5.9572761873732203E-3</v>
      </c>
      <c r="L39" s="2">
        <f>1/2.3</f>
        <v>0.43478260869565222</v>
      </c>
      <c r="M39" s="2">
        <f>(Table1[[#This Row],[poisson_likelihood]] - (1-Table1[[#This Row],[poisson_likelihood]])/(1/Table1[[#This Row],[365 implied]]-1))/4</f>
        <v>1.2722147256330141E-2</v>
      </c>
      <c r="N39" s="8">
        <f>Table1[[#This Row],[kelly/4 365]]*0.8*$U$2</f>
        <v>8.1421742440512901</v>
      </c>
      <c r="O39" s="2">
        <f>Table1[[#This Row],[365 implied]]</f>
        <v>0.43478260869565222</v>
      </c>
      <c r="P39" s="2">
        <f>(Table1[[#This Row],[poisson_likelihood]] - (1-Table1[[#This Row],[poisson_likelihood]])/(1/Table1[[#This Row],[99/pinn implied]]-1))/4</f>
        <v>1.2722147256330141E-2</v>
      </c>
      <c r="Q39" s="7">
        <f>Table1[[#This Row],[kelly/4 99]]*0.8*$U$2</f>
        <v>8.1421742440512901</v>
      </c>
      <c r="R39" s="2" t="s">
        <v>94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-8.1421742440512901</v>
      </c>
    </row>
    <row r="40" spans="1:19" x14ac:dyDescent="0.2">
      <c r="A40">
        <v>5672</v>
      </c>
      <c r="B40" t="s">
        <v>30</v>
      </c>
      <c r="C40" s="1">
        <v>45609</v>
      </c>
      <c r="D40" t="s">
        <v>13</v>
      </c>
      <c r="E40">
        <v>2.5</v>
      </c>
      <c r="F40" s="2">
        <v>0.59523809523809501</v>
      </c>
      <c r="G40" s="2">
        <v>0.552885222123496</v>
      </c>
      <c r="H40" s="2">
        <v>0.60302130670583798</v>
      </c>
      <c r="I40" s="2">
        <v>0.61157024793388404</v>
      </c>
      <c r="J40" s="2">
        <v>0.63090128755364805</v>
      </c>
      <c r="K40" s="2">
        <v>4.8072776712530501E-3</v>
      </c>
      <c r="L40" s="2"/>
      <c r="M40" s="2" t="e">
        <f>(Table1[[#This Row],[poisson_likelihood]] - (1-Table1[[#This Row],[poisson_likelihood]])/(1/Table1[[#This Row],[365 implied]]-1))/4</f>
        <v>#DIV/0!</v>
      </c>
      <c r="N40" s="7" t="e">
        <f>Table1[[#This Row],[kelly/4 365]]*0.8*$U$2</f>
        <v>#DIV/0!</v>
      </c>
      <c r="O40" s="2"/>
      <c r="P40" s="2" t="e">
        <f>(Table1[[#This Row],[poisson_likelihood]] - (1-Table1[[#This Row],[poisson_likelihood]])/(1/Table1[[#This Row],[99/pinn implied]]-1))/4</f>
        <v>#DIV/0!</v>
      </c>
      <c r="Q40" s="7" t="e">
        <f>Table1[[#This Row],[kelly/4 99]]*0.8*$U$2</f>
        <v>#DIV/0!</v>
      </c>
      <c r="R40" s="2"/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5740</v>
      </c>
      <c r="B41" t="s">
        <v>64</v>
      </c>
      <c r="C41" s="1">
        <v>45609</v>
      </c>
      <c r="D41" t="s">
        <v>13</v>
      </c>
      <c r="E41">
        <v>1.5</v>
      </c>
      <c r="F41" s="2">
        <v>0.42553191489361702</v>
      </c>
      <c r="G41" s="2">
        <v>0.38460242782118498</v>
      </c>
      <c r="H41" s="2">
        <v>0.4363827651328</v>
      </c>
      <c r="I41" s="2">
        <v>0.46376811594202899</v>
      </c>
      <c r="J41" s="2">
        <v>0.46296296296296202</v>
      </c>
      <c r="K41" s="2">
        <v>4.72212927075563E-3</v>
      </c>
      <c r="L41" s="2">
        <f>1/2.4</f>
        <v>0.41666666666666669</v>
      </c>
      <c r="M41" s="2">
        <f>(Table1[[#This Row],[poisson_likelihood]] - (1-Table1[[#This Row],[poisson_likelihood]])/(1/Table1[[#This Row],[365 implied]]-1))/4</f>
        <v>8.4497564854857238E-3</v>
      </c>
      <c r="N41" s="8">
        <f>Table1[[#This Row],[kelly/4 365]]*0.8*$U$2</f>
        <v>5.4078441507108641</v>
      </c>
      <c r="O41" s="2">
        <f>Table1[[#This Row],[365 implied]]</f>
        <v>0.41666666666666669</v>
      </c>
      <c r="P41" s="2">
        <f>(Table1[[#This Row],[poisson_likelihood]] - (1-Table1[[#This Row],[poisson_likelihood]])/(1/Table1[[#This Row],[99/pinn implied]]-1))/4</f>
        <v>8.4497564854857238E-3</v>
      </c>
      <c r="Q41" s="7">
        <f>Table1[[#This Row],[kelly/4 99]]*0.8*$U$2</f>
        <v>5.4078441507108641</v>
      </c>
      <c r="R41" s="2" t="s">
        <v>95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7.5709818109952094</v>
      </c>
    </row>
    <row r="42" spans="1:19" x14ac:dyDescent="0.2">
      <c r="A42">
        <v>5680</v>
      </c>
      <c r="B42" t="s">
        <v>34</v>
      </c>
      <c r="C42" s="1">
        <v>45609</v>
      </c>
      <c r="D42" t="s">
        <v>13</v>
      </c>
      <c r="E42">
        <v>1.5</v>
      </c>
      <c r="F42" s="2">
        <v>0.41666666666666602</v>
      </c>
      <c r="G42" s="2">
        <v>0.38928132813826199</v>
      </c>
      <c r="H42" s="2">
        <v>0.42646348810913198</v>
      </c>
      <c r="I42" s="2">
        <v>0.44632768361581898</v>
      </c>
      <c r="J42" s="2">
        <v>0.427609427609427</v>
      </c>
      <c r="K42" s="2">
        <v>4.1986377610568597E-3</v>
      </c>
      <c r="L42" s="2"/>
      <c r="M42" s="2" t="e">
        <f>(Table1[[#This Row],[poisson_likelihood]] - (1-Table1[[#This Row],[poisson_likelihood]])/(1/Table1[[#This Row],[365 implied]]-1))/4</f>
        <v>#DIV/0!</v>
      </c>
      <c r="N42" s="7" t="e">
        <f>Table1[[#This Row],[kelly/4 365]]*0.8*$U$2</f>
        <v>#DIV/0!</v>
      </c>
      <c r="O42" s="2"/>
      <c r="P42" s="2" t="e">
        <f>(Table1[[#This Row],[poisson_likelihood]] - (1-Table1[[#This Row],[poisson_likelihood]])/(1/Table1[[#This Row],[99/pinn implied]]-1))/4</f>
        <v>#DIV/0!</v>
      </c>
      <c r="Q42" s="7" t="e">
        <f>Table1[[#This Row],[kelly/4 99]]*0.8*$U$2</f>
        <v>#DIV/0!</v>
      </c>
      <c r="R42" s="2"/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5640</v>
      </c>
      <c r="B43" t="s">
        <v>14</v>
      </c>
      <c r="C43" s="1">
        <v>45609</v>
      </c>
      <c r="D43" t="s">
        <v>13</v>
      </c>
      <c r="E43">
        <v>1.5</v>
      </c>
      <c r="F43" s="2">
        <v>0.4</v>
      </c>
      <c r="G43" s="2">
        <v>0.36756293533606299</v>
      </c>
      <c r="H43" s="2">
        <v>0.40895107917960999</v>
      </c>
      <c r="I43" s="2">
        <v>0.5</v>
      </c>
      <c r="J43" s="2">
        <v>0.48301886792452797</v>
      </c>
      <c r="K43" s="2">
        <v>3.72961632483788E-3</v>
      </c>
      <c r="L43" s="2"/>
      <c r="M43" s="2" t="e">
        <f>(Table1[[#This Row],[poisson_likelihood]] - (1-Table1[[#This Row],[poisson_likelihood]])/(1/Table1[[#This Row],[365 implied]]-1))/4</f>
        <v>#DIV/0!</v>
      </c>
      <c r="N43" s="7" t="e">
        <f>Table1[[#This Row],[kelly/4 365]]*0.8*$U$2</f>
        <v>#DIV/0!</v>
      </c>
      <c r="O43" s="2"/>
      <c r="P43" s="2" t="e">
        <f>(Table1[[#This Row],[poisson_likelihood]] - (1-Table1[[#This Row],[poisson_likelihood]])/(1/Table1[[#This Row],[99/pinn implied]]-1))/4</f>
        <v>#DIV/0!</v>
      </c>
      <c r="Q43" s="7" t="e">
        <f>Table1[[#This Row],[kelly/4 99]]*0.8*$U$2</f>
        <v>#DIV/0!</v>
      </c>
      <c r="R43" s="2"/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5744</v>
      </c>
      <c r="B44" t="s">
        <v>66</v>
      </c>
      <c r="C44" s="1">
        <v>45609</v>
      </c>
      <c r="D44" t="s">
        <v>13</v>
      </c>
      <c r="E44">
        <v>1.5</v>
      </c>
      <c r="F44" s="2">
        <v>0.49504950495049499</v>
      </c>
      <c r="G44" s="2">
        <v>0.45281747672647399</v>
      </c>
      <c r="H44" s="2">
        <v>0.50231485337897497</v>
      </c>
      <c r="I44" s="2">
        <v>0.52</v>
      </c>
      <c r="J44" s="2">
        <v>0.52739726027397205</v>
      </c>
      <c r="K44" s="2">
        <v>3.59705976115939E-3</v>
      </c>
      <c r="L44" s="2"/>
      <c r="M44" s="2" t="e">
        <f>(Table1[[#This Row],[poisson_likelihood]] - (1-Table1[[#This Row],[poisson_likelihood]])/(1/Table1[[#This Row],[365 implied]]-1))/4</f>
        <v>#DIV/0!</v>
      </c>
      <c r="N44" s="7" t="e">
        <f>Table1[[#This Row],[kelly/4 365]]*0.8*$U$2</f>
        <v>#DIV/0!</v>
      </c>
      <c r="O44" s="2"/>
      <c r="P44" s="2" t="e">
        <f>(Table1[[#This Row],[poisson_likelihood]] - (1-Table1[[#This Row],[poisson_likelihood]])/(1/Table1[[#This Row],[99/pinn implied]]-1))/4</f>
        <v>#DIV/0!</v>
      </c>
      <c r="Q44" s="7" t="e">
        <f>Table1[[#This Row],[kelly/4 99]]*0.8*$U$2</f>
        <v>#DIV/0!</v>
      </c>
      <c r="R44" s="2"/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5688</v>
      </c>
      <c r="B45" t="s">
        <v>38</v>
      </c>
      <c r="C45" s="1">
        <v>45609</v>
      </c>
      <c r="D45" t="s">
        <v>13</v>
      </c>
      <c r="E45">
        <v>2.5</v>
      </c>
      <c r="F45" s="2">
        <v>0.59171597633136097</v>
      </c>
      <c r="G45" s="2">
        <v>0.54661884680359796</v>
      </c>
      <c r="H45" s="2">
        <v>0.59636554427195199</v>
      </c>
      <c r="I45" s="2">
        <v>0.56626506024096301</v>
      </c>
      <c r="J45" s="2">
        <v>0.57347670250895999</v>
      </c>
      <c r="K45" s="2">
        <v>2.8470180505795399E-3</v>
      </c>
      <c r="L45" s="2"/>
      <c r="M45" s="2" t="e">
        <f>(Table1[[#This Row],[poisson_likelihood]] - (1-Table1[[#This Row],[poisson_likelihood]])/(1/Table1[[#This Row],[365 implied]]-1))/4</f>
        <v>#DIV/0!</v>
      </c>
      <c r="N45" s="7" t="e">
        <f>Table1[[#This Row],[kelly/4 365]]*0.8*$U$2</f>
        <v>#DIV/0!</v>
      </c>
      <c r="O45" s="2"/>
      <c r="P45" s="2" t="e">
        <f>(Table1[[#This Row],[poisson_likelihood]] - (1-Table1[[#This Row],[poisson_likelihood]])/(1/Table1[[#This Row],[99/pinn implied]]-1))/4</f>
        <v>#DIV/0!</v>
      </c>
      <c r="Q45" s="7" t="e">
        <f>Table1[[#This Row],[kelly/4 99]]*0.8*$U$2</f>
        <v>#DIV/0!</v>
      </c>
      <c r="R45" s="2"/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5643</v>
      </c>
      <c r="B46" t="s">
        <v>16</v>
      </c>
      <c r="C46" s="1">
        <v>45609</v>
      </c>
      <c r="D46" t="s">
        <v>12</v>
      </c>
      <c r="E46">
        <v>2.5</v>
      </c>
      <c r="F46" s="2">
        <v>0.39682539682539603</v>
      </c>
      <c r="G46" s="2">
        <v>0.44923949830604498</v>
      </c>
      <c r="H46" s="2">
        <v>0.40317067346713997</v>
      </c>
      <c r="I46" s="2">
        <v>0.36871508379888202</v>
      </c>
      <c r="J46" s="2">
        <v>0.35761589403973498</v>
      </c>
      <c r="K46" s="2">
        <v>2.6299501870384102E-3</v>
      </c>
      <c r="L46" s="2"/>
      <c r="M46" s="2" t="e">
        <f>(Table1[[#This Row],[poisson_likelihood]] - (1-Table1[[#This Row],[poisson_likelihood]])/(1/Table1[[#This Row],[365 implied]]-1))/4</f>
        <v>#DIV/0!</v>
      </c>
      <c r="N46" s="7" t="e">
        <f>Table1[[#This Row],[kelly/4 365]]*0.8*$U$2</f>
        <v>#DIV/0!</v>
      </c>
      <c r="O46" s="2"/>
      <c r="P46" s="2" t="e">
        <f>(Table1[[#This Row],[poisson_likelihood]] - (1-Table1[[#This Row],[poisson_likelihood]])/(1/Table1[[#This Row],[99/pinn implied]]-1))/4</f>
        <v>#DIV/0!</v>
      </c>
      <c r="Q46" s="7" t="e">
        <f>Table1[[#This Row],[kelly/4 99]]*0.8*$U$2</f>
        <v>#DIV/0!</v>
      </c>
      <c r="R46" s="2"/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5768</v>
      </c>
      <c r="B47" t="s">
        <v>78</v>
      </c>
      <c r="C47" s="1">
        <v>45609</v>
      </c>
      <c r="D47" t="s">
        <v>13</v>
      </c>
      <c r="E47">
        <v>1.5</v>
      </c>
      <c r="F47" s="2">
        <v>0.5</v>
      </c>
      <c r="G47" s="2">
        <v>0.45354615125811298</v>
      </c>
      <c r="H47" s="2">
        <v>0.50445202560652702</v>
      </c>
      <c r="I47" s="2">
        <v>0.41379310344827502</v>
      </c>
      <c r="J47" s="2">
        <v>0.43103448275862</v>
      </c>
      <c r="K47" s="2">
        <v>2.22601280326395E-3</v>
      </c>
      <c r="L47" s="2"/>
      <c r="M47" s="2" t="e">
        <f>(Table1[[#This Row],[poisson_likelihood]] - (1-Table1[[#This Row],[poisson_likelihood]])/(1/Table1[[#This Row],[365 implied]]-1))/4</f>
        <v>#DIV/0!</v>
      </c>
      <c r="N47" s="7" t="e">
        <f>Table1[[#This Row],[kelly/4 365]]*0.8*$U$2</f>
        <v>#DIV/0!</v>
      </c>
      <c r="O47" s="2"/>
      <c r="P47" s="2" t="e">
        <f>(Table1[[#This Row],[poisson_likelihood]] - (1-Table1[[#This Row],[poisson_likelihood]])/(1/Table1[[#This Row],[99/pinn implied]]-1))/4</f>
        <v>#DIV/0!</v>
      </c>
      <c r="Q47" s="7" t="e">
        <f>Table1[[#This Row],[kelly/4 99]]*0.8*$U$2</f>
        <v>#DIV/0!</v>
      </c>
      <c r="R47" s="2"/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5690</v>
      </c>
      <c r="B48" t="s">
        <v>39</v>
      </c>
      <c r="C48" s="1">
        <v>45609</v>
      </c>
      <c r="D48" t="s">
        <v>13</v>
      </c>
      <c r="E48">
        <v>1.5</v>
      </c>
      <c r="F48" s="2">
        <v>0.49504950495049499</v>
      </c>
      <c r="G48" s="2">
        <v>0.44619916478481503</v>
      </c>
      <c r="H48" s="2">
        <v>0.498906448093137</v>
      </c>
      <c r="I48" s="2">
        <v>0.43502824858757</v>
      </c>
      <c r="J48" s="2">
        <v>0.47176079734219201</v>
      </c>
      <c r="K48" s="2">
        <v>1.90956498728858E-3</v>
      </c>
      <c r="L48" s="2"/>
      <c r="M48" s="2" t="e">
        <f>(Table1[[#This Row],[poisson_likelihood]] - (1-Table1[[#This Row],[poisson_likelihood]])/(1/Table1[[#This Row],[365 implied]]-1))/4</f>
        <v>#DIV/0!</v>
      </c>
      <c r="N48" s="7" t="e">
        <f>Table1[[#This Row],[kelly/4 365]]*0.8*$U$2</f>
        <v>#DIV/0!</v>
      </c>
      <c r="O48" s="2"/>
      <c r="P48" s="2" t="e">
        <f>(Table1[[#This Row],[poisson_likelihood]] - (1-Table1[[#This Row],[poisson_likelihood]])/(1/Table1[[#This Row],[99/pinn implied]]-1))/4</f>
        <v>#DIV/0!</v>
      </c>
      <c r="Q48" s="7" t="e">
        <f>Table1[[#This Row],[kelly/4 99]]*0.8*$U$2</f>
        <v>#DIV/0!</v>
      </c>
      <c r="R48" s="2"/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5637</v>
      </c>
      <c r="B49" t="s">
        <v>11</v>
      </c>
      <c r="C49" s="1">
        <v>45609</v>
      </c>
      <c r="D49" t="s">
        <v>12</v>
      </c>
      <c r="E49">
        <v>1.5</v>
      </c>
      <c r="F49" s="2">
        <v>0.51546391752577303</v>
      </c>
      <c r="G49" s="2">
        <v>0.56950859002026299</v>
      </c>
      <c r="H49" s="2">
        <v>0.51793480199046205</v>
      </c>
      <c r="I49" s="2">
        <v>0.459302325581395</v>
      </c>
      <c r="J49" s="2">
        <v>0.417543859649122</v>
      </c>
      <c r="K49" s="2">
        <v>1.2748712397596599E-3</v>
      </c>
      <c r="L49" s="2"/>
      <c r="M49" s="2" t="e">
        <f>(Table1[[#This Row],[poisson_likelihood]] - (1-Table1[[#This Row],[poisson_likelihood]])/(1/Table1[[#This Row],[365 implied]]-1))/4</f>
        <v>#DIV/0!</v>
      </c>
      <c r="N49" s="7" t="e">
        <f>Table1[[#This Row],[kelly/4 365]]*0.8*$U$2</f>
        <v>#DIV/0!</v>
      </c>
      <c r="O49" s="2"/>
      <c r="P49" s="2" t="e">
        <f>(Table1[[#This Row],[poisson_likelihood]] - (1-Table1[[#This Row],[poisson_likelihood]])/(1/Table1[[#This Row],[99/pinn implied]]-1))/4</f>
        <v>#DIV/0!</v>
      </c>
      <c r="Q49" s="7" t="e">
        <f>Table1[[#This Row],[kelly/4 99]]*0.8*$U$2</f>
        <v>#DIV/0!</v>
      </c>
      <c r="R49" s="2"/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5706</v>
      </c>
      <c r="B50" t="s">
        <v>47</v>
      </c>
      <c r="C50" s="1">
        <v>45609</v>
      </c>
      <c r="D50" t="s">
        <v>13</v>
      </c>
      <c r="E50">
        <v>2.5</v>
      </c>
      <c r="F50" s="2">
        <v>0.56497175141242895</v>
      </c>
      <c r="G50" s="2">
        <v>0.52045499129782102</v>
      </c>
      <c r="H50" s="2">
        <v>0.56621315029282004</v>
      </c>
      <c r="I50" s="2">
        <v>0.46857142857142797</v>
      </c>
      <c r="J50" s="2">
        <v>0.46075085324232001</v>
      </c>
      <c r="K50" s="2">
        <v>7.1340130464048104E-4</v>
      </c>
      <c r="L50" s="2"/>
      <c r="M50" s="2" t="e">
        <f>(Table1[[#This Row],[poisson_likelihood]] - (1-Table1[[#This Row],[poisson_likelihood]])/(1/Table1[[#This Row],[365 implied]]-1))/4</f>
        <v>#DIV/0!</v>
      </c>
      <c r="N50" s="7" t="e">
        <f>Table1[[#This Row],[kelly/4 365]]*0.8*$U$2</f>
        <v>#DIV/0!</v>
      </c>
      <c r="O50" s="2"/>
      <c r="P50" s="2" t="e">
        <f>(Table1[[#This Row],[poisson_likelihood]] - (1-Table1[[#This Row],[poisson_likelihood]])/(1/Table1[[#This Row],[99/pinn implied]]-1))/4</f>
        <v>#DIV/0!</v>
      </c>
      <c r="Q50" s="7" t="e">
        <f>Table1[[#This Row],[kelly/4 99]]*0.8*$U$2</f>
        <v>#DIV/0!</v>
      </c>
      <c r="R50" s="2"/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5736</v>
      </c>
      <c r="B51" t="s">
        <v>62</v>
      </c>
      <c r="C51" s="1">
        <v>45609</v>
      </c>
      <c r="D51" t="s">
        <v>13</v>
      </c>
      <c r="E51">
        <v>3.5</v>
      </c>
      <c r="F51" s="2">
        <v>0.625</v>
      </c>
      <c r="G51" s="2">
        <v>0.57908164303527099</v>
      </c>
      <c r="H51" s="2">
        <v>0.62361120612254894</v>
      </c>
      <c r="I51" s="2">
        <v>0.60795454545454497</v>
      </c>
      <c r="J51" s="2">
        <v>0.58163265306122403</v>
      </c>
      <c r="K51" s="2">
        <v>-9.25862584967046E-4</v>
      </c>
      <c r="L51" s="2"/>
      <c r="M51" s="2" t="e">
        <f>(Table1[[#This Row],[poisson_likelihood]] - (1-Table1[[#This Row],[poisson_likelihood]])/(1/Table1[[#This Row],[365 implied]]-1))/4</f>
        <v>#DIV/0!</v>
      </c>
      <c r="N51" s="7" t="e">
        <f>Table1[[#This Row],[kelly/4 365]]*0.8*$U$2</f>
        <v>#DIV/0!</v>
      </c>
      <c r="O51" s="2"/>
      <c r="P51" s="2" t="e">
        <f>(Table1[[#This Row],[poisson_likelihood]] - (1-Table1[[#This Row],[poisson_likelihood]])/(1/Table1[[#This Row],[99/pinn implied]]-1))/4</f>
        <v>#DIV/0!</v>
      </c>
      <c r="Q51" s="7" t="e">
        <f>Table1[[#This Row],[kelly/4 99]]*0.8*$U$2</f>
        <v>#DIV/0!</v>
      </c>
      <c r="R51" s="2"/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5676</v>
      </c>
      <c r="B52" t="s">
        <v>32</v>
      </c>
      <c r="C52" s="1">
        <v>45609</v>
      </c>
      <c r="D52" t="s">
        <v>13</v>
      </c>
      <c r="E52">
        <v>3.5</v>
      </c>
      <c r="F52" s="2">
        <v>0.53191489361702105</v>
      </c>
      <c r="G52" s="2">
        <v>0.49265501927426297</v>
      </c>
      <c r="H52" s="2">
        <v>0.52941998408854396</v>
      </c>
      <c r="I52" s="2">
        <v>0.50828729281767904</v>
      </c>
      <c r="J52" s="2">
        <v>0.49837133550488599</v>
      </c>
      <c r="K52" s="2">
        <v>-1.3325084981637399E-3</v>
      </c>
      <c r="L52" s="2"/>
      <c r="M52" s="2" t="e">
        <f>(Table1[[#This Row],[poisson_likelihood]] - (1-Table1[[#This Row],[poisson_likelihood]])/(1/Table1[[#This Row],[365 implied]]-1))/4</f>
        <v>#DIV/0!</v>
      </c>
      <c r="N52" s="7" t="e">
        <f>Table1[[#This Row],[kelly/4 365]]*0.8*$U$2</f>
        <v>#DIV/0!</v>
      </c>
      <c r="O52" s="2"/>
      <c r="P52" s="2" t="e">
        <f>(Table1[[#This Row],[poisson_likelihood]] - (1-Table1[[#This Row],[poisson_likelihood]])/(1/Table1[[#This Row],[99/pinn implied]]-1))/4</f>
        <v>#DIV/0!</v>
      </c>
      <c r="Q52" s="7" t="e">
        <f>Table1[[#This Row],[kelly/4 99]]*0.8*$U$2</f>
        <v>#DIV/0!</v>
      </c>
      <c r="R52" s="2"/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5750</v>
      </c>
      <c r="B53" t="s">
        <v>69</v>
      </c>
      <c r="C53" s="1">
        <v>45609</v>
      </c>
      <c r="D53" t="s">
        <v>13</v>
      </c>
      <c r="E53">
        <v>2.5</v>
      </c>
      <c r="F53" s="2">
        <v>0.64516129032257996</v>
      </c>
      <c r="G53" s="2">
        <v>0.58915824322956001</v>
      </c>
      <c r="H53" s="2">
        <v>0.64299878499787699</v>
      </c>
      <c r="I53" s="2">
        <v>0.61904761904761896</v>
      </c>
      <c r="J53" s="2">
        <v>0.64102564102564097</v>
      </c>
      <c r="K53" s="2">
        <v>-1.5235832969500401E-3</v>
      </c>
      <c r="L53" s="2"/>
      <c r="M53" s="2" t="e">
        <f>(Table1[[#This Row],[poisson_likelihood]] - (1-Table1[[#This Row],[poisson_likelihood]])/(1/Table1[[#This Row],[365 implied]]-1))/4</f>
        <v>#DIV/0!</v>
      </c>
      <c r="N53" s="7" t="e">
        <f>Table1[[#This Row],[kelly/4 365]]*0.8*$U$2</f>
        <v>#DIV/0!</v>
      </c>
      <c r="O53" s="2"/>
      <c r="P53" s="2" t="e">
        <f>(Table1[[#This Row],[poisson_likelihood]] - (1-Table1[[#This Row],[poisson_likelihood]])/(1/Table1[[#This Row],[99/pinn implied]]-1))/4</f>
        <v>#DIV/0!</v>
      </c>
      <c r="Q53" s="7" t="e">
        <f>Table1[[#This Row],[kelly/4 99]]*0.8*$U$2</f>
        <v>#DIV/0!</v>
      </c>
      <c r="R53" s="2"/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5734</v>
      </c>
      <c r="B54" t="s">
        <v>61</v>
      </c>
      <c r="C54" s="1">
        <v>45609</v>
      </c>
      <c r="D54" t="s">
        <v>13</v>
      </c>
      <c r="E54">
        <v>1.5</v>
      </c>
      <c r="F54" s="2">
        <v>0.43859649122806998</v>
      </c>
      <c r="G54" s="2">
        <v>0.39550066842535497</v>
      </c>
      <c r="H54" s="2">
        <v>0.43395277084728501</v>
      </c>
      <c r="I54" s="2">
        <v>0.446540880503144</v>
      </c>
      <c r="J54" s="2">
        <v>0.45</v>
      </c>
      <c r="K54" s="2">
        <v>-2.0679067320684098E-3</v>
      </c>
      <c r="L54" s="2"/>
      <c r="M54" s="2" t="e">
        <f>(Table1[[#This Row],[poisson_likelihood]] - (1-Table1[[#This Row],[poisson_likelihood]])/(1/Table1[[#This Row],[365 implied]]-1))/4</f>
        <v>#DIV/0!</v>
      </c>
      <c r="N54" s="7" t="e">
        <f>Table1[[#This Row],[kelly/4 365]]*0.8*$U$2</f>
        <v>#DIV/0!</v>
      </c>
      <c r="O54" s="2"/>
      <c r="P54" s="2" t="e">
        <f>(Table1[[#This Row],[poisson_likelihood]] - (1-Table1[[#This Row],[poisson_likelihood]])/(1/Table1[[#This Row],[99/pinn implied]]-1))/4</f>
        <v>#DIV/0!</v>
      </c>
      <c r="Q54" s="7" t="e">
        <f>Table1[[#This Row],[kelly/4 99]]*0.8*$U$2</f>
        <v>#DIV/0!</v>
      </c>
      <c r="R54" s="2"/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5775</v>
      </c>
      <c r="B55" t="s">
        <v>82</v>
      </c>
      <c r="C55" s="1">
        <v>45609</v>
      </c>
      <c r="D55" t="s">
        <v>12</v>
      </c>
      <c r="E55">
        <v>1.5</v>
      </c>
      <c r="F55" s="2">
        <v>0.60606060606060597</v>
      </c>
      <c r="G55" s="2">
        <v>0.62383859094067895</v>
      </c>
      <c r="H55" s="2">
        <v>0.60277215577231902</v>
      </c>
      <c r="I55" s="2">
        <v>0.60240963855421603</v>
      </c>
      <c r="J55" s="2">
        <v>0.62671232876712302</v>
      </c>
      <c r="K55" s="2">
        <v>-2.0869011444898098E-3</v>
      </c>
      <c r="L55" s="2"/>
      <c r="M55" s="2" t="e">
        <f>(Table1[[#This Row],[poisson_likelihood]] - (1-Table1[[#This Row],[poisson_likelihood]])/(1/Table1[[#This Row],[365 implied]]-1))/4</f>
        <v>#DIV/0!</v>
      </c>
      <c r="N55" s="7" t="e">
        <f>Table1[[#This Row],[kelly/4 365]]*0.8*$U$2</f>
        <v>#DIV/0!</v>
      </c>
      <c r="O55" s="2"/>
      <c r="P55" s="2" t="e">
        <f>(Table1[[#This Row],[poisson_likelihood]] - (1-Table1[[#This Row],[poisson_likelihood]])/(1/Table1[[#This Row],[99/pinn implied]]-1))/4</f>
        <v>#DIV/0!</v>
      </c>
      <c r="Q55" s="7" t="e">
        <f>Table1[[#This Row],[kelly/4 99]]*0.8*$U$2</f>
        <v>#DIV/0!</v>
      </c>
      <c r="R55" s="2"/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5708</v>
      </c>
      <c r="B56" t="s">
        <v>48</v>
      </c>
      <c r="C56" s="1">
        <v>45609</v>
      </c>
      <c r="D56" t="s">
        <v>13</v>
      </c>
      <c r="E56">
        <v>1.5</v>
      </c>
      <c r="F56" s="2">
        <v>0.48780487804877998</v>
      </c>
      <c r="G56" s="2">
        <v>0.43307629206639903</v>
      </c>
      <c r="H56" s="2">
        <v>0.48186818128647502</v>
      </c>
      <c r="I56" s="2">
        <v>0.45882352941176402</v>
      </c>
      <c r="J56" s="2">
        <v>0.48096885813148699</v>
      </c>
      <c r="K56" s="2">
        <v>-2.89767341969673E-3</v>
      </c>
      <c r="L56" s="2"/>
      <c r="M56" s="2" t="e">
        <f>(Table1[[#This Row],[poisson_likelihood]] - (1-Table1[[#This Row],[poisson_likelihood]])/(1/Table1[[#This Row],[365 implied]]-1))/4</f>
        <v>#DIV/0!</v>
      </c>
      <c r="N56" s="7" t="e">
        <f>Table1[[#This Row],[kelly/4 365]]*0.8*$U$2</f>
        <v>#DIV/0!</v>
      </c>
      <c r="O56" s="2"/>
      <c r="P56" s="2" t="e">
        <f>(Table1[[#This Row],[poisson_likelihood]] - (1-Table1[[#This Row],[poisson_likelihood]])/(1/Table1[[#This Row],[99/pinn implied]]-1))/4</f>
        <v>#DIV/0!</v>
      </c>
      <c r="Q56" s="7" t="e">
        <f>Table1[[#This Row],[kelly/4 99]]*0.8*$U$2</f>
        <v>#DIV/0!</v>
      </c>
      <c r="R56" s="2"/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5756</v>
      </c>
      <c r="B57" t="s">
        <v>72</v>
      </c>
      <c r="C57" s="1">
        <v>45609</v>
      </c>
      <c r="D57" t="s">
        <v>13</v>
      </c>
      <c r="E57">
        <v>4.5</v>
      </c>
      <c r="F57" s="2">
        <v>0.59523809523809501</v>
      </c>
      <c r="G57" s="2">
        <v>0.54803547147142195</v>
      </c>
      <c r="H57" s="2">
        <v>0.59013547236560604</v>
      </c>
      <c r="I57" s="2">
        <v>0.49112426035502899</v>
      </c>
      <c r="J57" s="2">
        <v>0.51877133105801998</v>
      </c>
      <c r="K57" s="2">
        <v>-3.15162000947816E-3</v>
      </c>
      <c r="L57" s="2"/>
      <c r="M57" s="2" t="e">
        <f>(Table1[[#This Row],[poisson_likelihood]] - (1-Table1[[#This Row],[poisson_likelihood]])/(1/Table1[[#This Row],[365 implied]]-1))/4</f>
        <v>#DIV/0!</v>
      </c>
      <c r="N57" s="7" t="e">
        <f>Table1[[#This Row],[kelly/4 365]]*0.8*$U$2</f>
        <v>#DIV/0!</v>
      </c>
      <c r="O57" s="2"/>
      <c r="P57" s="2" t="e">
        <f>(Table1[[#This Row],[poisson_likelihood]] - (1-Table1[[#This Row],[poisson_likelihood]])/(1/Table1[[#This Row],[99/pinn implied]]-1))/4</f>
        <v>#DIV/0!</v>
      </c>
      <c r="Q57" s="7" t="e">
        <f>Table1[[#This Row],[kelly/4 99]]*0.8*$U$2</f>
        <v>#DIV/0!</v>
      </c>
      <c r="R57" s="2"/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5686</v>
      </c>
      <c r="B58" t="s">
        <v>37</v>
      </c>
      <c r="C58" s="1">
        <v>45609</v>
      </c>
      <c r="D58" t="s">
        <v>13</v>
      </c>
      <c r="E58">
        <v>1.5</v>
      </c>
      <c r="F58" s="2">
        <v>0.4</v>
      </c>
      <c r="G58" s="2">
        <v>0.36860181100508099</v>
      </c>
      <c r="H58" s="2">
        <v>0.39233648357856599</v>
      </c>
      <c r="I58" s="2">
        <v>0.37804878048780399</v>
      </c>
      <c r="J58" s="2">
        <v>0.35</v>
      </c>
      <c r="K58" s="2">
        <v>-3.1931318422640498E-3</v>
      </c>
      <c r="L58" s="2"/>
      <c r="M58" s="2" t="e">
        <f>(Table1[[#This Row],[poisson_likelihood]] - (1-Table1[[#This Row],[poisson_likelihood]])/(1/Table1[[#This Row],[365 implied]]-1))/4</f>
        <v>#DIV/0!</v>
      </c>
      <c r="N58" s="7" t="e">
        <f>Table1[[#This Row],[kelly/4 365]]*0.8*$U$2</f>
        <v>#DIV/0!</v>
      </c>
      <c r="O58" s="2"/>
      <c r="P58" s="2" t="e">
        <f>(Table1[[#This Row],[poisson_likelihood]] - (1-Table1[[#This Row],[poisson_likelihood]])/(1/Table1[[#This Row],[99/pinn implied]]-1))/4</f>
        <v>#DIV/0!</v>
      </c>
      <c r="Q58" s="7" t="e">
        <f>Table1[[#This Row],[kelly/4 99]]*0.8*$U$2</f>
        <v>#DIV/0!</v>
      </c>
      <c r="R58" s="2"/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5684</v>
      </c>
      <c r="B59" t="s">
        <v>36</v>
      </c>
      <c r="C59" s="1">
        <v>45609</v>
      </c>
      <c r="D59" t="s">
        <v>13</v>
      </c>
      <c r="E59">
        <v>3.5</v>
      </c>
      <c r="F59" s="2">
        <v>0.53191489361702105</v>
      </c>
      <c r="G59" s="2">
        <v>0.489737193143439</v>
      </c>
      <c r="H59" s="2">
        <v>0.52517030109254803</v>
      </c>
      <c r="I59" s="2">
        <v>0.51807228915662595</v>
      </c>
      <c r="J59" s="2">
        <v>0.52296819787985804</v>
      </c>
      <c r="K59" s="2">
        <v>-3.60222555284345E-3</v>
      </c>
      <c r="L59" s="2"/>
      <c r="M59" s="2" t="e">
        <f>(Table1[[#This Row],[poisson_likelihood]] - (1-Table1[[#This Row],[poisson_likelihood]])/(1/Table1[[#This Row],[365 implied]]-1))/4</f>
        <v>#DIV/0!</v>
      </c>
      <c r="N59" s="7" t="e">
        <f>Table1[[#This Row],[kelly/4 365]]*0.8*$U$2</f>
        <v>#DIV/0!</v>
      </c>
      <c r="O59" s="2"/>
      <c r="P59" s="2" t="e">
        <f>(Table1[[#This Row],[poisson_likelihood]] - (1-Table1[[#This Row],[poisson_likelihood]])/(1/Table1[[#This Row],[99/pinn implied]]-1))/4</f>
        <v>#DIV/0!</v>
      </c>
      <c r="Q59" s="7" t="e">
        <f>Table1[[#This Row],[kelly/4 99]]*0.8*$U$2</f>
        <v>#DIV/0!</v>
      </c>
      <c r="R59" s="2"/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5681</v>
      </c>
      <c r="B60" t="s">
        <v>35</v>
      </c>
      <c r="C60" s="1">
        <v>45609</v>
      </c>
      <c r="D60" t="s">
        <v>12</v>
      </c>
      <c r="E60">
        <v>3.5</v>
      </c>
      <c r="F60" s="2">
        <v>0.44247787610619399</v>
      </c>
      <c r="G60" s="2">
        <v>0.47153240420665199</v>
      </c>
      <c r="H60" s="2">
        <v>0.43200638708320199</v>
      </c>
      <c r="I60" s="2">
        <v>0.46022727272727199</v>
      </c>
      <c r="J60" s="2">
        <v>0.47651006711409299</v>
      </c>
      <c r="K60" s="2">
        <v>-4.6955486491987997E-3</v>
      </c>
      <c r="L60" s="2"/>
      <c r="M60" s="2" t="e">
        <f>(Table1[[#This Row],[poisson_likelihood]] - (1-Table1[[#This Row],[poisson_likelihood]])/(1/Table1[[#This Row],[365 implied]]-1))/4</f>
        <v>#DIV/0!</v>
      </c>
      <c r="N60" s="7" t="e">
        <f>Table1[[#This Row],[kelly/4 365]]*0.8*$U$2</f>
        <v>#DIV/0!</v>
      </c>
      <c r="O60" s="2"/>
      <c r="P60" s="2" t="e">
        <f>(Table1[[#This Row],[poisson_likelihood]] - (1-Table1[[#This Row],[poisson_likelihood]])/(1/Table1[[#This Row],[99/pinn implied]]-1))/4</f>
        <v>#DIV/0!</v>
      </c>
      <c r="Q60" s="7" t="e">
        <f>Table1[[#This Row],[kelly/4 99]]*0.8*$U$2</f>
        <v>#DIV/0!</v>
      </c>
      <c r="R60" s="2"/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5659</v>
      </c>
      <c r="B61" t="s">
        <v>24</v>
      </c>
      <c r="C61" s="1">
        <v>45609</v>
      </c>
      <c r="D61" t="s">
        <v>12</v>
      </c>
      <c r="E61">
        <v>2.5</v>
      </c>
      <c r="F61" s="2">
        <v>0.53475935828876997</v>
      </c>
      <c r="G61" s="2">
        <v>0.56584149455828703</v>
      </c>
      <c r="H61" s="2">
        <v>0.52595281057841703</v>
      </c>
      <c r="I61" s="2">
        <v>0.46961325966850798</v>
      </c>
      <c r="J61" s="2">
        <v>0.436482084690553</v>
      </c>
      <c r="K61" s="2">
        <v>-4.7322540857354899E-3</v>
      </c>
      <c r="L61" s="2"/>
      <c r="M61" s="2" t="e">
        <f>(Table1[[#This Row],[poisson_likelihood]] - (1-Table1[[#This Row],[poisson_likelihood]])/(1/Table1[[#This Row],[365 implied]]-1))/4</f>
        <v>#DIV/0!</v>
      </c>
      <c r="N61" s="7" t="e">
        <f>Table1[[#This Row],[kelly/4 365]]*0.8*$U$2</f>
        <v>#DIV/0!</v>
      </c>
      <c r="O61" s="2"/>
      <c r="P61" s="2" t="e">
        <f>(Table1[[#This Row],[poisson_likelihood]] - (1-Table1[[#This Row],[poisson_likelihood]])/(1/Table1[[#This Row],[99/pinn implied]]-1))/4</f>
        <v>#DIV/0!</v>
      </c>
      <c r="Q61" s="7" t="e">
        <f>Table1[[#This Row],[kelly/4 99]]*0.8*$U$2</f>
        <v>#DIV/0!</v>
      </c>
      <c r="R61" s="2"/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5694</v>
      </c>
      <c r="B62" t="s">
        <v>41</v>
      </c>
      <c r="C62" s="1">
        <v>45609</v>
      </c>
      <c r="D62" t="s">
        <v>13</v>
      </c>
      <c r="E62">
        <v>2.5</v>
      </c>
      <c r="F62" s="2">
        <v>0.61728395061728303</v>
      </c>
      <c r="G62" s="2">
        <v>0.55837773009278902</v>
      </c>
      <c r="H62" s="2">
        <v>0.60843658292066105</v>
      </c>
      <c r="I62" s="2">
        <v>0.53676470588235203</v>
      </c>
      <c r="J62" s="2">
        <v>0.55859375</v>
      </c>
      <c r="K62" s="2">
        <v>-5.7793288986004096E-3</v>
      </c>
      <c r="L62" s="2"/>
      <c r="M62" s="2" t="e">
        <f>(Table1[[#This Row],[poisson_likelihood]] - (1-Table1[[#This Row],[poisson_likelihood]])/(1/Table1[[#This Row],[365 implied]]-1))/4</f>
        <v>#DIV/0!</v>
      </c>
      <c r="N62" s="7" t="e">
        <f>Table1[[#This Row],[kelly/4 365]]*0.8*$U$2</f>
        <v>#DIV/0!</v>
      </c>
      <c r="O62" s="2"/>
      <c r="P62" s="2" t="e">
        <f>(Table1[[#This Row],[poisson_likelihood]] - (1-Table1[[#This Row],[poisson_likelihood]])/(1/Table1[[#This Row],[99/pinn implied]]-1))/4</f>
        <v>#DIV/0!</v>
      </c>
      <c r="Q62" s="7" t="e">
        <f>Table1[[#This Row],[kelly/4 99]]*0.8*$U$2</f>
        <v>#DIV/0!</v>
      </c>
      <c r="R62" s="2"/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5738</v>
      </c>
      <c r="B63" t="s">
        <v>63</v>
      </c>
      <c r="C63" s="1">
        <v>45609</v>
      </c>
      <c r="D63" t="s">
        <v>13</v>
      </c>
      <c r="E63">
        <v>1.5</v>
      </c>
      <c r="F63" s="2">
        <v>0.44843049327354201</v>
      </c>
      <c r="G63" s="2">
        <v>0.380337432349523</v>
      </c>
      <c r="H63" s="2">
        <v>0.43519257153581098</v>
      </c>
      <c r="I63" s="2">
        <v>0.53631284916201105</v>
      </c>
      <c r="J63" s="2">
        <v>0.52823920265780699</v>
      </c>
      <c r="K63" s="2">
        <v>-6.0001149339715797E-3</v>
      </c>
      <c r="L63" s="2"/>
      <c r="M63" s="2" t="e">
        <f>(Table1[[#This Row],[poisson_likelihood]] - (1-Table1[[#This Row],[poisson_likelihood]])/(1/Table1[[#This Row],[365 implied]]-1))/4</f>
        <v>#DIV/0!</v>
      </c>
      <c r="N63" s="7" t="e">
        <f>Table1[[#This Row],[kelly/4 365]]*0.8*$U$2</f>
        <v>#DIV/0!</v>
      </c>
      <c r="O63" s="2"/>
      <c r="P63" s="2" t="e">
        <f>(Table1[[#This Row],[poisson_likelihood]] - (1-Table1[[#This Row],[poisson_likelihood]])/(1/Table1[[#This Row],[99/pinn implied]]-1))/4</f>
        <v>#DIV/0!</v>
      </c>
      <c r="Q63" s="7" t="e">
        <f>Table1[[#This Row],[kelly/4 99]]*0.8*$U$2</f>
        <v>#DIV/0!</v>
      </c>
      <c r="R63" s="2"/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5698</v>
      </c>
      <c r="B64" t="s">
        <v>43</v>
      </c>
      <c r="C64" s="1">
        <v>45609</v>
      </c>
      <c r="D64" t="s">
        <v>13</v>
      </c>
      <c r="E64">
        <v>1.5</v>
      </c>
      <c r="F64" s="2">
        <v>0.46948356807511699</v>
      </c>
      <c r="G64" s="2">
        <v>0.41659797099061602</v>
      </c>
      <c r="H64" s="2">
        <v>0.455971539311885</v>
      </c>
      <c r="I64" s="2">
        <v>0.38461538461538403</v>
      </c>
      <c r="J64" s="2">
        <v>0.399014778325123</v>
      </c>
      <c r="K64" s="2">
        <v>-6.3673940853281397E-3</v>
      </c>
      <c r="L64" s="2"/>
      <c r="M64" s="2" t="e">
        <f>(Table1[[#This Row],[poisson_likelihood]] - (1-Table1[[#This Row],[poisson_likelihood]])/(1/Table1[[#This Row],[365 implied]]-1))/4</f>
        <v>#DIV/0!</v>
      </c>
      <c r="N64" s="7" t="e">
        <f>Table1[[#This Row],[kelly/4 365]]*0.8*$U$2</f>
        <v>#DIV/0!</v>
      </c>
      <c r="O64" s="2"/>
      <c r="P64" s="2" t="e">
        <f>(Table1[[#This Row],[poisson_likelihood]] - (1-Table1[[#This Row],[poisson_likelihood]])/(1/Table1[[#This Row],[99/pinn implied]]-1))/4</f>
        <v>#DIV/0!</v>
      </c>
      <c r="Q64" s="7" t="e">
        <f>Table1[[#This Row],[kelly/4 99]]*0.8*$U$2</f>
        <v>#DIV/0!</v>
      </c>
      <c r="R64" s="2"/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5666</v>
      </c>
      <c r="B65" t="s">
        <v>27</v>
      </c>
      <c r="C65" s="1">
        <v>45609</v>
      </c>
      <c r="D65" t="s">
        <v>13</v>
      </c>
      <c r="E65">
        <v>1.5</v>
      </c>
      <c r="F65" s="2">
        <v>0.39682539682539603</v>
      </c>
      <c r="G65" s="2">
        <v>0.35315111886578099</v>
      </c>
      <c r="H65" s="2">
        <v>0.38135092468797099</v>
      </c>
      <c r="I65" s="2">
        <v>0.45882352941176402</v>
      </c>
      <c r="J65" s="2">
        <v>0.479310344827586</v>
      </c>
      <c r="K65" s="2">
        <v>-6.4137614780117799E-3</v>
      </c>
      <c r="L65" s="2"/>
      <c r="M65" s="2" t="e">
        <f>(Table1[[#This Row],[poisson_likelihood]] - (1-Table1[[#This Row],[poisson_likelihood]])/(1/Table1[[#This Row],[365 implied]]-1))/4</f>
        <v>#DIV/0!</v>
      </c>
      <c r="N65" s="7" t="e">
        <f>Table1[[#This Row],[kelly/4 365]]*0.8*$U$2</f>
        <v>#DIV/0!</v>
      </c>
      <c r="O65" s="2"/>
      <c r="P65" s="2" t="e">
        <f>(Table1[[#This Row],[poisson_likelihood]] - (1-Table1[[#This Row],[poisson_likelihood]])/(1/Table1[[#This Row],[99/pinn implied]]-1))/4</f>
        <v>#DIV/0!</v>
      </c>
      <c r="Q65" s="7" t="e">
        <f>Table1[[#This Row],[kelly/4 99]]*0.8*$U$2</f>
        <v>#DIV/0!</v>
      </c>
      <c r="R65" s="2"/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5642</v>
      </c>
      <c r="B66" t="s">
        <v>15</v>
      </c>
      <c r="C66" s="1">
        <v>45609</v>
      </c>
      <c r="D66" t="s">
        <v>13</v>
      </c>
      <c r="E66">
        <v>2.5</v>
      </c>
      <c r="F66" s="2">
        <v>0.47169811320754701</v>
      </c>
      <c r="G66" s="2">
        <v>0.42084485641753799</v>
      </c>
      <c r="H66" s="2">
        <v>0.45759859291743499</v>
      </c>
      <c r="I66" s="2">
        <v>0.52071005917159696</v>
      </c>
      <c r="J66" s="2">
        <v>0.53710247349823304</v>
      </c>
      <c r="K66" s="2">
        <v>-6.6720944229990801E-3</v>
      </c>
      <c r="L66" s="2"/>
      <c r="M66" s="2" t="e">
        <f>(Table1[[#This Row],[poisson_likelihood]] - (1-Table1[[#This Row],[poisson_likelihood]])/(1/Table1[[#This Row],[365 implied]]-1))/4</f>
        <v>#DIV/0!</v>
      </c>
      <c r="N66" s="7" t="e">
        <f>Table1[[#This Row],[kelly/4 365]]*0.8*$U$2</f>
        <v>#DIV/0!</v>
      </c>
      <c r="O66" s="2"/>
      <c r="P66" s="2" t="e">
        <f>(Table1[[#This Row],[poisson_likelihood]] - (1-Table1[[#This Row],[poisson_likelihood]])/(1/Table1[[#This Row],[99/pinn implied]]-1))/4</f>
        <v>#DIV/0!</v>
      </c>
      <c r="Q66" s="7" t="e">
        <f>Table1[[#This Row],[kelly/4 99]]*0.8*$U$2</f>
        <v>#DIV/0!</v>
      </c>
      <c r="R66" s="2"/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5732</v>
      </c>
      <c r="B67" t="s">
        <v>60</v>
      </c>
      <c r="C67" s="1">
        <v>45609</v>
      </c>
      <c r="D67" t="s">
        <v>13</v>
      </c>
      <c r="E67">
        <v>2.5</v>
      </c>
      <c r="F67" s="2">
        <v>0.467289719626168</v>
      </c>
      <c r="G67" s="2">
        <v>0.41202646600927101</v>
      </c>
      <c r="H67" s="2">
        <v>0.44725724053734101</v>
      </c>
      <c r="I67" s="2">
        <v>0.66249999999999998</v>
      </c>
      <c r="J67" s="2">
        <v>0.61077844311377205</v>
      </c>
      <c r="K67" s="2">
        <v>-9.401207291686E-3</v>
      </c>
      <c r="L67" s="2"/>
      <c r="M67" s="2" t="e">
        <f>(Table1[[#This Row],[poisson_likelihood]] - (1-Table1[[#This Row],[poisson_likelihood]])/(1/Table1[[#This Row],[365 implied]]-1))/4</f>
        <v>#DIV/0!</v>
      </c>
      <c r="N67" s="7" t="e">
        <f>Table1[[#This Row],[kelly/4 365]]*0.8*$U$2</f>
        <v>#DIV/0!</v>
      </c>
      <c r="O67" s="2"/>
      <c r="P67" s="2" t="e">
        <f>(Table1[[#This Row],[poisson_likelihood]] - (1-Table1[[#This Row],[poisson_likelihood]])/(1/Table1[[#This Row],[99/pinn implied]]-1))/4</f>
        <v>#DIV/0!</v>
      </c>
      <c r="Q67" s="7" t="e">
        <f>Table1[[#This Row],[kelly/4 99]]*0.8*$U$2</f>
        <v>#DIV/0!</v>
      </c>
      <c r="R67" s="2"/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5651</v>
      </c>
      <c r="B68" t="s">
        <v>20</v>
      </c>
      <c r="C68" s="1">
        <v>45609</v>
      </c>
      <c r="D68" t="s">
        <v>12</v>
      </c>
      <c r="E68">
        <v>2.5</v>
      </c>
      <c r="F68" s="2">
        <v>0.55248618784530301</v>
      </c>
      <c r="G68" s="2">
        <v>0.57334683648553397</v>
      </c>
      <c r="H68" s="2">
        <v>0.53531176501160405</v>
      </c>
      <c r="I68" s="2">
        <v>0.45303867403314901</v>
      </c>
      <c r="J68" s="2">
        <v>0.45276872964169301</v>
      </c>
      <c r="K68" s="2">
        <v>-9.5943534966035898E-3</v>
      </c>
      <c r="L68" s="2"/>
      <c r="M68" s="2" t="e">
        <f>(Table1[[#This Row],[poisson_likelihood]] - (1-Table1[[#This Row],[poisson_likelihood]])/(1/Table1[[#This Row],[365 implied]]-1))/4</f>
        <v>#DIV/0!</v>
      </c>
      <c r="N68" s="7" t="e">
        <f>Table1[[#This Row],[kelly/4 365]]*0.8*$U$2</f>
        <v>#DIV/0!</v>
      </c>
      <c r="O68" s="2"/>
      <c r="P68" s="2" t="e">
        <f>(Table1[[#This Row],[poisson_likelihood]] - (1-Table1[[#This Row],[poisson_likelihood]])/(1/Table1[[#This Row],[99/pinn implied]]-1))/4</f>
        <v>#DIV/0!</v>
      </c>
      <c r="Q68" s="7" t="e">
        <f>Table1[[#This Row],[kelly/4 99]]*0.8*$U$2</f>
        <v>#DIV/0!</v>
      </c>
      <c r="R68" s="2"/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5656</v>
      </c>
      <c r="B69" t="s">
        <v>22</v>
      </c>
      <c r="C69" s="1">
        <v>45609</v>
      </c>
      <c r="D69" t="s">
        <v>13</v>
      </c>
      <c r="E69">
        <v>1.5</v>
      </c>
      <c r="F69" s="2">
        <v>0.467289719626168</v>
      </c>
      <c r="G69" s="2">
        <v>0.38950240204258901</v>
      </c>
      <c r="H69" s="2">
        <v>0.44410729571945301</v>
      </c>
      <c r="I69" s="2">
        <v>0.5</v>
      </c>
      <c r="J69" s="2">
        <v>0.52684563758389202</v>
      </c>
      <c r="K69" s="2">
        <v>-1.0879470868502101E-2</v>
      </c>
      <c r="L69" s="2"/>
      <c r="M69" s="2" t="e">
        <f>(Table1[[#This Row],[poisson_likelihood]] - (1-Table1[[#This Row],[poisson_likelihood]])/(1/Table1[[#This Row],[365 implied]]-1))/4</f>
        <v>#DIV/0!</v>
      </c>
      <c r="N69" s="7" t="e">
        <f>Table1[[#This Row],[kelly/4 365]]*0.8*$U$2</f>
        <v>#DIV/0!</v>
      </c>
      <c r="O69" s="2"/>
      <c r="P69" s="2" t="e">
        <f>(Table1[[#This Row],[poisson_likelihood]] - (1-Table1[[#This Row],[poisson_likelihood]])/(1/Table1[[#This Row],[99/pinn implied]]-1))/4</f>
        <v>#DIV/0!</v>
      </c>
      <c r="Q69" s="7" t="e">
        <f>Table1[[#This Row],[kelly/4 99]]*0.8*$U$2</f>
        <v>#DIV/0!</v>
      </c>
      <c r="R69" s="2"/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5655</v>
      </c>
      <c r="B70" t="s">
        <v>22</v>
      </c>
      <c r="C70" s="1">
        <v>45609</v>
      </c>
      <c r="D70" t="s">
        <v>12</v>
      </c>
      <c r="E70">
        <v>1.5</v>
      </c>
      <c r="F70" s="2">
        <v>0.57471264367816</v>
      </c>
      <c r="G70" s="2">
        <v>0.61049759795740999</v>
      </c>
      <c r="H70" s="2">
        <v>0.55589270428054605</v>
      </c>
      <c r="I70" s="2">
        <v>0.5</v>
      </c>
      <c r="J70" s="2">
        <v>0.47315436241610698</v>
      </c>
      <c r="K70" s="2">
        <v>-1.1063072483732599E-2</v>
      </c>
      <c r="L70" s="2"/>
      <c r="M70" s="2" t="e">
        <f>(Table1[[#This Row],[poisson_likelihood]] - (1-Table1[[#This Row],[poisson_likelihood]])/(1/Table1[[#This Row],[365 implied]]-1))/4</f>
        <v>#DIV/0!</v>
      </c>
      <c r="N70" s="7" t="e">
        <f>Table1[[#This Row],[kelly/4 365]]*0.8*$U$2</f>
        <v>#DIV/0!</v>
      </c>
      <c r="O70" s="2"/>
      <c r="P70" s="2" t="e">
        <f>(Table1[[#This Row],[poisson_likelihood]] - (1-Table1[[#This Row],[poisson_likelihood]])/(1/Table1[[#This Row],[99/pinn implied]]-1))/4</f>
        <v>#DIV/0!</v>
      </c>
      <c r="Q70" s="7" t="e">
        <f>Table1[[#This Row],[kelly/4 99]]*0.8*$U$2</f>
        <v>#DIV/0!</v>
      </c>
      <c r="R70" s="2"/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5760</v>
      </c>
      <c r="B71" t="s">
        <v>74</v>
      </c>
      <c r="C71" s="1">
        <v>45609</v>
      </c>
      <c r="D71" t="s">
        <v>13</v>
      </c>
      <c r="E71">
        <v>2.5</v>
      </c>
      <c r="F71" s="2">
        <v>0.56179775280898803</v>
      </c>
      <c r="G71" s="2">
        <v>0.49816454597682103</v>
      </c>
      <c r="H71" s="2">
        <v>0.54177587038166397</v>
      </c>
      <c r="I71" s="2">
        <v>0.468354430379746</v>
      </c>
      <c r="J71" s="2">
        <v>0.48239436619718301</v>
      </c>
      <c r="K71" s="2">
        <v>-1.14227406155889E-2</v>
      </c>
      <c r="L71" s="2"/>
      <c r="M71" s="2" t="e">
        <f>(Table1[[#This Row],[poisson_likelihood]] - (1-Table1[[#This Row],[poisson_likelihood]])/(1/Table1[[#This Row],[365 implied]]-1))/4</f>
        <v>#DIV/0!</v>
      </c>
      <c r="N71" s="7" t="e">
        <f>Table1[[#This Row],[kelly/4 365]]*0.8*$U$2</f>
        <v>#DIV/0!</v>
      </c>
      <c r="O71" s="2"/>
      <c r="P71" s="2" t="e">
        <f>(Table1[[#This Row],[poisson_likelihood]] - (1-Table1[[#This Row],[poisson_likelihood]])/(1/Table1[[#This Row],[99/pinn implied]]-1))/4</f>
        <v>#DIV/0!</v>
      </c>
      <c r="Q71" s="7" t="e">
        <f>Table1[[#This Row],[kelly/4 99]]*0.8*$U$2</f>
        <v>#DIV/0!</v>
      </c>
      <c r="R71" s="2"/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5759</v>
      </c>
      <c r="B72" t="s">
        <v>74</v>
      </c>
      <c r="C72" s="1">
        <v>45609</v>
      </c>
      <c r="D72" t="s">
        <v>12</v>
      </c>
      <c r="E72">
        <v>2.5</v>
      </c>
      <c r="F72" s="2">
        <v>0.48309178743961301</v>
      </c>
      <c r="G72" s="2">
        <v>0.50183545402317797</v>
      </c>
      <c r="H72" s="2">
        <v>0.45822412961833497</v>
      </c>
      <c r="I72" s="2">
        <v>0.531645569620253</v>
      </c>
      <c r="J72" s="2">
        <v>0.51760563380281599</v>
      </c>
      <c r="K72" s="2">
        <v>-1.2027114880851701E-2</v>
      </c>
      <c r="L72" s="2"/>
      <c r="M72" s="2" t="e">
        <f>(Table1[[#This Row],[poisson_likelihood]] - (1-Table1[[#This Row],[poisson_likelihood]])/(1/Table1[[#This Row],[365 implied]]-1))/4</f>
        <v>#DIV/0!</v>
      </c>
      <c r="N72" s="7" t="e">
        <f>Table1[[#This Row],[kelly/4 365]]*0.8*$U$2</f>
        <v>#DIV/0!</v>
      </c>
      <c r="O72" s="2"/>
      <c r="P72" s="2" t="e">
        <f>(Table1[[#This Row],[poisson_likelihood]] - (1-Table1[[#This Row],[poisson_likelihood]])/(1/Table1[[#This Row],[99/pinn implied]]-1))/4</f>
        <v>#DIV/0!</v>
      </c>
      <c r="Q72" s="7" t="e">
        <f>Table1[[#This Row],[kelly/4 99]]*0.8*$U$2</f>
        <v>#DIV/0!</v>
      </c>
      <c r="R72" s="2"/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5697</v>
      </c>
      <c r="B73" t="s">
        <v>43</v>
      </c>
      <c r="C73" s="1">
        <v>45609</v>
      </c>
      <c r="D73" t="s">
        <v>12</v>
      </c>
      <c r="E73">
        <v>1.5</v>
      </c>
      <c r="F73" s="2">
        <v>0.56497175141242895</v>
      </c>
      <c r="G73" s="2">
        <v>0.58340202900938298</v>
      </c>
      <c r="H73" s="2">
        <v>0.54402846068811395</v>
      </c>
      <c r="I73" s="2">
        <v>0.61538461538461497</v>
      </c>
      <c r="J73" s="2">
        <v>0.600985221674876</v>
      </c>
      <c r="K73" s="2">
        <v>-1.20355923967655E-2</v>
      </c>
      <c r="L73" s="2"/>
      <c r="M73" s="2" t="e">
        <f>(Table1[[#This Row],[poisson_likelihood]] - (1-Table1[[#This Row],[poisson_likelihood]])/(1/Table1[[#This Row],[365 implied]]-1))/4</f>
        <v>#DIV/0!</v>
      </c>
      <c r="N73" s="7" t="e">
        <f>Table1[[#This Row],[kelly/4 365]]*0.8*$U$2</f>
        <v>#DIV/0!</v>
      </c>
      <c r="O73" s="2"/>
      <c r="P73" s="2" t="e">
        <f>(Table1[[#This Row],[poisson_likelihood]] - (1-Table1[[#This Row],[poisson_likelihood]])/(1/Table1[[#This Row],[99/pinn implied]]-1))/4</f>
        <v>#DIV/0!</v>
      </c>
      <c r="Q73" s="7" t="e">
        <f>Table1[[#This Row],[kelly/4 99]]*0.8*$U$2</f>
        <v>#DIV/0!</v>
      </c>
      <c r="R73" s="2"/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5695</v>
      </c>
      <c r="B74" t="s">
        <v>42</v>
      </c>
      <c r="C74" s="1">
        <v>45609</v>
      </c>
      <c r="D74" t="s">
        <v>12</v>
      </c>
      <c r="E74">
        <v>2.5</v>
      </c>
      <c r="F74" s="2">
        <v>0.45454545454545398</v>
      </c>
      <c r="G74" s="2">
        <v>0.475717606254975</v>
      </c>
      <c r="H74" s="2">
        <v>0.42748830835617802</v>
      </c>
      <c r="I74" s="2">
        <v>0.47191011235954999</v>
      </c>
      <c r="J74" s="2">
        <v>0.42617449664429502</v>
      </c>
      <c r="K74" s="2">
        <v>-1.24011920034182E-2</v>
      </c>
      <c r="L74" s="2"/>
      <c r="M74" s="2" t="e">
        <f>(Table1[[#This Row],[poisson_likelihood]] - (1-Table1[[#This Row],[poisson_likelihood]])/(1/Table1[[#This Row],[365 implied]]-1))/4</f>
        <v>#DIV/0!</v>
      </c>
      <c r="N74" s="7" t="e">
        <f>Table1[[#This Row],[kelly/4 365]]*0.8*$U$2</f>
        <v>#DIV/0!</v>
      </c>
      <c r="O74" s="2"/>
      <c r="P74" s="2" t="e">
        <f>(Table1[[#This Row],[poisson_likelihood]] - (1-Table1[[#This Row],[poisson_likelihood]])/(1/Table1[[#This Row],[99/pinn implied]]-1))/4</f>
        <v>#DIV/0!</v>
      </c>
      <c r="Q74" s="7" t="e">
        <f>Table1[[#This Row],[kelly/4 99]]*0.8*$U$2</f>
        <v>#DIV/0!</v>
      </c>
      <c r="R74" s="2"/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5696</v>
      </c>
      <c r="B75" t="s">
        <v>42</v>
      </c>
      <c r="C75" s="1">
        <v>45609</v>
      </c>
      <c r="D75" t="s">
        <v>13</v>
      </c>
      <c r="E75">
        <v>2.5</v>
      </c>
      <c r="F75" s="2">
        <v>0.59523809523809501</v>
      </c>
      <c r="G75" s="2">
        <v>0.52428239374502394</v>
      </c>
      <c r="H75" s="2">
        <v>0.57251169164382099</v>
      </c>
      <c r="I75" s="2">
        <v>0.52808988764044895</v>
      </c>
      <c r="J75" s="2">
        <v>0.57382550335570404</v>
      </c>
      <c r="K75" s="2">
        <v>-1.40368963376395E-2</v>
      </c>
      <c r="L75" s="2"/>
      <c r="M75" s="2" t="e">
        <f>(Table1[[#This Row],[poisson_likelihood]] - (1-Table1[[#This Row],[poisson_likelihood]])/(1/Table1[[#This Row],[365 implied]]-1))/4</f>
        <v>#DIV/0!</v>
      </c>
      <c r="N75" s="7" t="e">
        <f>Table1[[#This Row],[kelly/4 365]]*0.8*$U$2</f>
        <v>#DIV/0!</v>
      </c>
      <c r="O75" s="2"/>
      <c r="P75" s="2" t="e">
        <f>(Table1[[#This Row],[poisson_likelihood]] - (1-Table1[[#This Row],[poisson_likelihood]])/(1/Table1[[#This Row],[99/pinn implied]]-1))/4</f>
        <v>#DIV/0!</v>
      </c>
      <c r="Q75" s="7" t="e">
        <f>Table1[[#This Row],[kelly/4 99]]*0.8*$U$2</f>
        <v>#DIV/0!</v>
      </c>
      <c r="R75" s="2"/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5693</v>
      </c>
      <c r="B76" t="s">
        <v>41</v>
      </c>
      <c r="C76" s="1">
        <v>45609</v>
      </c>
      <c r="D76" t="s">
        <v>12</v>
      </c>
      <c r="E76">
        <v>2.5</v>
      </c>
      <c r="F76" s="2">
        <v>0.42553191489361702</v>
      </c>
      <c r="G76" s="2">
        <v>0.44162226990721098</v>
      </c>
      <c r="H76" s="2">
        <v>0.39156341707933801</v>
      </c>
      <c r="I76" s="2">
        <v>0.46323529411764702</v>
      </c>
      <c r="J76" s="2">
        <v>0.44140625</v>
      </c>
      <c r="K76" s="2">
        <v>-1.4782587011769099E-2</v>
      </c>
      <c r="L76" s="2"/>
      <c r="M76" s="2" t="e">
        <f>(Table1[[#This Row],[poisson_likelihood]] - (1-Table1[[#This Row],[poisson_likelihood]])/(1/Table1[[#This Row],[365 implied]]-1))/4</f>
        <v>#DIV/0!</v>
      </c>
      <c r="N76" s="7" t="e">
        <f>Table1[[#This Row],[kelly/4 365]]*0.8*$U$2</f>
        <v>#DIV/0!</v>
      </c>
      <c r="O76" s="2"/>
      <c r="P76" s="2" t="e">
        <f>(Table1[[#This Row],[poisson_likelihood]] - (1-Table1[[#This Row],[poisson_likelihood]])/(1/Table1[[#This Row],[99/pinn implied]]-1))/4</f>
        <v>#DIV/0!</v>
      </c>
      <c r="Q76" s="7" t="e">
        <f>Table1[[#This Row],[kelly/4 99]]*0.8*$U$2</f>
        <v>#DIV/0!</v>
      </c>
      <c r="R76" s="2"/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5682</v>
      </c>
      <c r="B77" t="s">
        <v>35</v>
      </c>
      <c r="C77" s="1">
        <v>45609</v>
      </c>
      <c r="D77" t="s">
        <v>13</v>
      </c>
      <c r="E77">
        <v>3.5</v>
      </c>
      <c r="F77" s="2">
        <v>0.59523809523809501</v>
      </c>
      <c r="G77" s="2">
        <v>0.52846759579334701</v>
      </c>
      <c r="H77" s="2">
        <v>0.56799361291679695</v>
      </c>
      <c r="I77" s="2">
        <v>0.53977272727272696</v>
      </c>
      <c r="J77" s="2">
        <v>0.52348993288590595</v>
      </c>
      <c r="K77" s="2">
        <v>-1.6827474374919299E-2</v>
      </c>
      <c r="L77" s="2"/>
      <c r="M77" s="2" t="e">
        <f>(Table1[[#This Row],[poisson_likelihood]] - (1-Table1[[#This Row],[poisson_likelihood]])/(1/Table1[[#This Row],[365 implied]]-1))/4</f>
        <v>#DIV/0!</v>
      </c>
      <c r="N77" s="7" t="e">
        <f>Table1[[#This Row],[kelly/4 365]]*0.8*$U$2</f>
        <v>#DIV/0!</v>
      </c>
      <c r="O77" s="2"/>
      <c r="P77" s="2" t="e">
        <f>(Table1[[#This Row],[poisson_likelihood]] - (1-Table1[[#This Row],[poisson_likelihood]])/(1/Table1[[#This Row],[99/pinn implied]]-1))/4</f>
        <v>#DIV/0!</v>
      </c>
      <c r="Q77" s="7" t="e">
        <f>Table1[[#This Row],[kelly/4 99]]*0.8*$U$2</f>
        <v>#DIV/0!</v>
      </c>
      <c r="R77" s="2"/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5652</v>
      </c>
      <c r="B78" t="s">
        <v>20</v>
      </c>
      <c r="C78" s="1">
        <v>45609</v>
      </c>
      <c r="D78" t="s">
        <v>13</v>
      </c>
      <c r="E78">
        <v>2.5</v>
      </c>
      <c r="F78" s="2">
        <v>0.5</v>
      </c>
      <c r="G78" s="2">
        <v>0.42665316351446497</v>
      </c>
      <c r="H78" s="2">
        <v>0.46468823498839501</v>
      </c>
      <c r="I78" s="2">
        <v>0.54696132596684999</v>
      </c>
      <c r="J78" s="2">
        <v>0.54723127035830599</v>
      </c>
      <c r="K78" s="2">
        <v>-1.7655882505802301E-2</v>
      </c>
      <c r="L78" s="2"/>
      <c r="M78" s="2" t="e">
        <f>(Table1[[#This Row],[poisson_likelihood]] - (1-Table1[[#This Row],[poisson_likelihood]])/(1/Table1[[#This Row],[365 implied]]-1))/4</f>
        <v>#DIV/0!</v>
      </c>
      <c r="N78" s="7" t="e">
        <f>Table1[[#This Row],[kelly/4 365]]*0.8*$U$2</f>
        <v>#DIV/0!</v>
      </c>
      <c r="O78" s="2"/>
      <c r="P78" s="2" t="e">
        <f>(Table1[[#This Row],[poisson_likelihood]] - (1-Table1[[#This Row],[poisson_likelihood]])/(1/Table1[[#This Row],[99/pinn implied]]-1))/4</f>
        <v>#DIV/0!</v>
      </c>
      <c r="Q78" s="7" t="e">
        <f>Table1[[#This Row],[kelly/4 99]]*0.8*$U$2</f>
        <v>#DIV/0!</v>
      </c>
      <c r="R78" s="2"/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5683</v>
      </c>
      <c r="B79" t="s">
        <v>36</v>
      </c>
      <c r="C79" s="1">
        <v>45609</v>
      </c>
      <c r="D79" t="s">
        <v>12</v>
      </c>
      <c r="E79">
        <v>3.5</v>
      </c>
      <c r="F79" s="2">
        <v>0.512820512820512</v>
      </c>
      <c r="G79" s="2">
        <v>0.51026280685656</v>
      </c>
      <c r="H79" s="2">
        <v>0.47482969890745103</v>
      </c>
      <c r="I79" s="2">
        <v>0.48192771084337299</v>
      </c>
      <c r="J79" s="2">
        <v>0.47703180212014101</v>
      </c>
      <c r="K79" s="2">
        <v>-1.9495286086965598E-2</v>
      </c>
      <c r="L79" s="2"/>
      <c r="M79" s="2" t="e">
        <f>(Table1[[#This Row],[poisson_likelihood]] - (1-Table1[[#This Row],[poisson_likelihood]])/(1/Table1[[#This Row],[365 implied]]-1))/4</f>
        <v>#DIV/0!</v>
      </c>
      <c r="N79" s="7" t="e">
        <f>Table1[[#This Row],[kelly/4 365]]*0.8*$U$2</f>
        <v>#DIV/0!</v>
      </c>
      <c r="O79" s="2"/>
      <c r="P79" s="2" t="e">
        <f>(Table1[[#This Row],[poisson_likelihood]] - (1-Table1[[#This Row],[poisson_likelihood]])/(1/Table1[[#This Row],[99/pinn implied]]-1))/4</f>
        <v>#DIV/0!</v>
      </c>
      <c r="Q79" s="7" t="e">
        <f>Table1[[#This Row],[kelly/4 99]]*0.8*$U$2</f>
        <v>#DIV/0!</v>
      </c>
      <c r="R79" s="2"/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5731</v>
      </c>
      <c r="B80" t="s">
        <v>60</v>
      </c>
      <c r="C80" s="1">
        <v>45609</v>
      </c>
      <c r="D80" t="s">
        <v>12</v>
      </c>
      <c r="E80">
        <v>2.5</v>
      </c>
      <c r="F80" s="2">
        <v>0.58823529411764697</v>
      </c>
      <c r="G80" s="2">
        <v>0.58797353399072805</v>
      </c>
      <c r="H80" s="2">
        <v>0.55274275946265805</v>
      </c>
      <c r="I80" s="2">
        <v>0.33750000000000002</v>
      </c>
      <c r="J80" s="2">
        <v>0.389221556886227</v>
      </c>
      <c r="K80" s="2">
        <v>-2.1549038897671902E-2</v>
      </c>
      <c r="L80" s="2"/>
      <c r="M80" s="2" t="e">
        <f>(Table1[[#This Row],[poisson_likelihood]] - (1-Table1[[#This Row],[poisson_likelihood]])/(1/Table1[[#This Row],[365 implied]]-1))/4</f>
        <v>#DIV/0!</v>
      </c>
      <c r="N80" s="7" t="e">
        <f>Table1[[#This Row],[kelly/4 365]]*0.8*$U$2</f>
        <v>#DIV/0!</v>
      </c>
      <c r="O80" s="2"/>
      <c r="P80" s="2" t="e">
        <f>(Table1[[#This Row],[poisson_likelihood]] - (1-Table1[[#This Row],[poisson_likelihood]])/(1/Table1[[#This Row],[99/pinn implied]]-1))/4</f>
        <v>#DIV/0!</v>
      </c>
      <c r="Q80" s="7" t="e">
        <f>Table1[[#This Row],[kelly/4 99]]*0.8*$U$2</f>
        <v>#DIV/0!</v>
      </c>
      <c r="R80" s="2"/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5675</v>
      </c>
      <c r="B81" t="s">
        <v>32</v>
      </c>
      <c r="C81" s="1">
        <v>45609</v>
      </c>
      <c r="D81" t="s">
        <v>12</v>
      </c>
      <c r="E81">
        <v>3.5</v>
      </c>
      <c r="F81" s="2">
        <v>0.512820512820512</v>
      </c>
      <c r="G81" s="2">
        <v>0.50734498072573597</v>
      </c>
      <c r="H81" s="2">
        <v>0.47058001591145499</v>
      </c>
      <c r="I81" s="2">
        <v>0.49171270718232002</v>
      </c>
      <c r="J81" s="2">
        <v>0.50162866449511401</v>
      </c>
      <c r="K81" s="2">
        <v>-2.1676044466489901E-2</v>
      </c>
      <c r="L81" s="2"/>
      <c r="M81" s="2" t="e">
        <f>(Table1[[#This Row],[poisson_likelihood]] - (1-Table1[[#This Row],[poisson_likelihood]])/(1/Table1[[#This Row],[365 implied]]-1))/4</f>
        <v>#DIV/0!</v>
      </c>
      <c r="N81" s="7" t="e">
        <f>Table1[[#This Row],[kelly/4 365]]*0.8*$U$2</f>
        <v>#DIV/0!</v>
      </c>
      <c r="O81" s="2"/>
      <c r="P81" s="2" t="e">
        <f>(Table1[[#This Row],[poisson_likelihood]] - (1-Table1[[#This Row],[poisson_likelihood]])/(1/Table1[[#This Row],[99/pinn implied]]-1))/4</f>
        <v>#DIV/0!</v>
      </c>
      <c r="Q81" s="7" t="e">
        <f>Table1[[#This Row],[kelly/4 99]]*0.8*$U$2</f>
        <v>#DIV/0!</v>
      </c>
      <c r="R81" s="2"/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5749</v>
      </c>
      <c r="B82" t="s">
        <v>69</v>
      </c>
      <c r="C82" s="1">
        <v>45609</v>
      </c>
      <c r="D82" t="s">
        <v>12</v>
      </c>
      <c r="E82">
        <v>2.5</v>
      </c>
      <c r="F82" s="2">
        <v>0.40983606557377</v>
      </c>
      <c r="G82" s="2">
        <v>0.41084175677043999</v>
      </c>
      <c r="H82" s="2">
        <v>0.35700121500212201</v>
      </c>
      <c r="I82" s="2">
        <v>0.38095238095237999</v>
      </c>
      <c r="J82" s="2">
        <v>0.35897435897435898</v>
      </c>
      <c r="K82" s="2">
        <v>-2.23814297560452E-2</v>
      </c>
      <c r="L82" s="2"/>
      <c r="M82" s="2" t="e">
        <f>(Table1[[#This Row],[poisson_likelihood]] - (1-Table1[[#This Row],[poisson_likelihood]])/(1/Table1[[#This Row],[365 implied]]-1))/4</f>
        <v>#DIV/0!</v>
      </c>
      <c r="N82" s="7" t="e">
        <f>Table1[[#This Row],[kelly/4 365]]*0.8*$U$2</f>
        <v>#DIV/0!</v>
      </c>
      <c r="O82" s="2"/>
      <c r="P82" s="2" t="e">
        <f>(Table1[[#This Row],[poisson_likelihood]] - (1-Table1[[#This Row],[poisson_likelihood]])/(1/Table1[[#This Row],[99/pinn implied]]-1))/4</f>
        <v>#DIV/0!</v>
      </c>
      <c r="Q82" s="7" t="e">
        <f>Table1[[#This Row],[kelly/4 99]]*0.8*$U$2</f>
        <v>#DIV/0!</v>
      </c>
      <c r="R82" s="2"/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5660</v>
      </c>
      <c r="B83" t="s">
        <v>24</v>
      </c>
      <c r="C83" s="1">
        <v>45609</v>
      </c>
      <c r="D83" t="s">
        <v>13</v>
      </c>
      <c r="E83">
        <v>2.5</v>
      </c>
      <c r="F83" s="2">
        <v>0.51813471502590602</v>
      </c>
      <c r="G83" s="2">
        <v>0.43415850544171197</v>
      </c>
      <c r="H83" s="2">
        <v>0.47404718942158203</v>
      </c>
      <c r="I83" s="2">
        <v>0.53038674033149102</v>
      </c>
      <c r="J83" s="2">
        <v>0.56351791530944595</v>
      </c>
      <c r="K83" s="2">
        <v>-2.2873366778587499E-2</v>
      </c>
      <c r="L83" s="2"/>
      <c r="M83" s="2" t="e">
        <f>(Table1[[#This Row],[poisson_likelihood]] - (1-Table1[[#This Row],[poisson_likelihood]])/(1/Table1[[#This Row],[365 implied]]-1))/4</f>
        <v>#DIV/0!</v>
      </c>
      <c r="N83" s="7" t="e">
        <f>Table1[[#This Row],[kelly/4 365]]*0.8*$U$2</f>
        <v>#DIV/0!</v>
      </c>
      <c r="O83" s="2"/>
      <c r="P83" s="2" t="e">
        <f>(Table1[[#This Row],[poisson_likelihood]] - (1-Table1[[#This Row],[poisson_likelihood]])/(1/Table1[[#This Row],[99/pinn implied]]-1))/4</f>
        <v>#DIV/0!</v>
      </c>
      <c r="Q83" s="7" t="e">
        <f>Table1[[#This Row],[kelly/4 99]]*0.8*$U$2</f>
        <v>#DIV/0!</v>
      </c>
      <c r="R83" s="2"/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5755</v>
      </c>
      <c r="B84" t="s">
        <v>72</v>
      </c>
      <c r="C84" s="1">
        <v>45609</v>
      </c>
      <c r="D84" t="s">
        <v>12</v>
      </c>
      <c r="E84">
        <v>4.5</v>
      </c>
      <c r="F84" s="2">
        <v>0.460829493087557</v>
      </c>
      <c r="G84" s="2">
        <v>0.45196452852857699</v>
      </c>
      <c r="H84" s="2">
        <v>0.40986452763439302</v>
      </c>
      <c r="I84" s="2">
        <v>0.50887573964497002</v>
      </c>
      <c r="J84" s="2">
        <v>0.48122866894197902</v>
      </c>
      <c r="K84" s="2">
        <v>-2.3631191246445901E-2</v>
      </c>
      <c r="L84" s="2"/>
      <c r="M84" s="2" t="e">
        <f>(Table1[[#This Row],[poisson_likelihood]] - (1-Table1[[#This Row],[poisson_likelihood]])/(1/Table1[[#This Row],[365 implied]]-1))/4</f>
        <v>#DIV/0!</v>
      </c>
      <c r="N84" s="7" t="e">
        <f>Table1[[#This Row],[kelly/4 365]]*0.8*$U$2</f>
        <v>#DIV/0!</v>
      </c>
      <c r="O84" s="2"/>
      <c r="P84" s="2" t="e">
        <f>(Table1[[#This Row],[poisson_likelihood]] - (1-Table1[[#This Row],[poisson_likelihood]])/(1/Table1[[#This Row],[99/pinn implied]]-1))/4</f>
        <v>#DIV/0!</v>
      </c>
      <c r="Q84" s="7" t="e">
        <f>Table1[[#This Row],[kelly/4 99]]*0.8*$U$2</f>
        <v>#DIV/0!</v>
      </c>
      <c r="R84" s="2"/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5735</v>
      </c>
      <c r="B85" t="s">
        <v>62</v>
      </c>
      <c r="C85" s="1">
        <v>45609</v>
      </c>
      <c r="D85" t="s">
        <v>12</v>
      </c>
      <c r="E85">
        <v>3.5</v>
      </c>
      <c r="F85" s="2">
        <v>0.43103448275862</v>
      </c>
      <c r="G85" s="2">
        <v>0.42091835696472801</v>
      </c>
      <c r="H85" s="2">
        <v>0.37638879387745</v>
      </c>
      <c r="I85" s="2">
        <v>0.39204545454545398</v>
      </c>
      <c r="J85" s="2">
        <v>0.41836734693877498</v>
      </c>
      <c r="K85" s="2">
        <v>-2.40109845083929E-2</v>
      </c>
      <c r="L85" s="2"/>
      <c r="M85" s="2" t="e">
        <f>(Table1[[#This Row],[poisson_likelihood]] - (1-Table1[[#This Row],[poisson_likelihood]])/(1/Table1[[#This Row],[365 implied]]-1))/4</f>
        <v>#DIV/0!</v>
      </c>
      <c r="N85" s="7" t="e">
        <f>Table1[[#This Row],[kelly/4 365]]*0.8*$U$2</f>
        <v>#DIV/0!</v>
      </c>
      <c r="O85" s="2"/>
      <c r="P85" s="2" t="e">
        <f>(Table1[[#This Row],[poisson_likelihood]] - (1-Table1[[#This Row],[poisson_likelihood]])/(1/Table1[[#This Row],[99/pinn implied]]-1))/4</f>
        <v>#DIV/0!</v>
      </c>
      <c r="Q85" s="7" t="e">
        <f>Table1[[#This Row],[kelly/4 99]]*0.8*$U$2</f>
        <v>#DIV/0!</v>
      </c>
      <c r="R85" s="2"/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5776</v>
      </c>
      <c r="B86" t="s">
        <v>82</v>
      </c>
      <c r="C86" s="1">
        <v>45609</v>
      </c>
      <c r="D86" t="s">
        <v>13</v>
      </c>
      <c r="E86">
        <v>1.5</v>
      </c>
      <c r="F86" s="2">
        <v>0.45045045045045001</v>
      </c>
      <c r="G86" s="2">
        <v>0.37616140905932</v>
      </c>
      <c r="H86" s="2">
        <v>0.39722784422767998</v>
      </c>
      <c r="I86" s="2">
        <v>0.39759036144578302</v>
      </c>
      <c r="J86" s="2">
        <v>0.37328767123287598</v>
      </c>
      <c r="K86" s="2">
        <v>-2.42119233226533E-2</v>
      </c>
      <c r="L86" s="2"/>
      <c r="M86" s="2" t="e">
        <f>(Table1[[#This Row],[poisson_likelihood]] - (1-Table1[[#This Row],[poisson_likelihood]])/(1/Table1[[#This Row],[365 implied]]-1))/4</f>
        <v>#DIV/0!</v>
      </c>
      <c r="N86" s="7" t="e">
        <f>Table1[[#This Row],[kelly/4 365]]*0.8*$U$2</f>
        <v>#DIV/0!</v>
      </c>
      <c r="O86" s="2"/>
      <c r="P86" s="2" t="e">
        <f>(Table1[[#This Row],[poisson_likelihood]] - (1-Table1[[#This Row],[poisson_likelihood]])/(1/Table1[[#This Row],[99/pinn implied]]-1))/4</f>
        <v>#DIV/0!</v>
      </c>
      <c r="Q86" s="7" t="e">
        <f>Table1[[#This Row],[kelly/4 99]]*0.8*$U$2</f>
        <v>#DIV/0!</v>
      </c>
      <c r="R86" s="2"/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5705</v>
      </c>
      <c r="B87" t="s">
        <v>47</v>
      </c>
      <c r="C87" s="1">
        <v>45609</v>
      </c>
      <c r="D87" t="s">
        <v>12</v>
      </c>
      <c r="E87">
        <v>2.5</v>
      </c>
      <c r="F87" s="2">
        <v>0.485436893203883</v>
      </c>
      <c r="G87" s="2">
        <v>0.47954500870217798</v>
      </c>
      <c r="H87" s="2">
        <v>0.43378684970717901</v>
      </c>
      <c r="I87" s="2">
        <v>0.53142857142857103</v>
      </c>
      <c r="J87" s="2">
        <v>0.53924914675767899</v>
      </c>
      <c r="K87" s="2">
        <v>-2.50941249064176E-2</v>
      </c>
      <c r="L87" s="2"/>
      <c r="M87" s="2" t="e">
        <f>(Table1[[#This Row],[poisson_likelihood]] - (1-Table1[[#This Row],[poisson_likelihood]])/(1/Table1[[#This Row],[365 implied]]-1))/4</f>
        <v>#DIV/0!</v>
      </c>
      <c r="N87" s="7" t="e">
        <f>Table1[[#This Row],[kelly/4 365]]*0.8*$U$2</f>
        <v>#DIV/0!</v>
      </c>
      <c r="O87" s="2"/>
      <c r="P87" s="2" t="e">
        <f>(Table1[[#This Row],[poisson_likelihood]] - (1-Table1[[#This Row],[poisson_likelihood]])/(1/Table1[[#This Row],[99/pinn implied]]-1))/4</f>
        <v>#DIV/0!</v>
      </c>
      <c r="Q87" s="7" t="e">
        <f>Table1[[#This Row],[kelly/4 99]]*0.8*$U$2</f>
        <v>#DIV/0!</v>
      </c>
      <c r="R87" s="2"/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5737</v>
      </c>
      <c r="B88" t="s">
        <v>63</v>
      </c>
      <c r="C88" s="1">
        <v>45609</v>
      </c>
      <c r="D88" t="s">
        <v>12</v>
      </c>
      <c r="E88">
        <v>1.5</v>
      </c>
      <c r="F88" s="2">
        <v>0.60606060606060597</v>
      </c>
      <c r="G88" s="2">
        <v>0.619662567650476</v>
      </c>
      <c r="H88" s="2">
        <v>0.56480742846418797</v>
      </c>
      <c r="I88" s="2">
        <v>0.463687150837988</v>
      </c>
      <c r="J88" s="2">
        <v>0.47176079734219201</v>
      </c>
      <c r="K88" s="2">
        <v>-2.6179901166957301E-2</v>
      </c>
      <c r="L88" s="2"/>
      <c r="M88" s="2" t="e">
        <f>(Table1[[#This Row],[poisson_likelihood]] - (1-Table1[[#This Row],[poisson_likelihood]])/(1/Table1[[#This Row],[365 implied]]-1))/4</f>
        <v>#DIV/0!</v>
      </c>
      <c r="N88" s="7" t="e">
        <f>Table1[[#This Row],[kelly/4 365]]*0.8*$U$2</f>
        <v>#DIV/0!</v>
      </c>
      <c r="O88" s="2"/>
      <c r="P88" s="2" t="e">
        <f>(Table1[[#This Row],[poisson_likelihood]] - (1-Table1[[#This Row],[poisson_likelihood]])/(1/Table1[[#This Row],[99/pinn implied]]-1))/4</f>
        <v>#DIV/0!</v>
      </c>
      <c r="Q88" s="7" t="e">
        <f>Table1[[#This Row],[kelly/4 99]]*0.8*$U$2</f>
        <v>#DIV/0!</v>
      </c>
      <c r="R88" s="2"/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5671</v>
      </c>
      <c r="B89" t="s">
        <v>30</v>
      </c>
      <c r="C89" s="1">
        <v>45609</v>
      </c>
      <c r="D89" t="s">
        <v>12</v>
      </c>
      <c r="E89">
        <v>2.5</v>
      </c>
      <c r="F89" s="2">
        <v>0.45454545454545398</v>
      </c>
      <c r="G89" s="2">
        <v>0.447114777876503</v>
      </c>
      <c r="H89" s="2">
        <v>0.39697869329416102</v>
      </c>
      <c r="I89" s="2">
        <v>0.38842975206611502</v>
      </c>
      <c r="J89" s="2">
        <v>0.36909871244635101</v>
      </c>
      <c r="K89" s="2">
        <v>-2.6384765573509199E-2</v>
      </c>
      <c r="L89" s="2"/>
      <c r="M89" s="2" t="e">
        <f>(Table1[[#This Row],[poisson_likelihood]] - (1-Table1[[#This Row],[poisson_likelihood]])/(1/Table1[[#This Row],[365 implied]]-1))/4</f>
        <v>#DIV/0!</v>
      </c>
      <c r="N89" s="7" t="e">
        <f>Table1[[#This Row],[kelly/4 365]]*0.8*$U$2</f>
        <v>#DIV/0!</v>
      </c>
      <c r="O89" s="2"/>
      <c r="P89" s="2" t="e">
        <f>(Table1[[#This Row],[poisson_likelihood]] - (1-Table1[[#This Row],[poisson_likelihood]])/(1/Table1[[#This Row],[99/pinn implied]]-1))/4</f>
        <v>#DIV/0!</v>
      </c>
      <c r="Q89" s="7" t="e">
        <f>Table1[[#This Row],[kelly/4 99]]*0.8*$U$2</f>
        <v>#DIV/0!</v>
      </c>
      <c r="R89" s="2"/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5692</v>
      </c>
      <c r="B90" t="s">
        <v>40</v>
      </c>
      <c r="C90" s="1">
        <v>45609</v>
      </c>
      <c r="D90" t="s">
        <v>13</v>
      </c>
      <c r="E90">
        <v>1.5</v>
      </c>
      <c r="F90" s="2">
        <v>0.45045045045045001</v>
      </c>
      <c r="G90" s="2">
        <v>0.37113262773821598</v>
      </c>
      <c r="H90" s="2">
        <v>0.39233648357856499</v>
      </c>
      <c r="I90" s="2">
        <v>0.38311688311688302</v>
      </c>
      <c r="J90" s="2">
        <v>0.36666666666666597</v>
      </c>
      <c r="K90" s="2">
        <v>-2.6437091486799898E-2</v>
      </c>
      <c r="L90" s="2"/>
      <c r="M90" s="2" t="e">
        <f>(Table1[[#This Row],[poisson_likelihood]] - (1-Table1[[#This Row],[poisson_likelihood]])/(1/Table1[[#This Row],[365 implied]]-1))/4</f>
        <v>#DIV/0!</v>
      </c>
      <c r="N90" s="7" t="e">
        <f>Table1[[#This Row],[kelly/4 365]]*0.8*$U$2</f>
        <v>#DIV/0!</v>
      </c>
      <c r="O90" s="2"/>
      <c r="P90" s="2" t="e">
        <f>(Table1[[#This Row],[poisson_likelihood]] - (1-Table1[[#This Row],[poisson_likelihood]])/(1/Table1[[#This Row],[99/pinn implied]]-1))/4</f>
        <v>#DIV/0!</v>
      </c>
      <c r="Q90" s="7" t="e">
        <f>Table1[[#This Row],[kelly/4 99]]*0.8*$U$2</f>
        <v>#DIV/0!</v>
      </c>
      <c r="R90" s="2"/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5707</v>
      </c>
      <c r="B91" t="s">
        <v>48</v>
      </c>
      <c r="C91" s="1">
        <v>45609</v>
      </c>
      <c r="D91" t="s">
        <v>12</v>
      </c>
      <c r="E91">
        <v>1.5</v>
      </c>
      <c r="F91" s="2">
        <v>0.56497175141242895</v>
      </c>
      <c r="G91" s="2">
        <v>0.56692370793360003</v>
      </c>
      <c r="H91" s="2">
        <v>0.51813181871352498</v>
      </c>
      <c r="I91" s="2">
        <v>0.54117647058823504</v>
      </c>
      <c r="J91" s="2">
        <v>0.51903114186851196</v>
      </c>
      <c r="K91" s="2">
        <v>-2.6917753531513201E-2</v>
      </c>
      <c r="L91" s="2"/>
      <c r="M91" s="2" t="e">
        <f>(Table1[[#This Row],[poisson_likelihood]] - (1-Table1[[#This Row],[poisson_likelihood]])/(1/Table1[[#This Row],[365 implied]]-1))/4</f>
        <v>#DIV/0!</v>
      </c>
      <c r="N91" s="7" t="e">
        <f>Table1[[#This Row],[kelly/4 365]]*0.8*$U$2</f>
        <v>#DIV/0!</v>
      </c>
      <c r="O91" s="2"/>
      <c r="P91" s="2" t="e">
        <f>(Table1[[#This Row],[poisson_likelihood]] - (1-Table1[[#This Row],[poisson_likelihood]])/(1/Table1[[#This Row],[99/pinn implied]]-1))/4</f>
        <v>#DIV/0!</v>
      </c>
      <c r="Q91" s="7" t="e">
        <f>Table1[[#This Row],[kelly/4 99]]*0.8*$U$2</f>
        <v>#DIV/0!</v>
      </c>
      <c r="R91" s="2"/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5641</v>
      </c>
      <c r="B92" t="s">
        <v>15</v>
      </c>
      <c r="C92" s="1">
        <v>45609</v>
      </c>
      <c r="D92" t="s">
        <v>12</v>
      </c>
      <c r="E92">
        <v>2.5</v>
      </c>
      <c r="F92" s="2">
        <v>0.58823529411764697</v>
      </c>
      <c r="G92" s="2">
        <v>0.57915514358246101</v>
      </c>
      <c r="H92" s="2">
        <v>0.54240140708256401</v>
      </c>
      <c r="I92" s="2">
        <v>0.47928994082840198</v>
      </c>
      <c r="J92" s="2">
        <v>0.46289752650176602</v>
      </c>
      <c r="K92" s="2">
        <v>-2.7827717128443199E-2</v>
      </c>
      <c r="L92" s="2"/>
      <c r="M92" s="2" t="e">
        <f>(Table1[[#This Row],[poisson_likelihood]] - (1-Table1[[#This Row],[poisson_likelihood]])/(1/Table1[[#This Row],[365 implied]]-1))/4</f>
        <v>#DIV/0!</v>
      </c>
      <c r="N92" s="7" t="e">
        <f>Table1[[#This Row],[kelly/4 365]]*0.8*$U$2</f>
        <v>#DIV/0!</v>
      </c>
      <c r="O92" s="2"/>
      <c r="P92" s="2" t="e">
        <f>(Table1[[#This Row],[poisson_likelihood]] - (1-Table1[[#This Row],[poisson_likelihood]])/(1/Table1[[#This Row],[99/pinn implied]]-1))/4</f>
        <v>#DIV/0!</v>
      </c>
      <c r="Q92" s="7" t="e">
        <f>Table1[[#This Row],[kelly/4 99]]*0.8*$U$2</f>
        <v>#DIV/0!</v>
      </c>
      <c r="R92" s="2"/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5687</v>
      </c>
      <c r="B93" t="s">
        <v>38</v>
      </c>
      <c r="C93" s="1">
        <v>45609</v>
      </c>
      <c r="D93" t="s">
        <v>12</v>
      </c>
      <c r="E93">
        <v>2.5</v>
      </c>
      <c r="F93" s="2">
        <v>0.46511627906976699</v>
      </c>
      <c r="G93" s="2">
        <v>0.45338115319640099</v>
      </c>
      <c r="H93" s="2">
        <v>0.40363445572804701</v>
      </c>
      <c r="I93" s="2">
        <v>0.43373493975903599</v>
      </c>
      <c r="J93" s="2">
        <v>0.42652329749103901</v>
      </c>
      <c r="K93" s="2">
        <v>-2.8736069605369001E-2</v>
      </c>
      <c r="L93" s="2"/>
      <c r="M93" s="2" t="e">
        <f>(Table1[[#This Row],[poisson_likelihood]] - (1-Table1[[#This Row],[poisson_likelihood]])/(1/Table1[[#This Row],[365 implied]]-1))/4</f>
        <v>#DIV/0!</v>
      </c>
      <c r="N93" s="7" t="e">
        <f>Table1[[#This Row],[kelly/4 365]]*0.8*$U$2</f>
        <v>#DIV/0!</v>
      </c>
      <c r="O93" s="2"/>
      <c r="P93" s="2" t="e">
        <f>(Table1[[#This Row],[poisson_likelihood]] - (1-Table1[[#This Row],[poisson_likelihood]])/(1/Table1[[#This Row],[99/pinn implied]]-1))/4</f>
        <v>#DIV/0!</v>
      </c>
      <c r="Q93" s="7" t="e">
        <f>Table1[[#This Row],[kelly/4 99]]*0.8*$U$2</f>
        <v>#DIV/0!</v>
      </c>
      <c r="R93" s="2"/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5721</v>
      </c>
      <c r="B94" t="s">
        <v>55</v>
      </c>
      <c r="C94" s="1">
        <v>45609</v>
      </c>
      <c r="D94" t="s">
        <v>12</v>
      </c>
      <c r="E94">
        <v>2.5</v>
      </c>
      <c r="F94" s="2">
        <v>0.42372881355932202</v>
      </c>
      <c r="G94" s="2">
        <v>0.40683282547256799</v>
      </c>
      <c r="H94" s="2">
        <v>0.35269418708487299</v>
      </c>
      <c r="I94" s="2">
        <v>0.40860215053763399</v>
      </c>
      <c r="J94" s="2">
        <v>0.47191011235954999</v>
      </c>
      <c r="K94" s="2">
        <v>-3.0816492367591399E-2</v>
      </c>
      <c r="L94" s="2"/>
      <c r="M94" s="2" t="e">
        <f>(Table1[[#This Row],[poisson_likelihood]] - (1-Table1[[#This Row],[poisson_likelihood]])/(1/Table1[[#This Row],[365 implied]]-1))/4</f>
        <v>#DIV/0!</v>
      </c>
      <c r="N94" s="7" t="e">
        <f>Table1[[#This Row],[kelly/4 365]]*0.8*$U$2</f>
        <v>#DIV/0!</v>
      </c>
      <c r="O94" s="2"/>
      <c r="P94" s="2" t="e">
        <f>(Table1[[#This Row],[poisson_likelihood]] - (1-Table1[[#This Row],[poisson_likelihood]])/(1/Table1[[#This Row],[99/pinn implied]]-1))/4</f>
        <v>#DIV/0!</v>
      </c>
      <c r="Q94" s="7" t="e">
        <f>Table1[[#This Row],[kelly/4 99]]*0.8*$U$2</f>
        <v>#DIV/0!</v>
      </c>
      <c r="R94" s="2"/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5665</v>
      </c>
      <c r="B95" t="s">
        <v>27</v>
      </c>
      <c r="C95" s="1">
        <v>45609</v>
      </c>
      <c r="D95" t="s">
        <v>12</v>
      </c>
      <c r="E95">
        <v>1.5</v>
      </c>
      <c r="F95" s="2">
        <v>0.66225165562913901</v>
      </c>
      <c r="G95" s="2">
        <v>0.64684888113421801</v>
      </c>
      <c r="H95" s="2">
        <v>0.61864907531202795</v>
      </c>
      <c r="I95" s="2">
        <v>0.54117647058823504</v>
      </c>
      <c r="J95" s="2">
        <v>0.52068965517241295</v>
      </c>
      <c r="K95" s="2">
        <v>-3.2274458960214199E-2</v>
      </c>
      <c r="L95" s="2"/>
      <c r="M95" s="2" t="e">
        <f>(Table1[[#This Row],[poisson_likelihood]] - (1-Table1[[#This Row],[poisson_likelihood]])/(1/Table1[[#This Row],[365 implied]]-1))/4</f>
        <v>#DIV/0!</v>
      </c>
      <c r="N95" s="7" t="e">
        <f>Table1[[#This Row],[kelly/4 365]]*0.8*$U$2</f>
        <v>#DIV/0!</v>
      </c>
      <c r="O95" s="2"/>
      <c r="P95" s="2" t="e">
        <f>(Table1[[#This Row],[poisson_likelihood]] - (1-Table1[[#This Row],[poisson_likelihood]])/(1/Table1[[#This Row],[99/pinn implied]]-1))/4</f>
        <v>#DIV/0!</v>
      </c>
      <c r="Q95" s="7" t="e">
        <f>Table1[[#This Row],[kelly/4 99]]*0.8*$U$2</f>
        <v>#DIV/0!</v>
      </c>
      <c r="R95" s="2"/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5733</v>
      </c>
      <c r="B96" t="s">
        <v>61</v>
      </c>
      <c r="C96" s="1">
        <v>45609</v>
      </c>
      <c r="D96" t="s">
        <v>12</v>
      </c>
      <c r="E96">
        <v>1.5</v>
      </c>
      <c r="F96" s="2">
        <v>0.61728395061728303</v>
      </c>
      <c r="G96" s="2">
        <v>0.60449933157464397</v>
      </c>
      <c r="H96" s="2">
        <v>0.56604722915271499</v>
      </c>
      <c r="I96" s="2">
        <v>0.553459119496855</v>
      </c>
      <c r="J96" s="2">
        <v>0.55000000000000004</v>
      </c>
      <c r="K96" s="2">
        <v>-3.3469148698629603E-2</v>
      </c>
      <c r="L96" s="2"/>
      <c r="M96" s="2" t="e">
        <f>(Table1[[#This Row],[poisson_likelihood]] - (1-Table1[[#This Row],[poisson_likelihood]])/(1/Table1[[#This Row],[365 implied]]-1))/4</f>
        <v>#DIV/0!</v>
      </c>
      <c r="N96" s="7" t="e">
        <f>Table1[[#This Row],[kelly/4 365]]*0.8*$U$2</f>
        <v>#DIV/0!</v>
      </c>
      <c r="O96" s="2"/>
      <c r="P96" s="2" t="e">
        <f>(Table1[[#This Row],[poisson_likelihood]] - (1-Table1[[#This Row],[poisson_likelihood]])/(1/Table1[[#This Row],[99/pinn implied]]-1))/4</f>
        <v>#DIV/0!</v>
      </c>
      <c r="Q96" s="7" t="e">
        <f>Table1[[#This Row],[kelly/4 99]]*0.8*$U$2</f>
        <v>#DIV/0!</v>
      </c>
      <c r="R96" s="2"/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5646</v>
      </c>
      <c r="B97" t="s">
        <v>17</v>
      </c>
      <c r="C97" s="1">
        <v>45609</v>
      </c>
      <c r="D97" t="s">
        <v>13</v>
      </c>
      <c r="E97">
        <v>2.5</v>
      </c>
      <c r="F97" s="2">
        <v>0.434782608695652</v>
      </c>
      <c r="G97" s="2">
        <v>0.32885348470305698</v>
      </c>
      <c r="H97" s="2">
        <v>0.35477365020583901</v>
      </c>
      <c r="I97" s="2">
        <v>0.51633986928104503</v>
      </c>
      <c r="J97" s="2">
        <v>0.477958236658932</v>
      </c>
      <c r="K97" s="2">
        <v>-3.5388577793571199E-2</v>
      </c>
      <c r="L97" s="2"/>
      <c r="M97" s="2" t="e">
        <f>(Table1[[#This Row],[poisson_likelihood]] - (1-Table1[[#This Row],[poisson_likelihood]])/(1/Table1[[#This Row],[365 implied]]-1))/4</f>
        <v>#DIV/0!</v>
      </c>
      <c r="N97" s="7" t="e">
        <f>Table1[[#This Row],[kelly/4 365]]*0.8*$U$2</f>
        <v>#DIV/0!</v>
      </c>
      <c r="O97" s="2"/>
      <c r="P97" s="2" t="e">
        <f>(Table1[[#This Row],[poisson_likelihood]] - (1-Table1[[#This Row],[poisson_likelihood]])/(1/Table1[[#This Row],[99/pinn implied]]-1))/4</f>
        <v>#DIV/0!</v>
      </c>
      <c r="Q97" s="7" t="e">
        <f>Table1[[#This Row],[kelly/4 99]]*0.8*$U$2</f>
        <v>#DIV/0!</v>
      </c>
      <c r="R97" s="2"/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5689</v>
      </c>
      <c r="B98" t="s">
        <v>39</v>
      </c>
      <c r="C98" s="1">
        <v>45609</v>
      </c>
      <c r="D98" t="s">
        <v>12</v>
      </c>
      <c r="E98">
        <v>1.5</v>
      </c>
      <c r="F98" s="2">
        <v>0.56497175141242895</v>
      </c>
      <c r="G98" s="2">
        <v>0.55380083521518397</v>
      </c>
      <c r="H98" s="2">
        <v>0.501093551906862</v>
      </c>
      <c r="I98" s="2">
        <v>0.56497175141242895</v>
      </c>
      <c r="J98" s="2">
        <v>0.52823920265780699</v>
      </c>
      <c r="K98" s="2">
        <v>-3.6709225040536697E-2</v>
      </c>
      <c r="L98" s="2"/>
      <c r="M98" s="2" t="e">
        <f>(Table1[[#This Row],[poisson_likelihood]] - (1-Table1[[#This Row],[poisson_likelihood]])/(1/Table1[[#This Row],[365 implied]]-1))/4</f>
        <v>#DIV/0!</v>
      </c>
      <c r="N98" s="7" t="e">
        <f>Table1[[#This Row],[kelly/4 365]]*0.8*$U$2</f>
        <v>#DIV/0!</v>
      </c>
      <c r="O98" s="2"/>
      <c r="P98" s="2" t="e">
        <f>(Table1[[#This Row],[poisson_likelihood]] - (1-Table1[[#This Row],[poisson_likelihood]])/(1/Table1[[#This Row],[99/pinn implied]]-1))/4</f>
        <v>#DIV/0!</v>
      </c>
      <c r="Q98" s="7" t="e">
        <f>Table1[[#This Row],[kelly/4 99]]*0.8*$U$2</f>
        <v>#DIV/0!</v>
      </c>
      <c r="R98" s="2"/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5638</v>
      </c>
      <c r="B99" t="s">
        <v>11</v>
      </c>
      <c r="C99" s="1">
        <v>45609</v>
      </c>
      <c r="D99" t="s">
        <v>13</v>
      </c>
      <c r="E99">
        <v>1.5</v>
      </c>
      <c r="F99" s="2">
        <v>0.54945054945054905</v>
      </c>
      <c r="G99" s="2">
        <v>0.43049140997973601</v>
      </c>
      <c r="H99" s="2">
        <v>0.48206519800953701</v>
      </c>
      <c r="I99" s="2">
        <v>0.54069767441860395</v>
      </c>
      <c r="J99" s="2">
        <v>0.58245614035087701</v>
      </c>
      <c r="K99" s="2">
        <v>-3.7390652323975801E-2</v>
      </c>
      <c r="L99" s="2"/>
      <c r="M99" s="2" t="e">
        <f>(Table1[[#This Row],[poisson_likelihood]] - (1-Table1[[#This Row],[poisson_likelihood]])/(1/Table1[[#This Row],[365 implied]]-1))/4</f>
        <v>#DIV/0!</v>
      </c>
      <c r="N99" s="7" t="e">
        <f>Table1[[#This Row],[kelly/4 365]]*0.8*$U$2</f>
        <v>#DIV/0!</v>
      </c>
      <c r="O99" s="2"/>
      <c r="P99" s="2" t="e">
        <f>(Table1[[#This Row],[poisson_likelihood]] - (1-Table1[[#This Row],[poisson_likelihood]])/(1/Table1[[#This Row],[99/pinn implied]]-1))/4</f>
        <v>#DIV/0!</v>
      </c>
      <c r="Q99" s="7" t="e">
        <f>Table1[[#This Row],[kelly/4 99]]*0.8*$U$2</f>
        <v>#DIV/0!</v>
      </c>
      <c r="R99" s="2"/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5767</v>
      </c>
      <c r="B100" t="s">
        <v>78</v>
      </c>
      <c r="C100" s="1">
        <v>45609</v>
      </c>
      <c r="D100" t="s">
        <v>12</v>
      </c>
      <c r="E100">
        <v>1.5</v>
      </c>
      <c r="F100" s="2">
        <v>0.56179775280898803</v>
      </c>
      <c r="G100" s="2">
        <v>0.54645384874188596</v>
      </c>
      <c r="H100" s="2">
        <v>0.49554797439347198</v>
      </c>
      <c r="I100" s="2">
        <v>0.58620689655172398</v>
      </c>
      <c r="J100" s="2">
        <v>0.568965517241379</v>
      </c>
      <c r="K100" s="2">
        <v>-3.7796347942185698E-2</v>
      </c>
      <c r="L100" s="2"/>
      <c r="M100" s="2" t="e">
        <f>(Table1[[#This Row],[poisson_likelihood]] - (1-Table1[[#This Row],[poisson_likelihood]])/(1/Table1[[#This Row],[365 implied]]-1))/4</f>
        <v>#DIV/0!</v>
      </c>
      <c r="N100" s="7" t="e">
        <f>Table1[[#This Row],[kelly/4 365]]*0.8*$U$2</f>
        <v>#DIV/0!</v>
      </c>
      <c r="O100" s="2"/>
      <c r="P100" s="2" t="e">
        <f>(Table1[[#This Row],[poisson_likelihood]] - (1-Table1[[#This Row],[poisson_likelihood]])/(1/Table1[[#This Row],[99/pinn implied]]-1))/4</f>
        <v>#DIV/0!</v>
      </c>
      <c r="Q100" s="7" t="e">
        <f>Table1[[#This Row],[kelly/4 99]]*0.8*$U$2</f>
        <v>#DIV/0!</v>
      </c>
      <c r="R100" s="2"/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5662</v>
      </c>
      <c r="B101" t="s">
        <v>25</v>
      </c>
      <c r="C101" s="1">
        <v>45609</v>
      </c>
      <c r="D101" t="s">
        <v>13</v>
      </c>
      <c r="E101">
        <v>2.5</v>
      </c>
      <c r="F101" s="2">
        <v>0.46296296296296202</v>
      </c>
      <c r="G101" s="2">
        <v>0.34360657444564202</v>
      </c>
      <c r="H101" s="2">
        <v>0.38135914862767301</v>
      </c>
      <c r="I101" s="2">
        <v>0.449438202247191</v>
      </c>
      <c r="J101" s="2">
        <v>0.47986577181208001</v>
      </c>
      <c r="K101" s="2">
        <v>-3.7987982535393199E-2</v>
      </c>
      <c r="L101" s="2"/>
      <c r="M101" s="2" t="e">
        <f>(Table1[[#This Row],[poisson_likelihood]] - (1-Table1[[#This Row],[poisson_likelihood]])/(1/Table1[[#This Row],[365 implied]]-1))/4</f>
        <v>#DIV/0!</v>
      </c>
      <c r="N101" s="7" t="e">
        <f>Table1[[#This Row],[kelly/4 365]]*0.8*$U$2</f>
        <v>#DIV/0!</v>
      </c>
      <c r="O101" s="2"/>
      <c r="P101" s="2" t="e">
        <f>(Table1[[#This Row],[poisson_likelihood]] - (1-Table1[[#This Row],[poisson_likelihood]])/(1/Table1[[#This Row],[99/pinn implied]]-1))/4</f>
        <v>#DIV/0!</v>
      </c>
      <c r="Q101" s="7" t="e">
        <f>Table1[[#This Row],[kelly/4 99]]*0.8*$U$2</f>
        <v>#DIV/0!</v>
      </c>
      <c r="R101" s="2"/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5743</v>
      </c>
      <c r="B102" t="s">
        <v>66</v>
      </c>
      <c r="C102" s="1">
        <v>45609</v>
      </c>
      <c r="D102" t="s">
        <v>12</v>
      </c>
      <c r="E102">
        <v>1.5</v>
      </c>
      <c r="F102" s="2">
        <v>0.56497175141242895</v>
      </c>
      <c r="G102" s="2">
        <v>0.54718252327352501</v>
      </c>
      <c r="H102" s="2">
        <v>0.49768514662102398</v>
      </c>
      <c r="I102" s="2">
        <v>0.48</v>
      </c>
      <c r="J102" s="2">
        <v>0.47260273972602701</v>
      </c>
      <c r="K102" s="2">
        <v>-3.86679514548008E-2</v>
      </c>
      <c r="L102" s="2"/>
      <c r="M102" s="2" t="e">
        <f>(Table1[[#This Row],[poisson_likelihood]] - (1-Table1[[#This Row],[poisson_likelihood]])/(1/Table1[[#This Row],[365 implied]]-1))/4</f>
        <v>#DIV/0!</v>
      </c>
      <c r="N102" s="7" t="e">
        <f>Table1[[#This Row],[kelly/4 365]]*0.8*$U$2</f>
        <v>#DIV/0!</v>
      </c>
      <c r="O102" s="2"/>
      <c r="P102" s="2" t="e">
        <f>(Table1[[#This Row],[poisson_likelihood]] - (1-Table1[[#This Row],[poisson_likelihood]])/(1/Table1[[#This Row],[99/pinn implied]]-1))/4</f>
        <v>#DIV/0!</v>
      </c>
      <c r="Q102" s="7" t="e">
        <f>Table1[[#This Row],[kelly/4 99]]*0.8*$U$2</f>
        <v>#DIV/0!</v>
      </c>
      <c r="R102" s="2"/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5685</v>
      </c>
      <c r="B103" t="s">
        <v>37</v>
      </c>
      <c r="C103" s="1">
        <v>45609</v>
      </c>
      <c r="D103" t="s">
        <v>12</v>
      </c>
      <c r="E103">
        <v>1.5</v>
      </c>
      <c r="F103" s="2">
        <v>0.66225165562913901</v>
      </c>
      <c r="G103" s="2">
        <v>0.63139818899491795</v>
      </c>
      <c r="H103" s="2">
        <v>0.60766351642143301</v>
      </c>
      <c r="I103" s="2">
        <v>0.62195121951219501</v>
      </c>
      <c r="J103" s="2">
        <v>0.65</v>
      </c>
      <c r="K103" s="2">
        <v>-4.0405926570409298E-2</v>
      </c>
      <c r="L103" s="2"/>
      <c r="M103" s="2" t="e">
        <f>(Table1[[#This Row],[poisson_likelihood]] - (1-Table1[[#This Row],[poisson_likelihood]])/(1/Table1[[#This Row],[365 implied]]-1))/4</f>
        <v>#DIV/0!</v>
      </c>
      <c r="N103" s="7" t="e">
        <f>Table1[[#This Row],[kelly/4 365]]*0.8*$U$2</f>
        <v>#DIV/0!</v>
      </c>
      <c r="O103" s="2"/>
      <c r="P103" s="2" t="e">
        <f>(Table1[[#This Row],[poisson_likelihood]] - (1-Table1[[#This Row],[poisson_likelihood]])/(1/Table1[[#This Row],[99/pinn implied]]-1))/4</f>
        <v>#DIV/0!</v>
      </c>
      <c r="Q103" s="7" t="e">
        <f>Table1[[#This Row],[kelly/4 99]]*0.8*$U$2</f>
        <v>#DIV/0!</v>
      </c>
      <c r="R103" s="2"/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5658</v>
      </c>
      <c r="B104" t="s">
        <v>23</v>
      </c>
      <c r="C104" s="1">
        <v>45609</v>
      </c>
      <c r="D104" t="s">
        <v>13</v>
      </c>
      <c r="E104">
        <v>3.5</v>
      </c>
      <c r="F104" s="2">
        <v>0.59523809523809501</v>
      </c>
      <c r="G104" s="2">
        <v>0.48978830976099302</v>
      </c>
      <c r="H104" s="2">
        <v>0.52625475545011302</v>
      </c>
      <c r="I104" s="2">
        <v>0.59668508287292799</v>
      </c>
      <c r="J104" s="2">
        <v>0.59283387622149797</v>
      </c>
      <c r="K104" s="2">
        <v>-4.2607356927871098E-2</v>
      </c>
      <c r="L104" s="2"/>
      <c r="M104" s="2" t="e">
        <f>(Table1[[#This Row],[poisson_likelihood]] - (1-Table1[[#This Row],[poisson_likelihood]])/(1/Table1[[#This Row],[365 implied]]-1))/4</f>
        <v>#DIV/0!</v>
      </c>
      <c r="N104" s="7" t="e">
        <f>Table1[[#This Row],[kelly/4 365]]*0.8*$U$2</f>
        <v>#DIV/0!</v>
      </c>
      <c r="O104" s="2"/>
      <c r="P104" s="2" t="e">
        <f>(Table1[[#This Row],[poisson_likelihood]] - (1-Table1[[#This Row],[poisson_likelihood]])/(1/Table1[[#This Row],[99/pinn implied]]-1))/4</f>
        <v>#DIV/0!</v>
      </c>
      <c r="Q104" s="7" t="e">
        <f>Table1[[#This Row],[kelly/4 99]]*0.8*$U$2</f>
        <v>#DIV/0!</v>
      </c>
      <c r="R104" s="2"/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5679</v>
      </c>
      <c r="B105" t="s">
        <v>34</v>
      </c>
      <c r="C105" s="1">
        <v>45609</v>
      </c>
      <c r="D105" t="s">
        <v>12</v>
      </c>
      <c r="E105">
        <v>1.5</v>
      </c>
      <c r="F105" s="2">
        <v>0.63694267515923497</v>
      </c>
      <c r="G105" s="2">
        <v>0.61071867186173701</v>
      </c>
      <c r="H105" s="2">
        <v>0.57353651189086696</v>
      </c>
      <c r="I105" s="2">
        <v>0.55367231638418002</v>
      </c>
      <c r="J105" s="2">
        <v>0.57239057239057201</v>
      </c>
      <c r="K105" s="2">
        <v>-4.3661261548832597E-2</v>
      </c>
      <c r="L105" s="2"/>
      <c r="M105" s="2" t="e">
        <f>(Table1[[#This Row],[poisson_likelihood]] - (1-Table1[[#This Row],[poisson_likelihood]])/(1/Table1[[#This Row],[365 implied]]-1))/4</f>
        <v>#DIV/0!</v>
      </c>
      <c r="N105" s="7" t="e">
        <f>Table1[[#This Row],[kelly/4 365]]*0.8*$U$2</f>
        <v>#DIV/0!</v>
      </c>
      <c r="O105" s="2"/>
      <c r="P105" s="2" t="e">
        <f>(Table1[[#This Row],[poisson_likelihood]] - (1-Table1[[#This Row],[poisson_likelihood]])/(1/Table1[[#This Row],[99/pinn implied]]-1))/4</f>
        <v>#DIV/0!</v>
      </c>
      <c r="Q105" s="7" t="e">
        <f>Table1[[#This Row],[kelly/4 99]]*0.8*$U$2</f>
        <v>#DIV/0!</v>
      </c>
      <c r="R105" s="2"/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5709</v>
      </c>
      <c r="B106" t="s">
        <v>49</v>
      </c>
      <c r="C106" s="1">
        <v>45609</v>
      </c>
      <c r="D106" t="s">
        <v>12</v>
      </c>
      <c r="E106">
        <v>1.5</v>
      </c>
      <c r="F106" s="2">
        <v>0.60606060606060597</v>
      </c>
      <c r="G106" s="2">
        <v>0.59050643027920802</v>
      </c>
      <c r="H106" s="2">
        <v>0.53645427576829596</v>
      </c>
      <c r="I106" s="2">
        <v>0.601123595505618</v>
      </c>
      <c r="J106" s="2">
        <v>0.59731543624160999</v>
      </c>
      <c r="K106" s="2">
        <v>-4.4173248070119402E-2</v>
      </c>
      <c r="L106" s="2"/>
      <c r="M106" s="2" t="e">
        <f>(Table1[[#This Row],[poisson_likelihood]] - (1-Table1[[#This Row],[poisson_likelihood]])/(1/Table1[[#This Row],[365 implied]]-1))/4</f>
        <v>#DIV/0!</v>
      </c>
      <c r="N106" s="7" t="e">
        <f>Table1[[#This Row],[kelly/4 365]]*0.8*$U$2</f>
        <v>#DIV/0!</v>
      </c>
      <c r="O106" s="2"/>
      <c r="P106" s="2" t="e">
        <f>(Table1[[#This Row],[poisson_likelihood]] - (1-Table1[[#This Row],[poisson_likelihood]])/(1/Table1[[#This Row],[99/pinn implied]]-1))/4</f>
        <v>#DIV/0!</v>
      </c>
      <c r="Q106" s="7" t="e">
        <f>Table1[[#This Row],[kelly/4 99]]*0.8*$U$2</f>
        <v>#DIV/0!</v>
      </c>
      <c r="R106" s="2"/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5639</v>
      </c>
      <c r="B107" t="s">
        <v>14</v>
      </c>
      <c r="C107" s="1">
        <v>45609</v>
      </c>
      <c r="D107" t="s">
        <v>12</v>
      </c>
      <c r="E107">
        <v>1.5</v>
      </c>
      <c r="F107" s="2">
        <v>0.65359477124182996</v>
      </c>
      <c r="G107" s="2">
        <v>0.63243706466393601</v>
      </c>
      <c r="H107" s="2">
        <v>0.59104892082038896</v>
      </c>
      <c r="I107" s="2">
        <v>0.5</v>
      </c>
      <c r="J107" s="2">
        <v>0.51698113207547103</v>
      </c>
      <c r="K107" s="2">
        <v>-4.5139222238115402E-2</v>
      </c>
      <c r="L107" s="2"/>
      <c r="M107" s="2" t="e">
        <f>(Table1[[#This Row],[poisson_likelihood]] - (1-Table1[[#This Row],[poisson_likelihood]])/(1/Table1[[#This Row],[365 implied]]-1))/4</f>
        <v>#DIV/0!</v>
      </c>
      <c r="N107" s="7" t="e">
        <f>Table1[[#This Row],[kelly/4 365]]*0.8*$U$2</f>
        <v>#DIV/0!</v>
      </c>
      <c r="O107" s="2"/>
      <c r="P107" s="2" t="e">
        <f>(Table1[[#This Row],[poisson_likelihood]] - (1-Table1[[#This Row],[poisson_likelihood]])/(1/Table1[[#This Row],[99/pinn implied]]-1))/4</f>
        <v>#DIV/0!</v>
      </c>
      <c r="Q107" s="7" t="e">
        <f>Table1[[#This Row],[kelly/4 99]]*0.8*$U$2</f>
        <v>#DIV/0!</v>
      </c>
      <c r="R107" s="2"/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5751</v>
      </c>
      <c r="B108" t="s">
        <v>70</v>
      </c>
      <c r="C108" s="1">
        <v>45609</v>
      </c>
      <c r="D108" t="s">
        <v>12</v>
      </c>
      <c r="E108">
        <v>2.5</v>
      </c>
      <c r="F108" s="2">
        <v>0.512820512820512</v>
      </c>
      <c r="G108" s="2">
        <v>0.46521092874924602</v>
      </c>
      <c r="H108" s="2">
        <v>0.42011801788064801</v>
      </c>
      <c r="I108" s="2">
        <v>0.43125000000000002</v>
      </c>
      <c r="J108" s="2">
        <v>0.41970802919708</v>
      </c>
      <c r="K108" s="2">
        <v>-4.7571017140193697E-2</v>
      </c>
      <c r="L108" s="2"/>
      <c r="M108" s="2" t="e">
        <f>(Table1[[#This Row],[poisson_likelihood]] - (1-Table1[[#This Row],[poisson_likelihood]])/(1/Table1[[#This Row],[365 implied]]-1))/4</f>
        <v>#DIV/0!</v>
      </c>
      <c r="N108" s="7" t="e">
        <f>Table1[[#This Row],[kelly/4 365]]*0.8*$U$2</f>
        <v>#DIV/0!</v>
      </c>
      <c r="O108" s="2"/>
      <c r="P108" s="2" t="e">
        <f>(Table1[[#This Row],[poisson_likelihood]] - (1-Table1[[#This Row],[poisson_likelihood]])/(1/Table1[[#This Row],[99/pinn implied]]-1))/4</f>
        <v>#DIV/0!</v>
      </c>
      <c r="Q108" s="7" t="e">
        <f>Table1[[#This Row],[kelly/4 99]]*0.8*$U$2</f>
        <v>#DIV/0!</v>
      </c>
      <c r="R108" s="2"/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5644</v>
      </c>
      <c r="B109" t="s">
        <v>16</v>
      </c>
      <c r="C109" s="1">
        <v>45609</v>
      </c>
      <c r="D109" t="s">
        <v>13</v>
      </c>
      <c r="E109">
        <v>2.5</v>
      </c>
      <c r="F109" s="2">
        <v>0.66225165562913901</v>
      </c>
      <c r="G109" s="2">
        <v>0.55076050169395396</v>
      </c>
      <c r="H109" s="2">
        <v>0.59682932653285903</v>
      </c>
      <c r="I109" s="2">
        <v>0.63128491620111704</v>
      </c>
      <c r="J109" s="2">
        <v>0.64238410596026396</v>
      </c>
      <c r="K109" s="2">
        <v>-4.8425351438912599E-2</v>
      </c>
      <c r="L109" s="2"/>
      <c r="M109" s="2" t="e">
        <f>(Table1[[#This Row],[poisson_likelihood]] - (1-Table1[[#This Row],[poisson_likelihood]])/(1/Table1[[#This Row],[365 implied]]-1))/4</f>
        <v>#DIV/0!</v>
      </c>
      <c r="N109" s="7" t="e">
        <f>Table1[[#This Row],[kelly/4 365]]*0.8*$U$2</f>
        <v>#DIV/0!</v>
      </c>
      <c r="O109" s="2"/>
      <c r="P109" s="2" t="e">
        <f>(Table1[[#This Row],[poisson_likelihood]] - (1-Table1[[#This Row],[poisson_likelihood]])/(1/Table1[[#This Row],[99/pinn implied]]-1))/4</f>
        <v>#DIV/0!</v>
      </c>
      <c r="Q109" s="7" t="e">
        <f>Table1[[#This Row],[kelly/4 99]]*0.8*$U$2</f>
        <v>#DIV/0!</v>
      </c>
      <c r="R109" s="2"/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5713</v>
      </c>
      <c r="B110" t="s">
        <v>51</v>
      </c>
      <c r="C110" s="1">
        <v>45609</v>
      </c>
      <c r="D110" t="s">
        <v>12</v>
      </c>
      <c r="E110">
        <v>2.5</v>
      </c>
      <c r="F110" s="2">
        <v>0.42553191489361702</v>
      </c>
      <c r="G110" s="2">
        <v>0.366091650710063</v>
      </c>
      <c r="H110" s="2">
        <v>0.31094229096606102</v>
      </c>
      <c r="I110" s="2">
        <v>0.266666666666666</v>
      </c>
      <c r="J110" s="2">
        <v>0.331983805668016</v>
      </c>
      <c r="K110" s="2">
        <v>-4.9867706709213901E-2</v>
      </c>
      <c r="L110" s="2"/>
      <c r="M110" s="2" t="e">
        <f>(Table1[[#This Row],[poisson_likelihood]] - (1-Table1[[#This Row],[poisson_likelihood]])/(1/Table1[[#This Row],[365 implied]]-1))/4</f>
        <v>#DIV/0!</v>
      </c>
      <c r="N110" s="7" t="e">
        <f>Table1[[#This Row],[kelly/4 365]]*0.8*$U$2</f>
        <v>#DIV/0!</v>
      </c>
      <c r="O110" s="2"/>
      <c r="P110" s="2" t="e">
        <f>(Table1[[#This Row],[poisson_likelihood]] - (1-Table1[[#This Row],[poisson_likelihood]])/(1/Table1[[#This Row],[99/pinn implied]]-1))/4</f>
        <v>#DIV/0!</v>
      </c>
      <c r="Q110" s="7" t="e">
        <f>Table1[[#This Row],[kelly/4 99]]*0.8*$U$2</f>
        <v>#DIV/0!</v>
      </c>
      <c r="R110" s="2"/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5664</v>
      </c>
      <c r="B111" t="s">
        <v>26</v>
      </c>
      <c r="C111" s="1">
        <v>45609</v>
      </c>
      <c r="D111" t="s">
        <v>13</v>
      </c>
      <c r="E111">
        <v>2.5</v>
      </c>
      <c r="F111" s="2">
        <v>0.5</v>
      </c>
      <c r="G111" s="2">
        <v>0.36027845400946001</v>
      </c>
      <c r="H111" s="2">
        <v>0.39966766823264399</v>
      </c>
      <c r="I111" s="2">
        <v>0.44525547445255398</v>
      </c>
      <c r="J111" s="2">
        <v>0.47111111111111098</v>
      </c>
      <c r="K111" s="2">
        <v>-5.0166165883677803E-2</v>
      </c>
      <c r="L111" s="2"/>
      <c r="M111" s="2" t="e">
        <f>(Table1[[#This Row],[poisson_likelihood]] - (1-Table1[[#This Row],[poisson_likelihood]])/(1/Table1[[#This Row],[365 implied]]-1))/4</f>
        <v>#DIV/0!</v>
      </c>
      <c r="N111" s="7" t="e">
        <f>Table1[[#This Row],[kelly/4 365]]*0.8*$U$2</f>
        <v>#DIV/0!</v>
      </c>
      <c r="O111" s="2"/>
      <c r="P111" s="2" t="e">
        <f>(Table1[[#This Row],[poisson_likelihood]] - (1-Table1[[#This Row],[poisson_likelihood]])/(1/Table1[[#This Row],[99/pinn implied]]-1))/4</f>
        <v>#DIV/0!</v>
      </c>
      <c r="Q111" s="7" t="e">
        <f>Table1[[#This Row],[kelly/4 99]]*0.8*$U$2</f>
        <v>#DIV/0!</v>
      </c>
      <c r="R111" s="2"/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5739</v>
      </c>
      <c r="B112" t="s">
        <v>64</v>
      </c>
      <c r="C112" s="1">
        <v>45609</v>
      </c>
      <c r="D112" t="s">
        <v>12</v>
      </c>
      <c r="E112">
        <v>1.5</v>
      </c>
      <c r="F112" s="2">
        <v>0.63694267515923497</v>
      </c>
      <c r="G112" s="2">
        <v>0.61539757217881397</v>
      </c>
      <c r="H112" s="2">
        <v>0.56361723486719895</v>
      </c>
      <c r="I112" s="2">
        <v>0.53623188405797095</v>
      </c>
      <c r="J112" s="2">
        <v>0.53703703703703698</v>
      </c>
      <c r="K112" s="2">
        <v>-5.0491640902849202E-2</v>
      </c>
      <c r="L112" s="2"/>
      <c r="M112" s="2" t="e">
        <f>(Table1[[#This Row],[poisson_likelihood]] - (1-Table1[[#This Row],[poisson_likelihood]])/(1/Table1[[#This Row],[365 implied]]-1))/4</f>
        <v>#DIV/0!</v>
      </c>
      <c r="N112" s="7" t="e">
        <f>Table1[[#This Row],[kelly/4 365]]*0.8*$U$2</f>
        <v>#DIV/0!</v>
      </c>
      <c r="O112" s="2"/>
      <c r="P112" s="2" t="e">
        <f>(Table1[[#This Row],[poisson_likelihood]] - (1-Table1[[#This Row],[poisson_likelihood]])/(1/Table1[[#This Row],[99/pinn implied]]-1))/4</f>
        <v>#DIV/0!</v>
      </c>
      <c r="Q112" s="7" t="e">
        <f>Table1[[#This Row],[kelly/4 99]]*0.8*$U$2</f>
        <v>#DIV/0!</v>
      </c>
      <c r="R112" s="2"/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5761</v>
      </c>
      <c r="B113" t="s">
        <v>75</v>
      </c>
      <c r="C113" s="1">
        <v>45609</v>
      </c>
      <c r="D113" t="s">
        <v>12</v>
      </c>
      <c r="E113">
        <v>3.5</v>
      </c>
      <c r="F113" s="2">
        <v>0.45454545454545398</v>
      </c>
      <c r="G113" s="2">
        <v>0.39559463802851402</v>
      </c>
      <c r="H113" s="2">
        <v>0.344020207120456</v>
      </c>
      <c r="I113" s="2">
        <v>0.449438202247191</v>
      </c>
      <c r="J113" s="2">
        <v>0.44</v>
      </c>
      <c r="K113" s="2">
        <v>-5.0657405069790898E-2</v>
      </c>
      <c r="L113" s="2"/>
      <c r="M113" s="2" t="e">
        <f>(Table1[[#This Row],[poisson_likelihood]] - (1-Table1[[#This Row],[poisson_likelihood]])/(1/Table1[[#This Row],[365 implied]]-1))/4</f>
        <v>#DIV/0!</v>
      </c>
      <c r="N113" s="7" t="e">
        <f>Table1[[#This Row],[kelly/4 365]]*0.8*$U$2</f>
        <v>#DIV/0!</v>
      </c>
      <c r="O113" s="2"/>
      <c r="P113" s="2" t="e">
        <f>(Table1[[#This Row],[poisson_likelihood]] - (1-Table1[[#This Row],[poisson_likelihood]])/(1/Table1[[#This Row],[99/pinn implied]]-1))/4</f>
        <v>#DIV/0!</v>
      </c>
      <c r="Q113" s="7" t="e">
        <f>Table1[[#This Row],[kelly/4 99]]*0.8*$U$2</f>
        <v>#DIV/0!</v>
      </c>
      <c r="R113" s="2"/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5669</v>
      </c>
      <c r="B114" t="s">
        <v>29</v>
      </c>
      <c r="C114" s="1">
        <v>45609</v>
      </c>
      <c r="D114" t="s">
        <v>12</v>
      </c>
      <c r="E114">
        <v>1.5</v>
      </c>
      <c r="F114" s="2">
        <v>0.55865921787709405</v>
      </c>
      <c r="G114" s="2">
        <v>0.52514392765999796</v>
      </c>
      <c r="H114" s="2">
        <v>0.46901751786399598</v>
      </c>
      <c r="I114" s="2">
        <v>0.45695364238410502</v>
      </c>
      <c r="J114" s="2">
        <v>0.46181818181818102</v>
      </c>
      <c r="K114" s="2">
        <v>-5.0778051589698198E-2</v>
      </c>
      <c r="L114" s="2"/>
      <c r="M114" s="2" t="e">
        <f>(Table1[[#This Row],[poisson_likelihood]] - (1-Table1[[#This Row],[poisson_likelihood]])/(1/Table1[[#This Row],[365 implied]]-1))/4</f>
        <v>#DIV/0!</v>
      </c>
      <c r="N114" s="7" t="e">
        <f>Table1[[#This Row],[kelly/4 365]]*0.8*$U$2</f>
        <v>#DIV/0!</v>
      </c>
      <c r="O114" s="2"/>
      <c r="P114" s="2" t="e">
        <f>(Table1[[#This Row],[poisson_likelihood]] - (1-Table1[[#This Row],[poisson_likelihood]])/(1/Table1[[#This Row],[99/pinn implied]]-1))/4</f>
        <v>#DIV/0!</v>
      </c>
      <c r="Q114" s="7" t="e">
        <f>Table1[[#This Row],[kelly/4 99]]*0.8*$U$2</f>
        <v>#DIV/0!</v>
      </c>
      <c r="R114" s="2"/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5771</v>
      </c>
      <c r="B115" t="s">
        <v>80</v>
      </c>
      <c r="C115" s="1">
        <v>45609</v>
      </c>
      <c r="D115" t="s">
        <v>12</v>
      </c>
      <c r="E115">
        <v>2.5</v>
      </c>
      <c r="F115" s="2">
        <v>0.55555555555555503</v>
      </c>
      <c r="G115" s="2">
        <v>0.50769171528896395</v>
      </c>
      <c r="H115" s="2">
        <v>0.46475119917665503</v>
      </c>
      <c r="I115" s="2">
        <v>0.55089820359281405</v>
      </c>
      <c r="J115" s="2">
        <v>0.53951890034364203</v>
      </c>
      <c r="K115" s="2">
        <v>-5.1077450463131099E-2</v>
      </c>
      <c r="L115" s="2"/>
      <c r="M115" s="2" t="e">
        <f>(Table1[[#This Row],[poisson_likelihood]] - (1-Table1[[#This Row],[poisson_likelihood]])/(1/Table1[[#This Row],[365 implied]]-1))/4</f>
        <v>#DIV/0!</v>
      </c>
      <c r="N115" s="7" t="e">
        <f>Table1[[#This Row],[kelly/4 365]]*0.8*$U$2</f>
        <v>#DIV/0!</v>
      </c>
      <c r="O115" s="2"/>
      <c r="P115" s="2" t="e">
        <f>(Table1[[#This Row],[poisson_likelihood]] - (1-Table1[[#This Row],[poisson_likelihood]])/(1/Table1[[#This Row],[99/pinn implied]]-1))/4</f>
        <v>#DIV/0!</v>
      </c>
      <c r="Q115" s="7" t="e">
        <f>Table1[[#This Row],[kelly/4 99]]*0.8*$U$2</f>
        <v>#DIV/0!</v>
      </c>
      <c r="R115" s="2"/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5678</v>
      </c>
      <c r="B116" t="s">
        <v>33</v>
      </c>
      <c r="C116" s="1">
        <v>45609</v>
      </c>
      <c r="D116" t="s">
        <v>13</v>
      </c>
      <c r="E116">
        <v>1.5</v>
      </c>
      <c r="F116" s="2">
        <v>0.42372881355932202</v>
      </c>
      <c r="G116" s="2">
        <v>0.28602287475089899</v>
      </c>
      <c r="H116" s="2">
        <v>0.30199402780097601</v>
      </c>
      <c r="I116" s="2">
        <v>0.28776978417266103</v>
      </c>
      <c r="J116" s="2">
        <v>0.31313131313131298</v>
      </c>
      <c r="K116" s="2">
        <v>-5.2811414409870402E-2</v>
      </c>
      <c r="L116" s="2"/>
      <c r="M116" s="2" t="e">
        <f>(Table1[[#This Row],[poisson_likelihood]] - (1-Table1[[#This Row],[poisson_likelihood]])/(1/Table1[[#This Row],[365 implied]]-1))/4</f>
        <v>#DIV/0!</v>
      </c>
      <c r="N116" s="7" t="e">
        <f>Table1[[#This Row],[kelly/4 365]]*0.8*$U$2</f>
        <v>#DIV/0!</v>
      </c>
      <c r="O116" s="2"/>
      <c r="P116" s="2" t="e">
        <f>(Table1[[#This Row],[poisson_likelihood]] - (1-Table1[[#This Row],[poisson_likelihood]])/(1/Table1[[#This Row],[99/pinn implied]]-1))/4</f>
        <v>#DIV/0!</v>
      </c>
      <c r="Q116" s="7" t="e">
        <f>Table1[[#This Row],[kelly/4 99]]*0.8*$U$2</f>
        <v>#DIV/0!</v>
      </c>
      <c r="R116" s="2"/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5746</v>
      </c>
      <c r="B117" t="s">
        <v>67</v>
      </c>
      <c r="C117" s="1">
        <v>45609</v>
      </c>
      <c r="D117" t="s">
        <v>13</v>
      </c>
      <c r="E117">
        <v>2.5</v>
      </c>
      <c r="F117" s="2">
        <v>0.58823529411764697</v>
      </c>
      <c r="G117" s="2">
        <v>0.45366922865062598</v>
      </c>
      <c r="H117" s="2">
        <v>0.49524579534906199</v>
      </c>
      <c r="I117" s="2">
        <v>0.60344827586206895</v>
      </c>
      <c r="J117" s="2">
        <v>0.616915422885572</v>
      </c>
      <c r="K117" s="2">
        <v>-5.64579099666404E-2</v>
      </c>
      <c r="L117" s="2"/>
      <c r="M117" s="2" t="e">
        <f>(Table1[[#This Row],[poisson_likelihood]] - (1-Table1[[#This Row],[poisson_likelihood]])/(1/Table1[[#This Row],[365 implied]]-1))/4</f>
        <v>#DIV/0!</v>
      </c>
      <c r="N117" s="7" t="e">
        <f>Table1[[#This Row],[kelly/4 365]]*0.8*$U$2</f>
        <v>#DIV/0!</v>
      </c>
      <c r="O117" s="2"/>
      <c r="P117" s="2" t="e">
        <f>(Table1[[#This Row],[poisson_likelihood]] - (1-Table1[[#This Row],[poisson_likelihood]])/(1/Table1[[#This Row],[99/pinn implied]]-1))/4</f>
        <v>#DIV/0!</v>
      </c>
      <c r="Q117" s="7" t="e">
        <f>Table1[[#This Row],[kelly/4 99]]*0.8*$U$2</f>
        <v>#DIV/0!</v>
      </c>
      <c r="R117" s="2"/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5717</v>
      </c>
      <c r="B118" t="s">
        <v>53</v>
      </c>
      <c r="C118" s="1">
        <v>45609</v>
      </c>
      <c r="D118" t="s">
        <v>12</v>
      </c>
      <c r="E118">
        <v>1.5</v>
      </c>
      <c r="F118" s="2">
        <v>0.61728395061728303</v>
      </c>
      <c r="G118" s="2">
        <v>0.57614447478091002</v>
      </c>
      <c r="H118" s="2">
        <v>0.53010255683083196</v>
      </c>
      <c r="I118" s="2">
        <v>0.60509554140127297</v>
      </c>
      <c r="J118" s="2">
        <v>0.60144927536231796</v>
      </c>
      <c r="K118" s="2">
        <v>-5.6949136263730403E-2</v>
      </c>
      <c r="L118" s="2"/>
      <c r="M118" s="2" t="e">
        <f>(Table1[[#This Row],[poisson_likelihood]] - (1-Table1[[#This Row],[poisson_likelihood]])/(1/Table1[[#This Row],[365 implied]]-1))/4</f>
        <v>#DIV/0!</v>
      </c>
      <c r="N118" s="7" t="e">
        <f>Table1[[#This Row],[kelly/4 365]]*0.8*$U$2</f>
        <v>#DIV/0!</v>
      </c>
      <c r="O118" s="2"/>
      <c r="P118" s="2" t="e">
        <f>(Table1[[#This Row],[poisson_likelihood]] - (1-Table1[[#This Row],[poisson_likelihood]])/(1/Table1[[#This Row],[99/pinn implied]]-1))/4</f>
        <v>#DIV/0!</v>
      </c>
      <c r="Q118" s="7" t="e">
        <f>Table1[[#This Row],[kelly/4 99]]*0.8*$U$2</f>
        <v>#DIV/0!</v>
      </c>
      <c r="R118" s="2"/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5650</v>
      </c>
      <c r="B119" t="s">
        <v>19</v>
      </c>
      <c r="C119" s="1">
        <v>45609</v>
      </c>
      <c r="D119" t="s">
        <v>13</v>
      </c>
      <c r="E119">
        <v>1.5</v>
      </c>
      <c r="F119" s="2">
        <v>0.46511627906976699</v>
      </c>
      <c r="G119" s="2">
        <v>0.306822141989672</v>
      </c>
      <c r="H119" s="2">
        <v>0.33706869866772698</v>
      </c>
      <c r="I119" s="2">
        <v>0.398734177215189</v>
      </c>
      <c r="J119" s="2">
        <v>0.422222222222222</v>
      </c>
      <c r="K119" s="2">
        <v>-5.98483256226926E-2</v>
      </c>
      <c r="L119" s="2"/>
      <c r="M119" s="2" t="e">
        <f>(Table1[[#This Row],[poisson_likelihood]] - (1-Table1[[#This Row],[poisson_likelihood]])/(1/Table1[[#This Row],[365 implied]]-1))/4</f>
        <v>#DIV/0!</v>
      </c>
      <c r="N119" s="7" t="e">
        <f>Table1[[#This Row],[kelly/4 365]]*0.8*$U$2</f>
        <v>#DIV/0!</v>
      </c>
      <c r="O119" s="2"/>
      <c r="P119" s="2" t="e">
        <f>(Table1[[#This Row],[poisson_likelihood]] - (1-Table1[[#This Row],[poisson_likelihood]])/(1/Table1[[#This Row],[99/pinn implied]]-1))/4</f>
        <v>#DIV/0!</v>
      </c>
      <c r="Q119" s="7" t="e">
        <f>Table1[[#This Row],[kelly/4 99]]*0.8*$U$2</f>
        <v>#DIV/0!</v>
      </c>
      <c r="R119" s="2"/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5748</v>
      </c>
      <c r="B120" t="s">
        <v>68</v>
      </c>
      <c r="C120" s="1">
        <v>45609</v>
      </c>
      <c r="D120" t="s">
        <v>13</v>
      </c>
      <c r="E120">
        <v>2.5</v>
      </c>
      <c r="F120" s="2">
        <v>0.61728395061728303</v>
      </c>
      <c r="G120" s="2">
        <v>0.483145319030934</v>
      </c>
      <c r="H120" s="2">
        <v>0.52431352898342598</v>
      </c>
      <c r="I120" s="2">
        <v>0.64864864864864802</v>
      </c>
      <c r="J120" s="2">
        <v>0.669421487603305</v>
      </c>
      <c r="K120" s="2">
        <v>-6.0730678647922698E-2</v>
      </c>
      <c r="L120" s="2"/>
      <c r="M120" s="2" t="e">
        <f>(Table1[[#This Row],[poisson_likelihood]] - (1-Table1[[#This Row],[poisson_likelihood]])/(1/Table1[[#This Row],[365 implied]]-1))/4</f>
        <v>#DIV/0!</v>
      </c>
      <c r="N120" s="7" t="e">
        <f>Table1[[#This Row],[kelly/4 365]]*0.8*$U$2</f>
        <v>#DIV/0!</v>
      </c>
      <c r="O120" s="2"/>
      <c r="P120" s="2" t="e">
        <f>(Table1[[#This Row],[poisson_likelihood]] - (1-Table1[[#This Row],[poisson_likelihood]])/(1/Table1[[#This Row],[99/pinn implied]]-1))/4</f>
        <v>#DIV/0!</v>
      </c>
      <c r="Q120" s="7" t="e">
        <f>Table1[[#This Row],[kelly/4 99]]*0.8*$U$2</f>
        <v>#DIV/0!</v>
      </c>
      <c r="R120" s="2"/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5667</v>
      </c>
      <c r="B121" t="s">
        <v>28</v>
      </c>
      <c r="C121" s="1">
        <v>45609</v>
      </c>
      <c r="D121" t="s">
        <v>12</v>
      </c>
      <c r="E121">
        <v>2.5</v>
      </c>
      <c r="F121" s="2">
        <v>0.45454545454545398</v>
      </c>
      <c r="G121" s="2">
        <v>0.38507799284699001</v>
      </c>
      <c r="H121" s="2">
        <v>0.315510137846858</v>
      </c>
      <c r="I121" s="2">
        <v>0.26</v>
      </c>
      <c r="J121" s="2">
        <v>0.293577981651376</v>
      </c>
      <c r="K121" s="2">
        <v>-6.3724520153523395E-2</v>
      </c>
      <c r="L121" s="2"/>
      <c r="M121" s="2" t="e">
        <f>(Table1[[#This Row],[poisson_likelihood]] - (1-Table1[[#This Row],[poisson_likelihood]])/(1/Table1[[#This Row],[365 implied]]-1))/4</f>
        <v>#DIV/0!</v>
      </c>
      <c r="N121" s="7" t="e">
        <f>Table1[[#This Row],[kelly/4 365]]*0.8*$U$2</f>
        <v>#DIV/0!</v>
      </c>
      <c r="O121" s="2"/>
      <c r="P121" s="2" t="e">
        <f>(Table1[[#This Row],[poisson_likelihood]] - (1-Table1[[#This Row],[poisson_likelihood]])/(1/Table1[[#This Row],[99/pinn implied]]-1))/4</f>
        <v>#DIV/0!</v>
      </c>
      <c r="Q121" s="7" t="e">
        <f>Table1[[#This Row],[kelly/4 99]]*0.8*$U$2</f>
        <v>#DIV/0!</v>
      </c>
      <c r="R121" s="2"/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5763</v>
      </c>
      <c r="B122" t="s">
        <v>76</v>
      </c>
      <c r="C122" s="1">
        <v>45609</v>
      </c>
      <c r="D122" t="s">
        <v>12</v>
      </c>
      <c r="E122">
        <v>3.5</v>
      </c>
      <c r="F122" s="2">
        <v>0.41666666666666602</v>
      </c>
      <c r="G122" s="2">
        <v>0.305628155198096</v>
      </c>
      <c r="H122" s="2">
        <v>0.264782603870371</v>
      </c>
      <c r="I122" s="2">
        <v>0.35947712418300598</v>
      </c>
      <c r="J122" s="2">
        <v>0.34926470588235198</v>
      </c>
      <c r="K122" s="2">
        <v>-6.50931697698406E-2</v>
      </c>
      <c r="L122" s="2"/>
      <c r="M122" s="2" t="e">
        <f>(Table1[[#This Row],[poisson_likelihood]] - (1-Table1[[#This Row],[poisson_likelihood]])/(1/Table1[[#This Row],[365 implied]]-1))/4</f>
        <v>#DIV/0!</v>
      </c>
      <c r="N122" s="7" t="e">
        <f>Table1[[#This Row],[kelly/4 365]]*0.8*$U$2</f>
        <v>#DIV/0!</v>
      </c>
      <c r="O122" s="2"/>
      <c r="P122" s="2" t="e">
        <f>(Table1[[#This Row],[poisson_likelihood]] - (1-Table1[[#This Row],[poisson_likelihood]])/(1/Table1[[#This Row],[99/pinn implied]]-1))/4</f>
        <v>#DIV/0!</v>
      </c>
      <c r="Q122" s="7" t="e">
        <f>Table1[[#This Row],[kelly/4 99]]*0.8*$U$2</f>
        <v>#DIV/0!</v>
      </c>
      <c r="R122" s="2"/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5703</v>
      </c>
      <c r="B123" t="s">
        <v>46</v>
      </c>
      <c r="C123" s="1">
        <v>45609</v>
      </c>
      <c r="D123" t="s">
        <v>12</v>
      </c>
      <c r="E123">
        <v>1.5</v>
      </c>
      <c r="F123" s="2">
        <v>0.57471264367816</v>
      </c>
      <c r="G123" s="2">
        <v>0.51714381408288701</v>
      </c>
      <c r="H123" s="2">
        <v>0.46084078812396101</v>
      </c>
      <c r="I123" s="2">
        <v>0.5390625</v>
      </c>
      <c r="J123" s="2">
        <v>0.5</v>
      </c>
      <c r="K123" s="2">
        <v>-6.6938185359563002E-2</v>
      </c>
      <c r="L123" s="2"/>
      <c r="M123" s="2" t="e">
        <f>(Table1[[#This Row],[poisson_likelihood]] - (1-Table1[[#This Row],[poisson_likelihood]])/(1/Table1[[#This Row],[365 implied]]-1))/4</f>
        <v>#DIV/0!</v>
      </c>
      <c r="N123" s="7" t="e">
        <f>Table1[[#This Row],[kelly/4 365]]*0.8*$U$2</f>
        <v>#DIV/0!</v>
      </c>
      <c r="O123" s="2"/>
      <c r="P123" s="2" t="e">
        <f>(Table1[[#This Row],[poisson_likelihood]] - (1-Table1[[#This Row],[poisson_likelihood]])/(1/Table1[[#This Row],[99/pinn implied]]-1))/4</f>
        <v>#DIV/0!</v>
      </c>
      <c r="Q123" s="7" t="e">
        <f>Table1[[#This Row],[kelly/4 99]]*0.8*$U$2</f>
        <v>#DIV/0!</v>
      </c>
      <c r="R123" s="2"/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5753</v>
      </c>
      <c r="B124" t="s">
        <v>71</v>
      </c>
      <c r="C124" s="1">
        <v>45609</v>
      </c>
      <c r="D124" t="s">
        <v>12</v>
      </c>
      <c r="E124">
        <v>2.5</v>
      </c>
      <c r="F124" s="2">
        <v>0.61728395061728303</v>
      </c>
      <c r="G124" s="2">
        <v>0.54870242438573502</v>
      </c>
      <c r="H124" s="2">
        <v>0.51412163079711304</v>
      </c>
      <c r="I124" s="2">
        <v>0.56818181818181801</v>
      </c>
      <c r="J124" s="2">
        <v>0.55892255892255804</v>
      </c>
      <c r="K124" s="2">
        <v>-6.7388289559949896E-2</v>
      </c>
      <c r="L124" s="2"/>
      <c r="M124" s="2" t="e">
        <f>(Table1[[#This Row],[poisson_likelihood]] - (1-Table1[[#This Row],[poisson_likelihood]])/(1/Table1[[#This Row],[365 implied]]-1))/4</f>
        <v>#DIV/0!</v>
      </c>
      <c r="N124" s="7" t="e">
        <f>Table1[[#This Row],[kelly/4 365]]*0.8*$U$2</f>
        <v>#DIV/0!</v>
      </c>
      <c r="O124" s="2"/>
      <c r="P124" s="2" t="e">
        <f>(Table1[[#This Row],[poisson_likelihood]] - (1-Table1[[#This Row],[poisson_likelihood]])/(1/Table1[[#This Row],[99/pinn implied]]-1))/4</f>
        <v>#DIV/0!</v>
      </c>
      <c r="Q124" s="7" t="e">
        <f>Table1[[#This Row],[kelly/4 99]]*0.8*$U$2</f>
        <v>#DIV/0!</v>
      </c>
      <c r="R124" s="2"/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5711</v>
      </c>
      <c r="B125" t="s">
        <v>50</v>
      </c>
      <c r="C125" s="1">
        <v>45609</v>
      </c>
      <c r="D125" t="s">
        <v>12</v>
      </c>
      <c r="E125">
        <v>2.5</v>
      </c>
      <c r="F125" s="2">
        <v>0.625</v>
      </c>
      <c r="G125" s="2">
        <v>0.55836039262982395</v>
      </c>
      <c r="H125" s="2">
        <v>0.52094421267282898</v>
      </c>
      <c r="I125" s="2">
        <v>0.52601156069364097</v>
      </c>
      <c r="J125" s="2">
        <v>0.51736111111111105</v>
      </c>
      <c r="K125" s="2">
        <v>-6.9370524884780294E-2</v>
      </c>
      <c r="L125" s="2"/>
      <c r="M125" s="2" t="e">
        <f>(Table1[[#This Row],[poisson_likelihood]] - (1-Table1[[#This Row],[poisson_likelihood]])/(1/Table1[[#This Row],[365 implied]]-1))/4</f>
        <v>#DIV/0!</v>
      </c>
      <c r="N125" s="7" t="e">
        <f>Table1[[#This Row],[kelly/4 365]]*0.8*$U$2</f>
        <v>#DIV/0!</v>
      </c>
      <c r="O125" s="2"/>
      <c r="P125" s="2" t="e">
        <f>(Table1[[#This Row],[poisson_likelihood]] - (1-Table1[[#This Row],[poisson_likelihood]])/(1/Table1[[#This Row],[99/pinn implied]]-1))/4</f>
        <v>#DIV/0!</v>
      </c>
      <c r="Q125" s="7" t="e">
        <f>Table1[[#This Row],[kelly/4 99]]*0.8*$U$2</f>
        <v>#DIV/0!</v>
      </c>
      <c r="R125" s="2"/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5654</v>
      </c>
      <c r="B126" t="s">
        <v>21</v>
      </c>
      <c r="C126" s="1">
        <v>45609</v>
      </c>
      <c r="D126" t="s">
        <v>13</v>
      </c>
      <c r="E126">
        <v>2.5</v>
      </c>
      <c r="F126" s="2">
        <v>0.65359477124182996</v>
      </c>
      <c r="G126" s="2">
        <v>0.51340079558687002</v>
      </c>
      <c r="H126" s="2">
        <v>0.55679422682744895</v>
      </c>
      <c r="I126" s="2">
        <v>0.58895705521472397</v>
      </c>
      <c r="J126" s="2">
        <v>0.59515570934256001</v>
      </c>
      <c r="K126" s="2">
        <v>-6.9860770261321897E-2</v>
      </c>
      <c r="L126" s="2"/>
      <c r="M126" s="2" t="e">
        <f>(Table1[[#This Row],[poisson_likelihood]] - (1-Table1[[#This Row],[poisson_likelihood]])/(1/Table1[[#This Row],[365 implied]]-1))/4</f>
        <v>#DIV/0!</v>
      </c>
      <c r="N126" s="7" t="e">
        <f>Table1[[#This Row],[kelly/4 365]]*0.8*$U$2</f>
        <v>#DIV/0!</v>
      </c>
      <c r="O126" s="2"/>
      <c r="P126" s="2" t="e">
        <f>(Table1[[#This Row],[poisson_likelihood]] - (1-Table1[[#This Row],[poisson_likelihood]])/(1/Table1[[#This Row],[99/pinn implied]]-1))/4</f>
        <v>#DIV/0!</v>
      </c>
      <c r="Q126" s="7" t="e">
        <f>Table1[[#This Row],[kelly/4 99]]*0.8*$U$2</f>
        <v>#DIV/0!</v>
      </c>
      <c r="R126" s="2"/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5701</v>
      </c>
      <c r="B127" t="s">
        <v>45</v>
      </c>
      <c r="C127" s="1">
        <v>45609</v>
      </c>
      <c r="D127" t="s">
        <v>12</v>
      </c>
      <c r="E127">
        <v>1.5</v>
      </c>
      <c r="F127" s="2">
        <v>0.59523809523809501</v>
      </c>
      <c r="G127" s="2">
        <v>0.53451568804766503</v>
      </c>
      <c r="H127" s="2">
        <v>0.48099746756400003</v>
      </c>
      <c r="I127" s="2">
        <v>0.54639175257731898</v>
      </c>
      <c r="J127" s="2">
        <v>0.56164383561643805</v>
      </c>
      <c r="K127" s="2">
        <v>-7.0560387681058698E-2</v>
      </c>
      <c r="L127" s="2"/>
      <c r="M127" s="2" t="e">
        <f>(Table1[[#This Row],[poisson_likelihood]] - (1-Table1[[#This Row],[poisson_likelihood]])/(1/Table1[[#This Row],[365 implied]]-1))/4</f>
        <v>#DIV/0!</v>
      </c>
      <c r="N127" s="7" t="e">
        <f>Table1[[#This Row],[kelly/4 365]]*0.8*$U$2</f>
        <v>#DIV/0!</v>
      </c>
      <c r="O127" s="2"/>
      <c r="P127" s="2" t="e">
        <f>(Table1[[#This Row],[poisson_likelihood]] - (1-Table1[[#This Row],[poisson_likelihood]])/(1/Table1[[#This Row],[99/pinn implied]]-1))/4</f>
        <v>#DIV/0!</v>
      </c>
      <c r="Q127" s="7" t="e">
        <f>Table1[[#This Row],[kelly/4 99]]*0.8*$U$2</f>
        <v>#DIV/0!</v>
      </c>
      <c r="R127" s="2"/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5648</v>
      </c>
      <c r="B128" t="s">
        <v>18</v>
      </c>
      <c r="C128" s="1">
        <v>45609</v>
      </c>
      <c r="D128" t="s">
        <v>13</v>
      </c>
      <c r="E128">
        <v>3.5</v>
      </c>
      <c r="F128" s="2">
        <v>0.63694267515923497</v>
      </c>
      <c r="G128" s="2">
        <v>0.49695476701137398</v>
      </c>
      <c r="H128" s="2">
        <v>0.53387681382184704</v>
      </c>
      <c r="I128" s="2">
        <v>0.62345679012345601</v>
      </c>
      <c r="J128" s="2">
        <v>0.60820895522387997</v>
      </c>
      <c r="K128" s="2">
        <v>-7.0970790482324103E-2</v>
      </c>
      <c r="L128" s="2"/>
      <c r="M128" s="2" t="e">
        <f>(Table1[[#This Row],[poisson_likelihood]] - (1-Table1[[#This Row],[poisson_likelihood]])/(1/Table1[[#This Row],[365 implied]]-1))/4</f>
        <v>#DIV/0!</v>
      </c>
      <c r="N128" s="7" t="e">
        <f>Table1[[#This Row],[kelly/4 365]]*0.8*$U$2</f>
        <v>#DIV/0!</v>
      </c>
      <c r="O128" s="2"/>
      <c r="P128" s="2" t="e">
        <f>(Table1[[#This Row],[poisson_likelihood]] - (1-Table1[[#This Row],[poisson_likelihood]])/(1/Table1[[#This Row],[99/pinn implied]]-1))/4</f>
        <v>#DIV/0!</v>
      </c>
      <c r="Q128" s="7" t="e">
        <f>Table1[[#This Row],[kelly/4 99]]*0.8*$U$2</f>
        <v>#DIV/0!</v>
      </c>
      <c r="R128" s="2"/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5742</v>
      </c>
      <c r="B129" t="s">
        <v>65</v>
      </c>
      <c r="C129" s="1">
        <v>45609</v>
      </c>
      <c r="D129" t="s">
        <v>13</v>
      </c>
      <c r="E129">
        <v>2.5</v>
      </c>
      <c r="F129" s="2">
        <v>0.64516129032257996</v>
      </c>
      <c r="G129" s="2">
        <v>0.49935365557448202</v>
      </c>
      <c r="H129" s="2">
        <v>0.54315499800022804</v>
      </c>
      <c r="I129" s="2">
        <v>0.63068181818181801</v>
      </c>
      <c r="J129" s="2">
        <v>0.641891891891891</v>
      </c>
      <c r="K129" s="2">
        <v>-7.1868069590748096E-2</v>
      </c>
      <c r="L129" s="2"/>
      <c r="M129" s="2" t="e">
        <f>(Table1[[#This Row],[poisson_likelihood]] - (1-Table1[[#This Row],[poisson_likelihood]])/(1/Table1[[#This Row],[365 implied]]-1))/4</f>
        <v>#DIV/0!</v>
      </c>
      <c r="N129" s="7" t="e">
        <f>Table1[[#This Row],[kelly/4 365]]*0.8*$U$2</f>
        <v>#DIV/0!</v>
      </c>
      <c r="O129" s="2"/>
      <c r="P129" s="2" t="e">
        <f>(Table1[[#This Row],[poisson_likelihood]] - (1-Table1[[#This Row],[poisson_likelihood]])/(1/Table1[[#This Row],[99/pinn implied]]-1))/4</f>
        <v>#DIV/0!</v>
      </c>
      <c r="Q129" s="7" t="e">
        <f>Table1[[#This Row],[kelly/4 99]]*0.8*$U$2</f>
        <v>#DIV/0!</v>
      </c>
      <c r="R129" s="2"/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5724</v>
      </c>
      <c r="B130" t="s">
        <v>56</v>
      </c>
      <c r="C130" s="1">
        <v>45609</v>
      </c>
      <c r="D130" t="s">
        <v>13</v>
      </c>
      <c r="E130">
        <v>3.5</v>
      </c>
      <c r="F130" s="2">
        <v>0.48780487804877998</v>
      </c>
      <c r="G130" s="2">
        <v>0.31332850629096198</v>
      </c>
      <c r="H130" s="2">
        <v>0.33862819632986702</v>
      </c>
      <c r="I130" s="2">
        <v>0.48275862068965503</v>
      </c>
      <c r="J130" s="2">
        <v>0.47580645161290303</v>
      </c>
      <c r="K130" s="2">
        <v>-7.28124279818506E-2</v>
      </c>
      <c r="L130" s="2"/>
      <c r="M130" s="2" t="e">
        <f>(Table1[[#This Row],[poisson_likelihood]] - (1-Table1[[#This Row],[poisson_likelihood]])/(1/Table1[[#This Row],[365 implied]]-1))/4</f>
        <v>#DIV/0!</v>
      </c>
      <c r="N130" s="7" t="e">
        <f>Table1[[#This Row],[kelly/4 365]]*0.8*$U$2</f>
        <v>#DIV/0!</v>
      </c>
      <c r="O130" s="2"/>
      <c r="P130" s="2" t="e">
        <f>(Table1[[#This Row],[poisson_likelihood]] - (1-Table1[[#This Row],[poisson_likelihood]])/(1/Table1[[#This Row],[99/pinn implied]]-1))/4</f>
        <v>#DIV/0!</v>
      </c>
      <c r="Q130" s="7" t="e">
        <f>Table1[[#This Row],[kelly/4 99]]*0.8*$U$2</f>
        <v>#DIV/0!</v>
      </c>
      <c r="R130" s="2"/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5719</v>
      </c>
      <c r="B131" t="s">
        <v>54</v>
      </c>
      <c r="C131" s="1">
        <v>45609</v>
      </c>
      <c r="D131" t="s">
        <v>12</v>
      </c>
      <c r="E131">
        <v>2.5</v>
      </c>
      <c r="F131" s="2">
        <v>0.625</v>
      </c>
      <c r="G131" s="2">
        <v>0.54946663476750601</v>
      </c>
      <c r="H131" s="2">
        <v>0.51213784012974395</v>
      </c>
      <c r="I131" s="2">
        <v>0.56287425149700598</v>
      </c>
      <c r="J131" s="2">
        <v>0.55830388692579502</v>
      </c>
      <c r="K131" s="2">
        <v>-7.5241439913503697E-2</v>
      </c>
      <c r="L131" s="2"/>
      <c r="M131" s="2" t="e">
        <f>(Table1[[#This Row],[poisson_likelihood]] - (1-Table1[[#This Row],[poisson_likelihood]])/(1/Table1[[#This Row],[365 implied]]-1))/4</f>
        <v>#DIV/0!</v>
      </c>
      <c r="N131" s="7" t="e">
        <f>Table1[[#This Row],[kelly/4 365]]*0.8*$U$2</f>
        <v>#DIV/0!</v>
      </c>
      <c r="O131" s="2"/>
      <c r="P131" s="2" t="e">
        <f>(Table1[[#This Row],[poisson_likelihood]] - (1-Table1[[#This Row],[poisson_likelihood]])/(1/Table1[[#This Row],[99/pinn implied]]-1))/4</f>
        <v>#DIV/0!</v>
      </c>
      <c r="Q131" s="7" t="e">
        <f>Table1[[#This Row],[kelly/4 99]]*0.8*$U$2</f>
        <v>#DIV/0!</v>
      </c>
      <c r="R131" s="2"/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5769</v>
      </c>
      <c r="B132" t="s">
        <v>79</v>
      </c>
      <c r="C132" s="1">
        <v>45609</v>
      </c>
      <c r="D132" t="s">
        <v>12</v>
      </c>
      <c r="E132">
        <v>2.5</v>
      </c>
      <c r="F132" s="2">
        <v>0.427350427350427</v>
      </c>
      <c r="G132" s="2">
        <v>0.28308954797143498</v>
      </c>
      <c r="H132" s="2">
        <v>0.253657983856997</v>
      </c>
      <c r="I132" s="2">
        <v>0.29591836734693799</v>
      </c>
      <c r="J132" s="2">
        <v>0.30493273542600802</v>
      </c>
      <c r="K132" s="2">
        <v>-7.5828417495266198E-2</v>
      </c>
      <c r="L132" s="2"/>
      <c r="M132" s="2" t="e">
        <f>(Table1[[#This Row],[poisson_likelihood]] - (1-Table1[[#This Row],[poisson_likelihood]])/(1/Table1[[#This Row],[365 implied]]-1))/4</f>
        <v>#DIV/0!</v>
      </c>
      <c r="N132" s="7" t="e">
        <f>Table1[[#This Row],[kelly/4 365]]*0.8*$U$2</f>
        <v>#DIV/0!</v>
      </c>
      <c r="O132" s="2"/>
      <c r="P132" s="2" t="e">
        <f>(Table1[[#This Row],[poisson_likelihood]] - (1-Table1[[#This Row],[poisson_likelihood]])/(1/Table1[[#This Row],[99/pinn implied]]-1))/4</f>
        <v>#DIV/0!</v>
      </c>
      <c r="Q132" s="7" t="e">
        <f>Table1[[#This Row],[kelly/4 99]]*0.8*$U$2</f>
        <v>#DIV/0!</v>
      </c>
      <c r="R132" s="2"/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5757</v>
      </c>
      <c r="B133" t="s">
        <v>73</v>
      </c>
      <c r="C133" s="1">
        <v>45609</v>
      </c>
      <c r="D133" t="s">
        <v>12</v>
      </c>
      <c r="E133">
        <v>1.5</v>
      </c>
      <c r="F133" s="2">
        <v>0.62111801242235998</v>
      </c>
      <c r="G133" s="2">
        <v>0.551844188975946</v>
      </c>
      <c r="H133" s="2">
        <v>0.50485652260286895</v>
      </c>
      <c r="I133" s="2">
        <v>0.54</v>
      </c>
      <c r="J133" s="2">
        <v>0.57664233576642299</v>
      </c>
      <c r="K133" s="2">
        <v>-7.6713524020237706E-2</v>
      </c>
      <c r="L133" s="2"/>
      <c r="M133" s="2" t="e">
        <f>(Table1[[#This Row],[poisson_likelihood]] - (1-Table1[[#This Row],[poisson_likelihood]])/(1/Table1[[#This Row],[365 implied]]-1))/4</f>
        <v>#DIV/0!</v>
      </c>
      <c r="N133" s="7" t="e">
        <f>Table1[[#This Row],[kelly/4 365]]*0.8*$U$2</f>
        <v>#DIV/0!</v>
      </c>
      <c r="O133" s="2"/>
      <c r="P133" s="2" t="e">
        <f>(Table1[[#This Row],[poisson_likelihood]] - (1-Table1[[#This Row],[poisson_likelihood]])/(1/Table1[[#This Row],[99/pinn implied]]-1))/4</f>
        <v>#DIV/0!</v>
      </c>
      <c r="Q133" s="7" t="e">
        <f>Table1[[#This Row],[kelly/4 99]]*0.8*$U$2</f>
        <v>#DIV/0!</v>
      </c>
      <c r="R133" s="2"/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5728</v>
      </c>
      <c r="B134" t="s">
        <v>58</v>
      </c>
      <c r="C134" s="1">
        <v>45609</v>
      </c>
      <c r="D134" t="s">
        <v>13</v>
      </c>
      <c r="E134">
        <v>2.5</v>
      </c>
      <c r="F134" s="2">
        <v>0.57471264367816</v>
      </c>
      <c r="G134" s="2">
        <v>0.39839197862305997</v>
      </c>
      <c r="H134" s="2">
        <v>0.44182198480053098</v>
      </c>
      <c r="I134" s="2">
        <v>0.61006289308176098</v>
      </c>
      <c r="J134" s="2">
        <v>0.54427645788336898</v>
      </c>
      <c r="K134" s="2">
        <v>-7.8118157583471404E-2</v>
      </c>
      <c r="L134" s="2"/>
      <c r="M134" s="2" t="e">
        <f>(Table1[[#This Row],[poisson_likelihood]] - (1-Table1[[#This Row],[poisson_likelihood]])/(1/Table1[[#This Row],[365 implied]]-1))/4</f>
        <v>#DIV/0!</v>
      </c>
      <c r="N134" s="7" t="e">
        <f>Table1[[#This Row],[kelly/4 365]]*0.8*$U$2</f>
        <v>#DIV/0!</v>
      </c>
      <c r="O134" s="2"/>
      <c r="P134" s="2" t="e">
        <f>(Table1[[#This Row],[poisson_likelihood]] - (1-Table1[[#This Row],[poisson_likelihood]])/(1/Table1[[#This Row],[99/pinn implied]]-1))/4</f>
        <v>#DIV/0!</v>
      </c>
      <c r="Q134" s="7" t="e">
        <f>Table1[[#This Row],[kelly/4 99]]*0.8*$U$2</f>
        <v>#DIV/0!</v>
      </c>
      <c r="R134" s="2"/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5699</v>
      </c>
      <c r="B135" t="s">
        <v>44</v>
      </c>
      <c r="C135" s="1">
        <v>45609</v>
      </c>
      <c r="D135" t="s">
        <v>12</v>
      </c>
      <c r="E135">
        <v>1.5</v>
      </c>
      <c r="F135" s="2">
        <v>0.625</v>
      </c>
      <c r="G135" s="2">
        <v>0.555507305665354</v>
      </c>
      <c r="H135" s="2">
        <v>0.50344773746308102</v>
      </c>
      <c r="I135" s="2">
        <v>0.51428571428571401</v>
      </c>
      <c r="J135" s="2">
        <v>0.54109589041095896</v>
      </c>
      <c r="K135" s="2">
        <v>-8.1034841691278905E-2</v>
      </c>
      <c r="L135" s="2"/>
      <c r="M135" s="2" t="e">
        <f>(Table1[[#This Row],[poisson_likelihood]] - (1-Table1[[#This Row],[poisson_likelihood]])/(1/Table1[[#This Row],[365 implied]]-1))/4</f>
        <v>#DIV/0!</v>
      </c>
      <c r="N135" s="7" t="e">
        <f>Table1[[#This Row],[kelly/4 365]]*0.8*$U$2</f>
        <v>#DIV/0!</v>
      </c>
      <c r="O135" s="2"/>
      <c r="P135" s="2" t="e">
        <f>(Table1[[#This Row],[poisson_likelihood]] - (1-Table1[[#This Row],[poisson_likelihood]])/(1/Table1[[#This Row],[99/pinn implied]]-1))/4</f>
        <v>#DIV/0!</v>
      </c>
      <c r="Q135" s="7" t="e">
        <f>Table1[[#This Row],[kelly/4 99]]*0.8*$U$2</f>
        <v>#DIV/0!</v>
      </c>
      <c r="R135" s="2"/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5715</v>
      </c>
      <c r="B136" t="s">
        <v>52</v>
      </c>
      <c r="C136" s="1">
        <v>45609</v>
      </c>
      <c r="D136" t="s">
        <v>12</v>
      </c>
      <c r="E136">
        <v>2.5</v>
      </c>
      <c r="F136" s="2">
        <v>0.64102564102564097</v>
      </c>
      <c r="G136" s="2">
        <v>0.556084743145695</v>
      </c>
      <c r="H136" s="2">
        <v>0.51864587118577399</v>
      </c>
      <c r="I136" s="2">
        <v>0.52554744525547403</v>
      </c>
      <c r="J136" s="2">
        <v>0.52136752136752096</v>
      </c>
      <c r="K136" s="2">
        <v>-8.5228768281335701E-2</v>
      </c>
      <c r="L136" s="2"/>
      <c r="M136" s="2" t="e">
        <f>(Table1[[#This Row],[poisson_likelihood]] - (1-Table1[[#This Row],[poisson_likelihood]])/(1/Table1[[#This Row],[365 implied]]-1))/4</f>
        <v>#DIV/0!</v>
      </c>
      <c r="N136" s="7" t="e">
        <f>Table1[[#This Row],[kelly/4 365]]*0.8*$U$2</f>
        <v>#DIV/0!</v>
      </c>
      <c r="O136" s="2"/>
      <c r="P136" s="2" t="e">
        <f>(Table1[[#This Row],[poisson_likelihood]] - (1-Table1[[#This Row],[poisson_likelihood]])/(1/Table1[[#This Row],[99/pinn implied]]-1))/4</f>
        <v>#DIV/0!</v>
      </c>
      <c r="Q136" s="7" t="e">
        <f>Table1[[#This Row],[kelly/4 99]]*0.8*$U$2</f>
        <v>#DIV/0!</v>
      </c>
      <c r="R136" s="2"/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5773</v>
      </c>
      <c r="B137" t="s">
        <v>81</v>
      </c>
      <c r="C137" s="1">
        <v>45609</v>
      </c>
      <c r="D137" t="s">
        <v>12</v>
      </c>
      <c r="E137">
        <v>2.5</v>
      </c>
      <c r="F137" s="2">
        <v>0.512820512820512</v>
      </c>
      <c r="G137" s="2">
        <v>0.38511220165417898</v>
      </c>
      <c r="H137" s="2">
        <v>0.33364869763160598</v>
      </c>
      <c r="I137" s="2">
        <v>0.47787610619469001</v>
      </c>
      <c r="J137" s="2">
        <v>0.45659163987138202</v>
      </c>
      <c r="K137" s="2">
        <v>-9.1943431478517496E-2</v>
      </c>
      <c r="L137" s="2"/>
      <c r="M137" s="2" t="e">
        <f>(Table1[[#This Row],[poisson_likelihood]] - (1-Table1[[#This Row],[poisson_likelihood]])/(1/Table1[[#This Row],[365 implied]]-1))/4</f>
        <v>#DIV/0!</v>
      </c>
      <c r="N137" s="7" t="e">
        <f>Table1[[#This Row],[kelly/4 365]]*0.8*$U$2</f>
        <v>#DIV/0!</v>
      </c>
      <c r="O137" s="2"/>
      <c r="P137" s="2" t="e">
        <f>(Table1[[#This Row],[poisson_likelihood]] - (1-Table1[[#This Row],[poisson_likelihood]])/(1/Table1[[#This Row],[99/pinn implied]]-1))/4</f>
        <v>#DIV/0!</v>
      </c>
      <c r="Q137" s="7" t="e">
        <f>Table1[[#This Row],[kelly/4 99]]*0.8*$U$2</f>
        <v>#DIV/0!</v>
      </c>
      <c r="R137" s="2"/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5765</v>
      </c>
      <c r="B138" t="s">
        <v>77</v>
      </c>
      <c r="C138" s="1">
        <v>45609</v>
      </c>
      <c r="D138" t="s">
        <v>12</v>
      </c>
      <c r="E138">
        <v>1.5</v>
      </c>
      <c r="F138" s="2">
        <v>0.60606060606060597</v>
      </c>
      <c r="G138" s="2">
        <v>0.51077991921856203</v>
      </c>
      <c r="H138" s="2">
        <v>0.45410007680197201</v>
      </c>
      <c r="I138" s="2">
        <v>0.50561797752808901</v>
      </c>
      <c r="J138" s="2">
        <v>0.52</v>
      </c>
      <c r="K138" s="2">
        <v>-9.6436489721825003E-2</v>
      </c>
      <c r="L138" s="2"/>
      <c r="M138" s="2" t="e">
        <f>(Table1[[#This Row],[poisson_likelihood]] - (1-Table1[[#This Row],[poisson_likelihood]])/(1/Table1[[#This Row],[365 implied]]-1))/4</f>
        <v>#DIV/0!</v>
      </c>
      <c r="N138" s="7" t="e">
        <f>Table1[[#This Row],[kelly/4 365]]*0.8*$U$2</f>
        <v>#DIV/0!</v>
      </c>
      <c r="O138" s="2"/>
      <c r="P138" s="2" t="e">
        <f>(Table1[[#This Row],[poisson_likelihood]] - (1-Table1[[#This Row],[poisson_likelihood]])/(1/Table1[[#This Row],[99/pinn implied]]-1))/4</f>
        <v>#DIV/0!</v>
      </c>
      <c r="Q138" s="7" t="e">
        <f>Table1[[#This Row],[kelly/4 99]]*0.8*$U$2</f>
        <v>#DIV/0!</v>
      </c>
      <c r="R138" s="2"/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5725</v>
      </c>
      <c r="B139" t="s">
        <v>57</v>
      </c>
      <c r="C139" s="1">
        <v>45609</v>
      </c>
      <c r="D139" t="s">
        <v>12</v>
      </c>
      <c r="E139">
        <v>1.5</v>
      </c>
      <c r="F139" s="2">
        <v>0.60606060606060597</v>
      </c>
      <c r="G139" s="2">
        <v>0.50974609487751499</v>
      </c>
      <c r="H139" s="2">
        <v>0.45322727986802303</v>
      </c>
      <c r="I139" s="2">
        <v>0.26241134751772999</v>
      </c>
      <c r="J139" s="2">
        <v>0.312252964426877</v>
      </c>
      <c r="K139" s="2">
        <v>-9.6990380083754005E-2</v>
      </c>
      <c r="L139" s="2"/>
      <c r="M139" s="2" t="e">
        <f>(Table1[[#This Row],[poisson_likelihood]] - (1-Table1[[#This Row],[poisson_likelihood]])/(1/Table1[[#This Row],[365 implied]]-1))/4</f>
        <v>#DIV/0!</v>
      </c>
      <c r="N139" s="7" t="e">
        <f>Table1[[#This Row],[kelly/4 365]]*0.8*$U$2</f>
        <v>#DIV/0!</v>
      </c>
      <c r="O139" s="2"/>
      <c r="P139" s="2" t="e">
        <f>(Table1[[#This Row],[poisson_likelihood]] - (1-Table1[[#This Row],[poisson_likelihood]])/(1/Table1[[#This Row],[99/pinn implied]]-1))/4</f>
        <v>#DIV/0!</v>
      </c>
      <c r="Q139" s="7" t="e">
        <f>Table1[[#This Row],[kelly/4 99]]*0.8*$U$2</f>
        <v>#DIV/0!</v>
      </c>
      <c r="R139" s="2"/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5730</v>
      </c>
      <c r="B140" t="s">
        <v>59</v>
      </c>
      <c r="C140" s="1">
        <v>45609</v>
      </c>
      <c r="D140" t="s">
        <v>13</v>
      </c>
      <c r="E140">
        <v>2.5</v>
      </c>
      <c r="F140" s="2">
        <v>0.64516129032257996</v>
      </c>
      <c r="G140" s="2">
        <v>0.46246920941807701</v>
      </c>
      <c r="H140" s="2">
        <v>0.50524351148053603</v>
      </c>
      <c r="I140" s="2">
        <v>0.59210526315789402</v>
      </c>
      <c r="J140" s="2">
        <v>0.59375</v>
      </c>
      <c r="K140" s="2">
        <v>-9.8578435093258698E-2</v>
      </c>
      <c r="L140" s="2"/>
      <c r="M140" s="2" t="e">
        <f>(Table1[[#This Row],[poisson_likelihood]] - (1-Table1[[#This Row],[poisson_likelihood]])/(1/Table1[[#This Row],[365 implied]]-1))/4</f>
        <v>#DIV/0!</v>
      </c>
      <c r="N140" s="7" t="e">
        <f>Table1[[#This Row],[kelly/4 365]]*0.8*$U$2</f>
        <v>#DIV/0!</v>
      </c>
      <c r="O140" s="2"/>
      <c r="P140" s="2" t="e">
        <f>(Table1[[#This Row],[poisson_likelihood]] - (1-Table1[[#This Row],[poisson_likelihood]])/(1/Table1[[#This Row],[99/pinn implied]]-1))/4</f>
        <v>#DIV/0!</v>
      </c>
      <c r="Q140" s="7" t="e">
        <f>Table1[[#This Row],[kelly/4 99]]*0.8*$U$2</f>
        <v>#DIV/0!</v>
      </c>
      <c r="R140" s="2"/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5673</v>
      </c>
      <c r="B141" t="s">
        <v>31</v>
      </c>
      <c r="C141" s="1">
        <v>45609</v>
      </c>
      <c r="D141" t="s">
        <v>12</v>
      </c>
      <c r="E141">
        <v>1.5</v>
      </c>
      <c r="F141" s="2">
        <v>0.59523809523809501</v>
      </c>
      <c r="G141" s="2">
        <v>0.49069653138247199</v>
      </c>
      <c r="H141" s="2">
        <v>0.43202708782173799</v>
      </c>
      <c r="I141" s="2">
        <v>0.47</v>
      </c>
      <c r="J141" s="2">
        <v>0.48660714285714202</v>
      </c>
      <c r="K141" s="2">
        <v>-0.100806798698337</v>
      </c>
      <c r="L141" s="2"/>
      <c r="M141" s="2" t="e">
        <f>(Table1[[#This Row],[poisson_likelihood]] - (1-Table1[[#This Row],[poisson_likelihood]])/(1/Table1[[#This Row],[365 implied]]-1))/4</f>
        <v>#DIV/0!</v>
      </c>
      <c r="N141" s="7" t="e">
        <f>Table1[[#This Row],[kelly/4 365]]*0.8*$U$2</f>
        <v>#DIV/0!</v>
      </c>
      <c r="O141" s="2"/>
      <c r="P141" s="2" t="e">
        <f>(Table1[[#This Row],[poisson_likelihood]] - (1-Table1[[#This Row],[poisson_likelihood]])/(1/Table1[[#This Row],[99/pinn implied]]-1))/4</f>
        <v>#DIV/0!</v>
      </c>
      <c r="Q141" s="7" t="e">
        <f>Table1[[#This Row],[kelly/4 99]]*0.8*$U$2</f>
        <v>#DIV/0!</v>
      </c>
      <c r="R141" s="2"/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2024-11-13T14:51:47Z</dcterms:created>
  <dcterms:modified xsi:type="dcterms:W3CDTF">2024-11-14T19:01:53Z</dcterms:modified>
</cp:coreProperties>
</file>