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02C7915B-D890-9E4A-B2A9-A406DA8DA769}" xr6:coauthVersionLast="47" xr6:coauthVersionMax="47" xr10:uidLastSave="{00000000-0000-0000-0000-000000000000}"/>
  <bookViews>
    <workbookView xWindow="0" yWindow="500" windowWidth="38400" windowHeight="1824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O54" i="1" l="1"/>
  <c r="O59" i="1"/>
  <c r="O46" i="1"/>
  <c r="O42" i="1"/>
  <c r="O41" i="1"/>
  <c r="P41" i="1" s="1"/>
  <c r="Q41" i="1" s="1"/>
  <c r="O34" i="1"/>
  <c r="O35" i="1"/>
  <c r="O36" i="1"/>
  <c r="O37" i="1"/>
  <c r="O33" i="1"/>
  <c r="O29" i="1"/>
  <c r="O27" i="1"/>
  <c r="O24" i="1"/>
  <c r="O17" i="1"/>
  <c r="P17" i="1" s="1"/>
  <c r="Q17" i="1" s="1"/>
  <c r="L42" i="1"/>
  <c r="L37" i="1"/>
  <c r="L34" i="1"/>
  <c r="L29" i="1"/>
  <c r="L27" i="1"/>
  <c r="L59" i="1"/>
  <c r="L36" i="1"/>
  <c r="O30" i="1"/>
  <c r="L30" i="1"/>
  <c r="O26" i="1"/>
  <c r="L26" i="1"/>
  <c r="M26" i="1" s="1"/>
  <c r="N26" i="1" s="1"/>
  <c r="O23" i="1"/>
  <c r="L23" i="1"/>
  <c r="L46" i="1"/>
  <c r="L35" i="1"/>
  <c r="L33" i="1"/>
  <c r="L24" i="1"/>
  <c r="L17" i="1"/>
  <c r="L49" i="1"/>
  <c r="O48" i="1"/>
  <c r="O38" i="1"/>
  <c r="L38" i="1"/>
  <c r="O57" i="1"/>
  <c r="P57" i="1" s="1"/>
  <c r="Q57" i="1" s="1"/>
  <c r="L57" i="1"/>
  <c r="M57" i="1" s="1"/>
  <c r="N57" i="1" s="1"/>
  <c r="O51" i="1"/>
  <c r="L51" i="1"/>
  <c r="O39" i="1"/>
  <c r="L39" i="1"/>
  <c r="O8" i="1"/>
  <c r="L8" i="1"/>
  <c r="L55" i="1"/>
  <c r="L54" i="1"/>
  <c r="L53" i="1"/>
  <c r="O52" i="1"/>
  <c r="L52" i="1"/>
  <c r="O11" i="1"/>
  <c r="L11" i="1"/>
  <c r="O9" i="1"/>
  <c r="L9" i="1"/>
  <c r="O7" i="1"/>
  <c r="L7" i="1"/>
  <c r="O44" i="1"/>
  <c r="L44" i="1"/>
  <c r="O25" i="1"/>
  <c r="L25" i="1"/>
  <c r="O16" i="1"/>
  <c r="L16" i="1"/>
  <c r="O6" i="1"/>
  <c r="L6" i="1"/>
  <c r="O45" i="1"/>
  <c r="L45" i="1"/>
  <c r="L41" i="1"/>
  <c r="O40" i="1"/>
  <c r="P40" i="1" s="1"/>
  <c r="Q40" i="1" s="1"/>
  <c r="L40" i="1"/>
  <c r="O28" i="1"/>
  <c r="P28" i="1" s="1"/>
  <c r="Q28" i="1" s="1"/>
  <c r="L28" i="1"/>
  <c r="O22" i="1"/>
  <c r="L22" i="1"/>
  <c r="O19" i="1"/>
  <c r="L19" i="1"/>
  <c r="O18" i="1"/>
  <c r="L18" i="1"/>
  <c r="O12" i="1"/>
  <c r="L12" i="1"/>
  <c r="O47" i="1"/>
  <c r="L47" i="1"/>
  <c r="O43" i="1"/>
  <c r="L43" i="1"/>
  <c r="O31" i="1"/>
  <c r="L31" i="1"/>
  <c r="O21" i="1"/>
  <c r="L21" i="1"/>
  <c r="O20" i="1"/>
  <c r="L20" i="1"/>
  <c r="O5" i="1"/>
  <c r="L5" i="1"/>
  <c r="O15" i="1"/>
  <c r="L15" i="1"/>
  <c r="O14" i="1"/>
  <c r="L14" i="1"/>
  <c r="O13" i="1"/>
  <c r="L13" i="1"/>
  <c r="O4" i="1"/>
  <c r="L4" i="1"/>
  <c r="O10" i="1"/>
  <c r="L10" i="1"/>
  <c r="O2" i="1"/>
  <c r="P9" i="1"/>
  <c r="Q9" i="1" s="1"/>
  <c r="P25" i="1"/>
  <c r="Q25" i="1" s="1"/>
  <c r="P33" i="1"/>
  <c r="Q33" i="1" s="1"/>
  <c r="P49" i="1"/>
  <c r="Q49" i="1" s="1"/>
  <c r="P65" i="1"/>
  <c r="Q65" i="1" s="1"/>
  <c r="P73" i="1"/>
  <c r="Q73" i="1" s="1"/>
  <c r="P81" i="1"/>
  <c r="Q81" i="1" s="1"/>
  <c r="P89" i="1"/>
  <c r="Q89" i="1" s="1"/>
  <c r="P97" i="1"/>
  <c r="Q97" i="1" s="1"/>
  <c r="P105" i="1"/>
  <c r="Q105" i="1" s="1"/>
  <c r="P113" i="1"/>
  <c r="Q113" i="1" s="1"/>
  <c r="P121" i="1"/>
  <c r="Q121" i="1" s="1"/>
  <c r="P129" i="1"/>
  <c r="Q129" i="1" s="1"/>
  <c r="P153" i="1"/>
  <c r="Q153" i="1" s="1"/>
  <c r="P161" i="1"/>
  <c r="Q161" i="1" s="1"/>
  <c r="P177" i="1"/>
  <c r="Q177" i="1" s="1"/>
  <c r="P201" i="1"/>
  <c r="Q201" i="1" s="1"/>
  <c r="P209" i="1"/>
  <c r="Q209" i="1" s="1"/>
  <c r="P217" i="1"/>
  <c r="Q217" i="1" s="1"/>
  <c r="P225" i="1"/>
  <c r="Q225" i="1" s="1"/>
  <c r="P233" i="1"/>
  <c r="Q233" i="1" s="1"/>
  <c r="P249" i="1"/>
  <c r="Q249" i="1" s="1"/>
  <c r="L2" i="1"/>
  <c r="M8" i="1"/>
  <c r="N8" i="1" s="1"/>
  <c r="M9" i="1"/>
  <c r="N9" i="1" s="1"/>
  <c r="M17" i="1"/>
  <c r="N17" i="1" s="1"/>
  <c r="M25" i="1"/>
  <c r="N25" i="1" s="1"/>
  <c r="M33" i="1"/>
  <c r="N33" i="1" s="1"/>
  <c r="M40" i="1"/>
  <c r="N40" i="1" s="1"/>
  <c r="M48" i="1"/>
  <c r="N48" i="1" s="1"/>
  <c r="M49" i="1"/>
  <c r="N49" i="1" s="1"/>
  <c r="M56" i="1"/>
  <c r="N56" i="1" s="1"/>
  <c r="M64" i="1"/>
  <c r="N64" i="1" s="1"/>
  <c r="M65" i="1"/>
  <c r="N65" i="1" s="1"/>
  <c r="M72" i="1"/>
  <c r="N72" i="1" s="1"/>
  <c r="M73" i="1"/>
  <c r="N73" i="1" s="1"/>
  <c r="M80" i="1"/>
  <c r="N80" i="1" s="1"/>
  <c r="M81" i="1"/>
  <c r="N81" i="1" s="1"/>
  <c r="M88" i="1"/>
  <c r="N88" i="1" s="1"/>
  <c r="M89" i="1"/>
  <c r="N89" i="1" s="1"/>
  <c r="M96" i="1"/>
  <c r="N96" i="1" s="1"/>
  <c r="M97" i="1"/>
  <c r="N97" i="1" s="1"/>
  <c r="M104" i="1"/>
  <c r="N104" i="1" s="1"/>
  <c r="M105" i="1"/>
  <c r="N105" i="1" s="1"/>
  <c r="M112" i="1"/>
  <c r="N112" i="1" s="1"/>
  <c r="M113" i="1"/>
  <c r="N113" i="1" s="1"/>
  <c r="M120" i="1"/>
  <c r="N120" i="1" s="1"/>
  <c r="M121" i="1"/>
  <c r="N121" i="1" s="1"/>
  <c r="M128" i="1"/>
  <c r="N128" i="1" s="1"/>
  <c r="M129" i="1"/>
  <c r="N129" i="1" s="1"/>
  <c r="M136" i="1"/>
  <c r="N136" i="1" s="1"/>
  <c r="M144" i="1"/>
  <c r="N144" i="1" s="1"/>
  <c r="M152" i="1"/>
  <c r="N152" i="1" s="1"/>
  <c r="M153" i="1"/>
  <c r="N153" i="1" s="1"/>
  <c r="M161" i="1"/>
  <c r="N161" i="1" s="1"/>
  <c r="M176" i="1"/>
  <c r="N176" i="1" s="1"/>
  <c r="M177" i="1"/>
  <c r="N177" i="1" s="1"/>
  <c r="M192" i="1"/>
  <c r="N192" i="1" s="1"/>
  <c r="M200" i="1"/>
  <c r="N200" i="1" s="1"/>
  <c r="M201" i="1"/>
  <c r="N201" i="1" s="1"/>
  <c r="M208" i="1"/>
  <c r="N208" i="1" s="1"/>
  <c r="M209" i="1"/>
  <c r="N209" i="1" s="1"/>
  <c r="M217" i="1"/>
  <c r="N217" i="1" s="1"/>
  <c r="M225" i="1"/>
  <c r="N225" i="1" s="1"/>
  <c r="M232" i="1"/>
  <c r="N232" i="1" s="1"/>
  <c r="M233" i="1"/>
  <c r="N233" i="1" s="1"/>
  <c r="M240" i="1"/>
  <c r="N240" i="1" s="1"/>
  <c r="M248" i="1"/>
  <c r="N248" i="1" s="1"/>
  <c r="M249" i="1"/>
  <c r="N249" i="1" s="1"/>
  <c r="V1" i="1"/>
  <c r="S86" i="1"/>
  <c r="S144" i="1"/>
  <c r="S133" i="1"/>
  <c r="S115" i="1"/>
  <c r="S107" i="1"/>
  <c r="S146" i="1"/>
  <c r="S229" i="1"/>
  <c r="S32" i="1"/>
  <c r="S235" i="1"/>
  <c r="S19" i="1"/>
  <c r="S45" i="1"/>
  <c r="S199" i="1"/>
  <c r="S22" i="1"/>
  <c r="S212" i="1"/>
  <c r="S180" i="1"/>
  <c r="S98" i="1"/>
  <c r="S12" i="1"/>
  <c r="S233" i="1"/>
  <c r="S77" i="1"/>
  <c r="S201" i="1"/>
  <c r="S28" i="1"/>
  <c r="S205" i="1"/>
  <c r="S224" i="1"/>
  <c r="S41" i="1"/>
  <c r="S243" i="1"/>
  <c r="S18" i="1"/>
  <c r="S181" i="1"/>
  <c r="S40" i="1"/>
  <c r="S44" i="1"/>
  <c r="S191" i="1"/>
  <c r="S16" i="1"/>
  <c r="S241" i="1"/>
  <c r="S121" i="1"/>
  <c r="S141" i="1"/>
  <c r="S95" i="1"/>
  <c r="S156" i="1"/>
  <c r="S10" i="1"/>
  <c r="S217" i="1"/>
  <c r="S246" i="1"/>
  <c r="S100" i="1"/>
  <c r="S114" i="1"/>
  <c r="S25" i="1"/>
  <c r="S219" i="1"/>
  <c r="S158" i="1"/>
  <c r="S113" i="1"/>
  <c r="S110" i="1"/>
  <c r="S106" i="1"/>
  <c r="S75" i="1"/>
  <c r="S173" i="1"/>
  <c r="S6" i="1"/>
  <c r="S218" i="1"/>
  <c r="S242" i="1"/>
  <c r="S11" i="1"/>
  <c r="S70" i="1"/>
  <c r="S171" i="1"/>
  <c r="S210" i="1"/>
  <c r="S9" i="1"/>
  <c r="S161" i="1"/>
  <c r="S93" i="1"/>
  <c r="S116" i="1"/>
  <c r="S139" i="1"/>
  <c r="S82" i="1"/>
  <c r="S185" i="1"/>
  <c r="S226" i="1"/>
  <c r="S52" i="1"/>
  <c r="S167" i="1"/>
  <c r="S55" i="1"/>
  <c r="S128" i="1"/>
  <c r="S119" i="1"/>
  <c r="S190" i="1"/>
  <c r="S7" i="1"/>
  <c r="S230" i="1"/>
  <c r="S53" i="1"/>
  <c r="S172" i="1"/>
  <c r="S143" i="1"/>
  <c r="S104" i="1"/>
  <c r="S131" i="1"/>
  <c r="S127" i="1"/>
  <c r="S200" i="1"/>
  <c r="S69" i="1"/>
  <c r="S225" i="1"/>
  <c r="S34" i="1"/>
  <c r="S101" i="1"/>
  <c r="S179" i="1"/>
  <c r="S184" i="1"/>
  <c r="S83" i="1"/>
  <c r="S207" i="1"/>
  <c r="S62" i="1"/>
  <c r="S120" i="1"/>
  <c r="S152" i="1"/>
  <c r="S187" i="1"/>
  <c r="S88" i="1"/>
  <c r="S222" i="1"/>
  <c r="S84" i="1"/>
  <c r="S165" i="1"/>
  <c r="S202" i="1"/>
  <c r="S42" i="1"/>
  <c r="S37" i="1"/>
  <c r="S192" i="1"/>
  <c r="S67" i="1"/>
  <c r="S168" i="1"/>
  <c r="S97" i="1"/>
  <c r="S174" i="1"/>
  <c r="S135" i="1"/>
  <c r="S105" i="1"/>
  <c r="S249" i="1"/>
  <c r="S3" i="1"/>
  <c r="S85" i="1"/>
  <c r="S145" i="1"/>
  <c r="S89" i="1"/>
  <c r="S194" i="1"/>
  <c r="S182" i="1"/>
  <c r="S27" i="1"/>
  <c r="S65" i="1"/>
  <c r="S150" i="1"/>
  <c r="S60" i="1"/>
  <c r="S164" i="1"/>
  <c r="S147" i="1"/>
  <c r="S99" i="1"/>
  <c r="S177" i="1"/>
  <c r="S72" i="1"/>
  <c r="S248" i="1"/>
  <c r="S5" i="1"/>
  <c r="S15" i="1"/>
  <c r="S193" i="1"/>
  <c r="S21" i="1"/>
  <c r="S234" i="1"/>
  <c r="S237" i="1"/>
  <c r="S31" i="1"/>
  <c r="S68" i="1"/>
  <c r="S149" i="1"/>
  <c r="S186" i="1"/>
  <c r="S47" i="1"/>
  <c r="S126" i="1"/>
  <c r="S125" i="1"/>
  <c r="S238" i="1"/>
  <c r="S20" i="1"/>
  <c r="S196" i="1"/>
  <c r="S66" i="1"/>
  <c r="S160" i="1"/>
  <c r="S71" i="1"/>
  <c r="S215" i="1"/>
  <c r="S50" i="1"/>
  <c r="S64" i="1"/>
  <c r="S209" i="1"/>
  <c r="S170" i="1"/>
  <c r="S91" i="1"/>
  <c r="S216" i="1"/>
  <c r="S43" i="1"/>
  <c r="S211" i="1"/>
  <c r="S73" i="1"/>
  <c r="S129" i="1"/>
  <c r="S124" i="1"/>
  <c r="S175" i="1"/>
  <c r="S94" i="1"/>
  <c r="S231" i="1"/>
  <c r="S36" i="1"/>
  <c r="S26" i="1"/>
  <c r="S204" i="1"/>
  <c r="S63" i="1"/>
  <c r="S166" i="1"/>
  <c r="S23" i="1"/>
  <c r="S213" i="1"/>
  <c r="S59" i="1"/>
  <c r="S188" i="1"/>
  <c r="S154" i="1"/>
  <c r="S79" i="1"/>
  <c r="S236" i="1"/>
  <c r="S30" i="1"/>
  <c r="S148" i="1"/>
  <c r="S108" i="1"/>
  <c r="S78" i="1"/>
  <c r="S198" i="1"/>
  <c r="S153" i="1"/>
  <c r="S112" i="1"/>
  <c r="S195" i="1"/>
  <c r="S74" i="1"/>
  <c r="S81" i="1"/>
  <c r="S178" i="1"/>
  <c r="S221" i="1"/>
  <c r="S39" i="1"/>
  <c r="S240" i="1"/>
  <c r="S8" i="1"/>
  <c r="S57" i="1"/>
  <c r="S220" i="1"/>
  <c r="S140" i="1"/>
  <c r="S109" i="1"/>
  <c r="S157" i="1"/>
  <c r="S118" i="1"/>
  <c r="S92" i="1"/>
  <c r="S159" i="1"/>
  <c r="S138" i="1"/>
  <c r="S122" i="1"/>
  <c r="S80" i="1"/>
  <c r="S176" i="1"/>
  <c r="S76" i="1"/>
  <c r="S197" i="1"/>
  <c r="S189" i="1"/>
  <c r="S51" i="1"/>
  <c r="S151" i="1"/>
  <c r="S102" i="1"/>
  <c r="S208" i="1"/>
  <c r="S87" i="1"/>
  <c r="S38" i="1"/>
  <c r="S169" i="1"/>
  <c r="S96" i="1"/>
  <c r="S123" i="1"/>
  <c r="S183" i="1"/>
  <c r="S58" i="1"/>
  <c r="S223" i="1"/>
  <c r="S49" i="1"/>
  <c r="S137" i="1"/>
  <c r="S35" i="1"/>
  <c r="S227" i="1"/>
  <c r="S232" i="1"/>
  <c r="S56" i="1"/>
  <c r="S132" i="1"/>
  <c r="S130" i="1"/>
  <c r="S142" i="1"/>
  <c r="S117" i="1"/>
  <c r="S228" i="1"/>
  <c r="S33" i="1"/>
  <c r="S214" i="1"/>
  <c r="S61" i="1"/>
  <c r="S134" i="1"/>
  <c r="S136" i="1"/>
  <c r="S245" i="1"/>
  <c r="S4" i="1"/>
  <c r="S111" i="1"/>
  <c r="S155" i="1"/>
  <c r="S163" i="1"/>
  <c r="S103" i="1"/>
  <c r="S206" i="1"/>
  <c r="S46" i="1"/>
  <c r="S203" i="1"/>
  <c r="S239" i="1"/>
  <c r="S17" i="1"/>
  <c r="S162" i="1"/>
  <c r="S90" i="1"/>
  <c r="S247" i="1"/>
  <c r="S14" i="1"/>
  <c r="S244" i="1"/>
  <c r="S13" i="1"/>
  <c r="Q205" i="1"/>
  <c r="Q179" i="1"/>
  <c r="Q88" i="1"/>
  <c r="Q66" i="1"/>
  <c r="Q14" i="1"/>
  <c r="P86" i="1"/>
  <c r="Q86" i="1" s="1"/>
  <c r="P144" i="1"/>
  <c r="Q144" i="1" s="1"/>
  <c r="P133" i="1"/>
  <c r="Q133" i="1" s="1"/>
  <c r="P115" i="1"/>
  <c r="Q115" i="1" s="1"/>
  <c r="P107" i="1"/>
  <c r="Q107" i="1" s="1"/>
  <c r="P146" i="1"/>
  <c r="Q146" i="1" s="1"/>
  <c r="P229" i="1"/>
  <c r="Q229" i="1" s="1"/>
  <c r="P32" i="1"/>
  <c r="Q32" i="1" s="1"/>
  <c r="P235" i="1"/>
  <c r="Q235" i="1" s="1"/>
  <c r="P19" i="1"/>
  <c r="Q19" i="1" s="1"/>
  <c r="P45" i="1"/>
  <c r="Q45" i="1" s="1"/>
  <c r="P199" i="1"/>
  <c r="Q199" i="1" s="1"/>
  <c r="P22" i="1"/>
  <c r="Q22" i="1" s="1"/>
  <c r="P212" i="1"/>
  <c r="Q212" i="1" s="1"/>
  <c r="P180" i="1"/>
  <c r="Q180" i="1" s="1"/>
  <c r="P98" i="1"/>
  <c r="Q98" i="1" s="1"/>
  <c r="P12" i="1"/>
  <c r="Q12" i="1" s="1"/>
  <c r="P77" i="1"/>
  <c r="Q77" i="1" s="1"/>
  <c r="P205" i="1"/>
  <c r="P224" i="1"/>
  <c r="Q224" i="1" s="1"/>
  <c r="P243" i="1"/>
  <c r="Q243" i="1" s="1"/>
  <c r="P18" i="1"/>
  <c r="Q18" i="1" s="1"/>
  <c r="P181" i="1"/>
  <c r="Q181" i="1" s="1"/>
  <c r="P44" i="1"/>
  <c r="Q44" i="1" s="1"/>
  <c r="P191" i="1"/>
  <c r="Q191" i="1" s="1"/>
  <c r="P16" i="1"/>
  <c r="Q16" i="1" s="1"/>
  <c r="P241" i="1"/>
  <c r="Q241" i="1" s="1"/>
  <c r="P141" i="1"/>
  <c r="Q141" i="1" s="1"/>
  <c r="P95" i="1"/>
  <c r="Q95" i="1" s="1"/>
  <c r="P156" i="1"/>
  <c r="Q156" i="1" s="1"/>
  <c r="P10" i="1"/>
  <c r="Q10" i="1" s="1"/>
  <c r="P246" i="1"/>
  <c r="Q246" i="1" s="1"/>
  <c r="P100" i="1"/>
  <c r="Q100" i="1" s="1"/>
  <c r="P114" i="1"/>
  <c r="Q114" i="1" s="1"/>
  <c r="P219" i="1"/>
  <c r="Q219" i="1" s="1"/>
  <c r="P158" i="1"/>
  <c r="Q158" i="1" s="1"/>
  <c r="P110" i="1"/>
  <c r="Q110" i="1" s="1"/>
  <c r="P106" i="1"/>
  <c r="Q106" i="1" s="1"/>
  <c r="P75" i="1"/>
  <c r="Q75" i="1" s="1"/>
  <c r="P173" i="1"/>
  <c r="Q173" i="1" s="1"/>
  <c r="P6" i="1"/>
  <c r="Q6" i="1" s="1"/>
  <c r="P218" i="1"/>
  <c r="Q218" i="1" s="1"/>
  <c r="P242" i="1"/>
  <c r="Q242" i="1" s="1"/>
  <c r="P11" i="1"/>
  <c r="Q11" i="1" s="1"/>
  <c r="P70" i="1"/>
  <c r="Q70" i="1" s="1"/>
  <c r="P171" i="1"/>
  <c r="Q171" i="1" s="1"/>
  <c r="P210" i="1"/>
  <c r="Q210" i="1" s="1"/>
  <c r="P93" i="1"/>
  <c r="Q93" i="1" s="1"/>
  <c r="P116" i="1"/>
  <c r="Q116" i="1" s="1"/>
  <c r="P139" i="1"/>
  <c r="Q139" i="1" s="1"/>
  <c r="P82" i="1"/>
  <c r="Q82" i="1" s="1"/>
  <c r="P185" i="1"/>
  <c r="Q185" i="1" s="1"/>
  <c r="P226" i="1"/>
  <c r="Q226" i="1" s="1"/>
  <c r="P52" i="1"/>
  <c r="Q52" i="1" s="1"/>
  <c r="P167" i="1"/>
  <c r="Q167" i="1" s="1"/>
  <c r="P55" i="1"/>
  <c r="Q55" i="1" s="1"/>
  <c r="P128" i="1"/>
  <c r="Q128" i="1" s="1"/>
  <c r="P119" i="1"/>
  <c r="Q119" i="1" s="1"/>
  <c r="P190" i="1"/>
  <c r="Q190" i="1" s="1"/>
  <c r="P54" i="1"/>
  <c r="Q54" i="1" s="1"/>
  <c r="S54" i="1" s="1"/>
  <c r="P7" i="1"/>
  <c r="Q7" i="1" s="1"/>
  <c r="P230" i="1"/>
  <c r="Q230" i="1" s="1"/>
  <c r="P53" i="1"/>
  <c r="Q53" i="1" s="1"/>
  <c r="P172" i="1"/>
  <c r="Q172" i="1" s="1"/>
  <c r="P143" i="1"/>
  <c r="Q143" i="1" s="1"/>
  <c r="P104" i="1"/>
  <c r="Q104" i="1" s="1"/>
  <c r="P131" i="1"/>
  <c r="Q131" i="1" s="1"/>
  <c r="P127" i="1"/>
  <c r="Q127" i="1" s="1"/>
  <c r="P200" i="1"/>
  <c r="Q200" i="1" s="1"/>
  <c r="P69" i="1"/>
  <c r="Q69" i="1" s="1"/>
  <c r="P34" i="1"/>
  <c r="Q34" i="1" s="1"/>
  <c r="P101" i="1"/>
  <c r="Q101" i="1" s="1"/>
  <c r="P179" i="1"/>
  <c r="P184" i="1"/>
  <c r="Q184" i="1" s="1"/>
  <c r="P83" i="1"/>
  <c r="Q83" i="1" s="1"/>
  <c r="P207" i="1"/>
  <c r="Q207" i="1" s="1"/>
  <c r="P62" i="1"/>
  <c r="Q62" i="1" s="1"/>
  <c r="P120" i="1"/>
  <c r="Q120" i="1" s="1"/>
  <c r="P152" i="1"/>
  <c r="Q152" i="1" s="1"/>
  <c r="P187" i="1"/>
  <c r="Q187" i="1" s="1"/>
  <c r="P88" i="1"/>
  <c r="P222" i="1"/>
  <c r="Q222" i="1" s="1"/>
  <c r="P29" i="1"/>
  <c r="Q29" i="1" s="1"/>
  <c r="S29" i="1" s="1"/>
  <c r="P84" i="1"/>
  <c r="Q84" i="1" s="1"/>
  <c r="P165" i="1"/>
  <c r="Q165" i="1" s="1"/>
  <c r="P202" i="1"/>
  <c r="Q202" i="1" s="1"/>
  <c r="P42" i="1"/>
  <c r="Q42" i="1" s="1"/>
  <c r="P37" i="1"/>
  <c r="Q37" i="1" s="1"/>
  <c r="P192" i="1"/>
  <c r="Q192" i="1" s="1"/>
  <c r="P67" i="1"/>
  <c r="Q67" i="1" s="1"/>
  <c r="P168" i="1"/>
  <c r="Q168" i="1" s="1"/>
  <c r="P174" i="1"/>
  <c r="Q174" i="1" s="1"/>
  <c r="P135" i="1"/>
  <c r="Q135" i="1" s="1"/>
  <c r="P3" i="1"/>
  <c r="Q3" i="1" s="1"/>
  <c r="P85" i="1"/>
  <c r="Q85" i="1" s="1"/>
  <c r="P145" i="1"/>
  <c r="Q145" i="1" s="1"/>
  <c r="P194" i="1"/>
  <c r="Q194" i="1" s="1"/>
  <c r="P182" i="1"/>
  <c r="Q182" i="1" s="1"/>
  <c r="P27" i="1"/>
  <c r="Q27" i="1" s="1"/>
  <c r="P150" i="1"/>
  <c r="Q150" i="1" s="1"/>
  <c r="P60" i="1"/>
  <c r="Q60" i="1" s="1"/>
  <c r="P164" i="1"/>
  <c r="Q164" i="1" s="1"/>
  <c r="P147" i="1"/>
  <c r="Q147" i="1" s="1"/>
  <c r="P99" i="1"/>
  <c r="Q99" i="1" s="1"/>
  <c r="P72" i="1"/>
  <c r="Q72" i="1" s="1"/>
  <c r="P248" i="1"/>
  <c r="Q248" i="1" s="1"/>
  <c r="P5" i="1"/>
  <c r="Q5" i="1" s="1"/>
  <c r="P15" i="1"/>
  <c r="Q15" i="1" s="1"/>
  <c r="P193" i="1"/>
  <c r="Q193" i="1" s="1"/>
  <c r="P21" i="1"/>
  <c r="Q21" i="1" s="1"/>
  <c r="P234" i="1"/>
  <c r="Q234" i="1" s="1"/>
  <c r="P237" i="1"/>
  <c r="Q237" i="1" s="1"/>
  <c r="P31" i="1"/>
  <c r="Q31" i="1" s="1"/>
  <c r="P68" i="1"/>
  <c r="Q68" i="1" s="1"/>
  <c r="P149" i="1"/>
  <c r="Q149" i="1" s="1"/>
  <c r="P186" i="1"/>
  <c r="Q186" i="1" s="1"/>
  <c r="P47" i="1"/>
  <c r="Q47" i="1" s="1"/>
  <c r="P126" i="1"/>
  <c r="Q126" i="1" s="1"/>
  <c r="P125" i="1"/>
  <c r="Q125" i="1" s="1"/>
  <c r="P238" i="1"/>
  <c r="Q238" i="1" s="1"/>
  <c r="P20" i="1"/>
  <c r="Q20" i="1" s="1"/>
  <c r="P196" i="1"/>
  <c r="Q196" i="1" s="1"/>
  <c r="P66" i="1"/>
  <c r="P160" i="1"/>
  <c r="Q160" i="1" s="1"/>
  <c r="P71" i="1"/>
  <c r="Q71" i="1" s="1"/>
  <c r="P215" i="1"/>
  <c r="Q215" i="1" s="1"/>
  <c r="P50" i="1"/>
  <c r="Q50" i="1" s="1"/>
  <c r="P64" i="1"/>
  <c r="Q64" i="1" s="1"/>
  <c r="P170" i="1"/>
  <c r="Q170" i="1" s="1"/>
  <c r="P91" i="1"/>
  <c r="Q91" i="1" s="1"/>
  <c r="P216" i="1"/>
  <c r="Q216" i="1" s="1"/>
  <c r="P43" i="1"/>
  <c r="Q43" i="1" s="1"/>
  <c r="P211" i="1"/>
  <c r="Q211" i="1" s="1"/>
  <c r="P124" i="1"/>
  <c r="Q124" i="1" s="1"/>
  <c r="P175" i="1"/>
  <c r="Q175" i="1" s="1"/>
  <c r="P94" i="1"/>
  <c r="Q94" i="1" s="1"/>
  <c r="P231" i="1"/>
  <c r="Q231" i="1" s="1"/>
  <c r="P36" i="1"/>
  <c r="Q36" i="1" s="1"/>
  <c r="P26" i="1"/>
  <c r="Q26" i="1" s="1"/>
  <c r="P204" i="1"/>
  <c r="Q204" i="1" s="1"/>
  <c r="P63" i="1"/>
  <c r="Q63" i="1" s="1"/>
  <c r="P166" i="1"/>
  <c r="Q166" i="1" s="1"/>
  <c r="P23" i="1"/>
  <c r="Q23" i="1" s="1"/>
  <c r="P213" i="1"/>
  <c r="Q213" i="1" s="1"/>
  <c r="P59" i="1"/>
  <c r="Q59" i="1" s="1"/>
  <c r="P188" i="1"/>
  <c r="Q188" i="1" s="1"/>
  <c r="P154" i="1"/>
  <c r="Q154" i="1" s="1"/>
  <c r="P79" i="1"/>
  <c r="Q79" i="1" s="1"/>
  <c r="P236" i="1"/>
  <c r="Q236" i="1" s="1"/>
  <c r="P30" i="1"/>
  <c r="Q30" i="1" s="1"/>
  <c r="P148" i="1"/>
  <c r="Q148" i="1" s="1"/>
  <c r="P108" i="1"/>
  <c r="Q108" i="1" s="1"/>
  <c r="P78" i="1"/>
  <c r="Q78" i="1" s="1"/>
  <c r="P198" i="1"/>
  <c r="Q198" i="1" s="1"/>
  <c r="P112" i="1"/>
  <c r="Q112" i="1" s="1"/>
  <c r="P195" i="1"/>
  <c r="Q195" i="1" s="1"/>
  <c r="P74" i="1"/>
  <c r="Q74" i="1" s="1"/>
  <c r="P178" i="1"/>
  <c r="Q178" i="1" s="1"/>
  <c r="P221" i="1"/>
  <c r="Q221" i="1" s="1"/>
  <c r="P39" i="1"/>
  <c r="Q39" i="1" s="1"/>
  <c r="P240" i="1"/>
  <c r="Q240" i="1" s="1"/>
  <c r="P8" i="1"/>
  <c r="Q8" i="1" s="1"/>
  <c r="P220" i="1"/>
  <c r="Q220" i="1" s="1"/>
  <c r="P140" i="1"/>
  <c r="Q140" i="1" s="1"/>
  <c r="P109" i="1"/>
  <c r="Q109" i="1" s="1"/>
  <c r="P157" i="1"/>
  <c r="Q157" i="1" s="1"/>
  <c r="P118" i="1"/>
  <c r="Q118" i="1" s="1"/>
  <c r="P92" i="1"/>
  <c r="Q92" i="1" s="1"/>
  <c r="P159" i="1"/>
  <c r="Q159" i="1" s="1"/>
  <c r="P138" i="1"/>
  <c r="Q138" i="1" s="1"/>
  <c r="P122" i="1"/>
  <c r="Q122" i="1" s="1"/>
  <c r="P80" i="1"/>
  <c r="Q80" i="1" s="1"/>
  <c r="P176" i="1"/>
  <c r="Q176" i="1" s="1"/>
  <c r="P76" i="1"/>
  <c r="Q76" i="1" s="1"/>
  <c r="P197" i="1"/>
  <c r="Q197" i="1" s="1"/>
  <c r="P189" i="1"/>
  <c r="Q189" i="1" s="1"/>
  <c r="P51" i="1"/>
  <c r="Q51" i="1" s="1"/>
  <c r="P151" i="1"/>
  <c r="Q151" i="1" s="1"/>
  <c r="P102" i="1"/>
  <c r="Q102" i="1" s="1"/>
  <c r="P208" i="1"/>
  <c r="Q208" i="1" s="1"/>
  <c r="P87" i="1"/>
  <c r="Q87" i="1" s="1"/>
  <c r="P38" i="1"/>
  <c r="Q38" i="1" s="1"/>
  <c r="P169" i="1"/>
  <c r="Q169" i="1" s="1"/>
  <c r="P96" i="1"/>
  <c r="Q96" i="1" s="1"/>
  <c r="P123" i="1"/>
  <c r="Q123" i="1" s="1"/>
  <c r="P48" i="1"/>
  <c r="Q48" i="1" s="1"/>
  <c r="P183" i="1"/>
  <c r="Q183" i="1" s="1"/>
  <c r="P58" i="1"/>
  <c r="Q58" i="1" s="1"/>
  <c r="P223" i="1"/>
  <c r="Q223" i="1" s="1"/>
  <c r="P137" i="1"/>
  <c r="Q137" i="1" s="1"/>
  <c r="P35" i="1"/>
  <c r="Q35" i="1" s="1"/>
  <c r="P227" i="1"/>
  <c r="Q227" i="1" s="1"/>
  <c r="P232" i="1"/>
  <c r="Q232" i="1" s="1"/>
  <c r="P56" i="1"/>
  <c r="Q56" i="1" s="1"/>
  <c r="P132" i="1"/>
  <c r="Q132" i="1" s="1"/>
  <c r="P130" i="1"/>
  <c r="Q130" i="1" s="1"/>
  <c r="P142" i="1"/>
  <c r="Q142" i="1" s="1"/>
  <c r="P117" i="1"/>
  <c r="Q117" i="1" s="1"/>
  <c r="P228" i="1"/>
  <c r="Q228" i="1" s="1"/>
  <c r="P214" i="1"/>
  <c r="Q214" i="1" s="1"/>
  <c r="P61" i="1"/>
  <c r="Q61" i="1" s="1"/>
  <c r="P134" i="1"/>
  <c r="Q134" i="1" s="1"/>
  <c r="P136" i="1"/>
  <c r="Q136" i="1" s="1"/>
  <c r="P245" i="1"/>
  <c r="Q245" i="1" s="1"/>
  <c r="P4" i="1"/>
  <c r="Q4" i="1" s="1"/>
  <c r="P111" i="1"/>
  <c r="Q111" i="1" s="1"/>
  <c r="P155" i="1"/>
  <c r="Q155" i="1" s="1"/>
  <c r="P163" i="1"/>
  <c r="Q163" i="1" s="1"/>
  <c r="P103" i="1"/>
  <c r="Q103" i="1" s="1"/>
  <c r="P206" i="1"/>
  <c r="Q206" i="1" s="1"/>
  <c r="P46" i="1"/>
  <c r="Q46" i="1" s="1"/>
  <c r="P24" i="1"/>
  <c r="Q24" i="1" s="1"/>
  <c r="S24" i="1" s="1"/>
  <c r="P203" i="1"/>
  <c r="Q203" i="1" s="1"/>
  <c r="P239" i="1"/>
  <c r="Q239" i="1" s="1"/>
  <c r="P162" i="1"/>
  <c r="Q162" i="1" s="1"/>
  <c r="P90" i="1"/>
  <c r="Q90" i="1" s="1"/>
  <c r="P247" i="1"/>
  <c r="Q247" i="1" s="1"/>
  <c r="P14" i="1"/>
  <c r="P244" i="1"/>
  <c r="Q244" i="1" s="1"/>
  <c r="P13" i="1"/>
  <c r="Q13" i="1" s="1"/>
  <c r="N184" i="1"/>
  <c r="N27" i="1"/>
  <c r="M86" i="1"/>
  <c r="N86" i="1" s="1"/>
  <c r="M133" i="1"/>
  <c r="N133" i="1" s="1"/>
  <c r="M115" i="1"/>
  <c r="N115" i="1" s="1"/>
  <c r="M107" i="1"/>
  <c r="N107" i="1" s="1"/>
  <c r="M146" i="1"/>
  <c r="N146" i="1" s="1"/>
  <c r="M229" i="1"/>
  <c r="N229" i="1" s="1"/>
  <c r="M32" i="1"/>
  <c r="N32" i="1" s="1"/>
  <c r="M235" i="1"/>
  <c r="N235" i="1" s="1"/>
  <c r="M19" i="1"/>
  <c r="N19" i="1" s="1"/>
  <c r="M45" i="1"/>
  <c r="N45" i="1" s="1"/>
  <c r="M199" i="1"/>
  <c r="N199" i="1" s="1"/>
  <c r="M22" i="1"/>
  <c r="N22" i="1" s="1"/>
  <c r="M212" i="1"/>
  <c r="N212" i="1" s="1"/>
  <c r="M180" i="1"/>
  <c r="N180" i="1" s="1"/>
  <c r="M98" i="1"/>
  <c r="N98" i="1" s="1"/>
  <c r="M12" i="1"/>
  <c r="N12" i="1" s="1"/>
  <c r="M77" i="1"/>
  <c r="N77" i="1" s="1"/>
  <c r="M28" i="1"/>
  <c r="N28" i="1" s="1"/>
  <c r="M205" i="1"/>
  <c r="N205" i="1" s="1"/>
  <c r="M224" i="1"/>
  <c r="N224" i="1" s="1"/>
  <c r="M41" i="1"/>
  <c r="N41" i="1" s="1"/>
  <c r="M243" i="1"/>
  <c r="N243" i="1" s="1"/>
  <c r="M18" i="1"/>
  <c r="N18" i="1" s="1"/>
  <c r="M181" i="1"/>
  <c r="N181" i="1" s="1"/>
  <c r="M44" i="1"/>
  <c r="N44" i="1" s="1"/>
  <c r="M191" i="1"/>
  <c r="N191" i="1" s="1"/>
  <c r="M16" i="1"/>
  <c r="N16" i="1" s="1"/>
  <c r="M241" i="1"/>
  <c r="N241" i="1" s="1"/>
  <c r="M141" i="1"/>
  <c r="N141" i="1" s="1"/>
  <c r="M95" i="1"/>
  <c r="N95" i="1" s="1"/>
  <c r="M156" i="1"/>
  <c r="N156" i="1" s="1"/>
  <c r="M10" i="1"/>
  <c r="N10" i="1" s="1"/>
  <c r="M246" i="1"/>
  <c r="N246" i="1" s="1"/>
  <c r="M100" i="1"/>
  <c r="N100" i="1" s="1"/>
  <c r="M114" i="1"/>
  <c r="N114" i="1" s="1"/>
  <c r="M219" i="1"/>
  <c r="N219" i="1" s="1"/>
  <c r="M158" i="1"/>
  <c r="N158" i="1" s="1"/>
  <c r="M110" i="1"/>
  <c r="N110" i="1" s="1"/>
  <c r="M106" i="1"/>
  <c r="N106" i="1" s="1"/>
  <c r="M75" i="1"/>
  <c r="N75" i="1" s="1"/>
  <c r="M173" i="1"/>
  <c r="N173" i="1" s="1"/>
  <c r="M6" i="1"/>
  <c r="N6" i="1" s="1"/>
  <c r="M218" i="1"/>
  <c r="N218" i="1" s="1"/>
  <c r="M242" i="1"/>
  <c r="N242" i="1" s="1"/>
  <c r="M11" i="1"/>
  <c r="N11" i="1" s="1"/>
  <c r="M70" i="1"/>
  <c r="N70" i="1" s="1"/>
  <c r="M171" i="1"/>
  <c r="N171" i="1" s="1"/>
  <c r="M210" i="1"/>
  <c r="N210" i="1" s="1"/>
  <c r="M93" i="1"/>
  <c r="N93" i="1" s="1"/>
  <c r="M116" i="1"/>
  <c r="N116" i="1" s="1"/>
  <c r="M139" i="1"/>
  <c r="N139" i="1" s="1"/>
  <c r="M82" i="1"/>
  <c r="N82" i="1" s="1"/>
  <c r="M185" i="1"/>
  <c r="N185" i="1" s="1"/>
  <c r="M226" i="1"/>
  <c r="N226" i="1" s="1"/>
  <c r="M52" i="1"/>
  <c r="N52" i="1" s="1"/>
  <c r="M167" i="1"/>
  <c r="N167" i="1" s="1"/>
  <c r="M55" i="1"/>
  <c r="N55" i="1" s="1"/>
  <c r="M119" i="1"/>
  <c r="N119" i="1" s="1"/>
  <c r="M190" i="1"/>
  <c r="N190" i="1" s="1"/>
  <c r="M54" i="1"/>
  <c r="N54" i="1" s="1"/>
  <c r="M7" i="1"/>
  <c r="N7" i="1" s="1"/>
  <c r="M230" i="1"/>
  <c r="N230" i="1" s="1"/>
  <c r="M53" i="1"/>
  <c r="N53" i="1" s="1"/>
  <c r="M172" i="1"/>
  <c r="N172" i="1" s="1"/>
  <c r="M143" i="1"/>
  <c r="N143" i="1" s="1"/>
  <c r="M131" i="1"/>
  <c r="N131" i="1" s="1"/>
  <c r="M127" i="1"/>
  <c r="N127" i="1" s="1"/>
  <c r="M69" i="1"/>
  <c r="N69" i="1" s="1"/>
  <c r="M34" i="1"/>
  <c r="N34" i="1" s="1"/>
  <c r="M101" i="1"/>
  <c r="N101" i="1" s="1"/>
  <c r="M179" i="1"/>
  <c r="N179" i="1" s="1"/>
  <c r="M184" i="1"/>
  <c r="M83" i="1"/>
  <c r="N83" i="1" s="1"/>
  <c r="M207" i="1"/>
  <c r="N207" i="1" s="1"/>
  <c r="M62" i="1"/>
  <c r="N62" i="1" s="1"/>
  <c r="M187" i="1"/>
  <c r="N187" i="1" s="1"/>
  <c r="M222" i="1"/>
  <c r="N222" i="1" s="1"/>
  <c r="M29" i="1"/>
  <c r="N29" i="1" s="1"/>
  <c r="M84" i="1"/>
  <c r="N84" i="1" s="1"/>
  <c r="M165" i="1"/>
  <c r="N165" i="1" s="1"/>
  <c r="M202" i="1"/>
  <c r="N202" i="1" s="1"/>
  <c r="M42" i="1"/>
  <c r="N42" i="1" s="1"/>
  <c r="M37" i="1"/>
  <c r="N37" i="1" s="1"/>
  <c r="M67" i="1"/>
  <c r="N67" i="1" s="1"/>
  <c r="M168" i="1"/>
  <c r="N168" i="1" s="1"/>
  <c r="M174" i="1"/>
  <c r="N174" i="1" s="1"/>
  <c r="M135" i="1"/>
  <c r="N135" i="1" s="1"/>
  <c r="M3" i="1"/>
  <c r="N3" i="1" s="1"/>
  <c r="M85" i="1"/>
  <c r="N85" i="1" s="1"/>
  <c r="M145" i="1"/>
  <c r="N145" i="1" s="1"/>
  <c r="M194" i="1"/>
  <c r="N194" i="1" s="1"/>
  <c r="M182" i="1"/>
  <c r="N182" i="1" s="1"/>
  <c r="M27" i="1"/>
  <c r="M150" i="1"/>
  <c r="N150" i="1" s="1"/>
  <c r="M60" i="1"/>
  <c r="N60" i="1" s="1"/>
  <c r="M164" i="1"/>
  <c r="N164" i="1" s="1"/>
  <c r="M147" i="1"/>
  <c r="N147" i="1" s="1"/>
  <c r="M99" i="1"/>
  <c r="N99" i="1" s="1"/>
  <c r="M5" i="1"/>
  <c r="N5" i="1" s="1"/>
  <c r="M15" i="1"/>
  <c r="N15" i="1" s="1"/>
  <c r="M193" i="1"/>
  <c r="N193" i="1" s="1"/>
  <c r="M21" i="1"/>
  <c r="N21" i="1" s="1"/>
  <c r="M234" i="1"/>
  <c r="N234" i="1" s="1"/>
  <c r="M237" i="1"/>
  <c r="N237" i="1" s="1"/>
  <c r="M31" i="1"/>
  <c r="N31" i="1" s="1"/>
  <c r="M68" i="1"/>
  <c r="N68" i="1" s="1"/>
  <c r="M149" i="1"/>
  <c r="N149" i="1" s="1"/>
  <c r="M186" i="1"/>
  <c r="N186" i="1" s="1"/>
  <c r="M47" i="1"/>
  <c r="N47" i="1" s="1"/>
  <c r="M126" i="1"/>
  <c r="N126" i="1" s="1"/>
  <c r="M125" i="1"/>
  <c r="N125" i="1" s="1"/>
  <c r="M238" i="1"/>
  <c r="N238" i="1" s="1"/>
  <c r="M20" i="1"/>
  <c r="N20" i="1" s="1"/>
  <c r="M196" i="1"/>
  <c r="N196" i="1" s="1"/>
  <c r="M66" i="1"/>
  <c r="N66" i="1" s="1"/>
  <c r="M160" i="1"/>
  <c r="N160" i="1" s="1"/>
  <c r="M71" i="1"/>
  <c r="N71" i="1" s="1"/>
  <c r="M215" i="1"/>
  <c r="N215" i="1" s="1"/>
  <c r="M50" i="1"/>
  <c r="N50" i="1" s="1"/>
  <c r="M170" i="1"/>
  <c r="N170" i="1" s="1"/>
  <c r="M91" i="1"/>
  <c r="N91" i="1" s="1"/>
  <c r="M216" i="1"/>
  <c r="N216" i="1" s="1"/>
  <c r="M43" i="1"/>
  <c r="N43" i="1" s="1"/>
  <c r="M211" i="1"/>
  <c r="N211" i="1" s="1"/>
  <c r="M124" i="1"/>
  <c r="N124" i="1" s="1"/>
  <c r="M175" i="1"/>
  <c r="N175" i="1" s="1"/>
  <c r="M94" i="1"/>
  <c r="N94" i="1" s="1"/>
  <c r="M231" i="1"/>
  <c r="N231" i="1" s="1"/>
  <c r="M36" i="1"/>
  <c r="N36" i="1" s="1"/>
  <c r="M204" i="1"/>
  <c r="N204" i="1" s="1"/>
  <c r="M63" i="1"/>
  <c r="N63" i="1" s="1"/>
  <c r="M166" i="1"/>
  <c r="N166" i="1" s="1"/>
  <c r="M23" i="1"/>
  <c r="N23" i="1" s="1"/>
  <c r="M213" i="1"/>
  <c r="N213" i="1" s="1"/>
  <c r="M59" i="1"/>
  <c r="N59" i="1" s="1"/>
  <c r="M188" i="1"/>
  <c r="N188" i="1" s="1"/>
  <c r="M154" i="1"/>
  <c r="N154" i="1" s="1"/>
  <c r="M79" i="1"/>
  <c r="N79" i="1" s="1"/>
  <c r="M236" i="1"/>
  <c r="N236" i="1" s="1"/>
  <c r="M30" i="1"/>
  <c r="N30" i="1" s="1"/>
  <c r="M148" i="1"/>
  <c r="N148" i="1" s="1"/>
  <c r="M108" i="1"/>
  <c r="N108" i="1" s="1"/>
  <c r="M78" i="1"/>
  <c r="N78" i="1" s="1"/>
  <c r="M198" i="1"/>
  <c r="N198" i="1" s="1"/>
  <c r="M195" i="1"/>
  <c r="N195" i="1" s="1"/>
  <c r="M74" i="1"/>
  <c r="N74" i="1" s="1"/>
  <c r="M178" i="1"/>
  <c r="N178" i="1" s="1"/>
  <c r="M221" i="1"/>
  <c r="N221" i="1" s="1"/>
  <c r="M39" i="1"/>
  <c r="N39" i="1" s="1"/>
  <c r="M220" i="1"/>
  <c r="N220" i="1" s="1"/>
  <c r="M140" i="1"/>
  <c r="N140" i="1" s="1"/>
  <c r="M109" i="1"/>
  <c r="N109" i="1" s="1"/>
  <c r="M157" i="1"/>
  <c r="N157" i="1" s="1"/>
  <c r="M118" i="1"/>
  <c r="N118" i="1" s="1"/>
  <c r="M92" i="1"/>
  <c r="N92" i="1" s="1"/>
  <c r="M159" i="1"/>
  <c r="N159" i="1" s="1"/>
  <c r="M138" i="1"/>
  <c r="N138" i="1" s="1"/>
  <c r="M122" i="1"/>
  <c r="N122" i="1" s="1"/>
  <c r="M76" i="1"/>
  <c r="N76" i="1" s="1"/>
  <c r="M197" i="1"/>
  <c r="N197" i="1" s="1"/>
  <c r="M189" i="1"/>
  <c r="N189" i="1" s="1"/>
  <c r="M51" i="1"/>
  <c r="N51" i="1" s="1"/>
  <c r="M151" i="1"/>
  <c r="N151" i="1" s="1"/>
  <c r="M102" i="1"/>
  <c r="N102" i="1" s="1"/>
  <c r="M87" i="1"/>
  <c r="N87" i="1" s="1"/>
  <c r="M38" i="1"/>
  <c r="N38" i="1" s="1"/>
  <c r="M169" i="1"/>
  <c r="N169" i="1" s="1"/>
  <c r="M123" i="1"/>
  <c r="N123" i="1" s="1"/>
  <c r="M183" i="1"/>
  <c r="N183" i="1" s="1"/>
  <c r="M58" i="1"/>
  <c r="N58" i="1" s="1"/>
  <c r="M223" i="1"/>
  <c r="N223" i="1" s="1"/>
  <c r="M137" i="1"/>
  <c r="N137" i="1" s="1"/>
  <c r="M35" i="1"/>
  <c r="N35" i="1" s="1"/>
  <c r="M227" i="1"/>
  <c r="N227" i="1" s="1"/>
  <c r="M132" i="1"/>
  <c r="N132" i="1" s="1"/>
  <c r="M130" i="1"/>
  <c r="N130" i="1" s="1"/>
  <c r="M142" i="1"/>
  <c r="N142" i="1" s="1"/>
  <c r="M117" i="1"/>
  <c r="N117" i="1" s="1"/>
  <c r="M228" i="1"/>
  <c r="N228" i="1" s="1"/>
  <c r="M214" i="1"/>
  <c r="N214" i="1" s="1"/>
  <c r="M61" i="1"/>
  <c r="N61" i="1" s="1"/>
  <c r="M134" i="1"/>
  <c r="N134" i="1" s="1"/>
  <c r="M245" i="1"/>
  <c r="N245" i="1" s="1"/>
  <c r="M4" i="1"/>
  <c r="N4" i="1" s="1"/>
  <c r="M111" i="1"/>
  <c r="N111" i="1" s="1"/>
  <c r="M155" i="1"/>
  <c r="N155" i="1" s="1"/>
  <c r="M163" i="1"/>
  <c r="N163" i="1" s="1"/>
  <c r="M103" i="1"/>
  <c r="N103" i="1" s="1"/>
  <c r="M206" i="1"/>
  <c r="N206" i="1" s="1"/>
  <c r="M46" i="1"/>
  <c r="N46" i="1" s="1"/>
  <c r="M24" i="1"/>
  <c r="N24" i="1" s="1"/>
  <c r="M203" i="1"/>
  <c r="N203" i="1" s="1"/>
  <c r="M239" i="1"/>
  <c r="N239" i="1" s="1"/>
  <c r="M162" i="1"/>
  <c r="N162" i="1" s="1"/>
  <c r="M90" i="1"/>
  <c r="N90" i="1" s="1"/>
  <c r="M247" i="1"/>
  <c r="N247" i="1" s="1"/>
  <c r="M14" i="1"/>
  <c r="N14" i="1" s="1"/>
  <c r="M244" i="1"/>
  <c r="N244" i="1" s="1"/>
  <c r="M13" i="1"/>
  <c r="N13" i="1" s="1"/>
  <c r="V4" i="1" l="1"/>
</calcChain>
</file>

<file path=xl/sharedStrings.xml><?xml version="1.0" encoding="utf-8"?>
<sst xmlns="http://schemas.openxmlformats.org/spreadsheetml/2006/main" count="568" uniqueCount="150">
  <si>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</si>
  <si>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</si>
  <si>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</si>
  <si>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</si>
  <si>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</si>
  <si>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</si>
  <si>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</si>
  <si>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</si>
  <si>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</si>
  <si>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</si>
  <si>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</si>
  <si>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Matthew Tkachuk</t>
  </si>
  <si>
    <t>Over</t>
  </si>
  <si>
    <t>Under</t>
  </si>
  <si>
    <t>Jesper Bratt</t>
  </si>
  <si>
    <t>Evan Rodrigues</t>
  </si>
  <si>
    <t>Stefan Noesen</t>
  </si>
  <si>
    <t>Carter Verhaeghe</t>
  </si>
  <si>
    <t>Nico Hischier</t>
  </si>
  <si>
    <t>Jack Hughes</t>
  </si>
  <si>
    <t>Gustav Forsling</t>
  </si>
  <si>
    <t>Dougie Hamilton</t>
  </si>
  <si>
    <t>Sam Bennett</t>
  </si>
  <si>
    <t>Timo Meier</t>
  </si>
  <si>
    <t>Aleksander Barkov</t>
  </si>
  <si>
    <t>Sam Reinhart</t>
  </si>
  <si>
    <t>Anton Lundell</t>
  </si>
  <si>
    <t>Fabian Zetterlund</t>
  </si>
  <si>
    <t>Filip Chytil</t>
  </si>
  <si>
    <t>Alexis Lafreni√®re</t>
  </si>
  <si>
    <t>Artemi Panarin</t>
  </si>
  <si>
    <t>Chris Kreider</t>
  </si>
  <si>
    <t>Tyler Toffoli</t>
  </si>
  <si>
    <t>William Eklund</t>
  </si>
  <si>
    <t>Mika Zibanejad</t>
  </si>
  <si>
    <t>Adam Fox</t>
  </si>
  <si>
    <t>Mikael Granlund</t>
  </si>
  <si>
    <t>Vincent Trocheck</t>
  </si>
  <si>
    <t>Reilly Smith</t>
  </si>
  <si>
    <t>Travis Sanheim</t>
  </si>
  <si>
    <t>Brady Tkachuk</t>
  </si>
  <si>
    <t>Owen Tippett</t>
  </si>
  <si>
    <t>Joel Farabee</t>
  </si>
  <si>
    <t>Drake Batherson</t>
  </si>
  <si>
    <t>Tim St√ºtzle</t>
  </si>
  <si>
    <t>Jake Sanderson</t>
  </si>
  <si>
    <t>Josh Norris</t>
  </si>
  <si>
    <t>Sean Couturier</t>
  </si>
  <si>
    <t>Travis Konecny</t>
  </si>
  <si>
    <t>Shane Pinto</t>
  </si>
  <si>
    <t>Claude Giroux</t>
  </si>
  <si>
    <t>Thomas Chabot</t>
  </si>
  <si>
    <t>Kyle Connor</t>
  </si>
  <si>
    <t>Nicholas Paul</t>
  </si>
  <si>
    <t>Victor Hedman</t>
  </si>
  <si>
    <t>Mark Scheifele</t>
  </si>
  <si>
    <t>Anthony Cirelli</t>
  </si>
  <si>
    <t>Nikita Kucherov</t>
  </si>
  <si>
    <t>Josh Morrissey</t>
  </si>
  <si>
    <t>Nikolaj Ehlers</t>
  </si>
  <si>
    <t>Brandon Hagel</t>
  </si>
  <si>
    <t>Nino Niederreiter</t>
  </si>
  <si>
    <t>Gabriel Vilardi</t>
  </si>
  <si>
    <t>Jake Guentzel</t>
  </si>
  <si>
    <t>Jordan Kyrou</t>
  </si>
  <si>
    <t>Dylan Cozens</t>
  </si>
  <si>
    <t>Alex Tuch</t>
  </si>
  <si>
    <t>JJ Peterka</t>
  </si>
  <si>
    <t>Colton Parayko</t>
  </si>
  <si>
    <t>Pavel Buchnevich</t>
  </si>
  <si>
    <t>Brayden Schenn</t>
  </si>
  <si>
    <t>Jason Zucker</t>
  </si>
  <si>
    <t>Justin Faulk</t>
  </si>
  <si>
    <t>Rasmus Dahlin</t>
  </si>
  <si>
    <t>Jake Neighbours</t>
  </si>
  <si>
    <t>Wyatt Johnston</t>
  </si>
  <si>
    <t>David Pastrnak</t>
  </si>
  <si>
    <t>Jason Robertson</t>
  </si>
  <si>
    <t>Pavel Zacha</t>
  </si>
  <si>
    <t>Elias Lindholm</t>
  </si>
  <si>
    <t>Tyler Seguin</t>
  </si>
  <si>
    <t>Matt Duchene</t>
  </si>
  <si>
    <t>Charlie McAvoy</t>
  </si>
  <si>
    <t>Mason Marchment</t>
  </si>
  <si>
    <t>Miro Heiskanen</t>
  </si>
  <si>
    <t>Charlie Coyle</t>
  </si>
  <si>
    <t>Roope Hintz</t>
  </si>
  <si>
    <t>Thomas Harley</t>
  </si>
  <si>
    <t>Brad Marchand</t>
  </si>
  <si>
    <t>Marco Rossi</t>
  </si>
  <si>
    <t>Nick Suzuki</t>
  </si>
  <si>
    <t>Kirill Kaprizov</t>
  </si>
  <si>
    <t>Juraj Slafkovsky</t>
  </si>
  <si>
    <t>Joel Eriksson Ek</t>
  </si>
  <si>
    <t>Mike Matheson</t>
  </si>
  <si>
    <t>Cole Caufield</t>
  </si>
  <si>
    <t>Brendan Gallagher</t>
  </si>
  <si>
    <t>Matt Boldy</t>
  </si>
  <si>
    <t>Brock Faber</t>
  </si>
  <si>
    <t>Mats Zuccarello</t>
  </si>
  <si>
    <t>Ryan Hartman</t>
  </si>
  <si>
    <t>Steven Stamkos</t>
  </si>
  <si>
    <t>Ryan O'Reilly</t>
  </si>
  <si>
    <t>Darnell Nurse</t>
  </si>
  <si>
    <t>Filip Forsberg</t>
  </si>
  <si>
    <t>Evan Bouchard</t>
  </si>
  <si>
    <t>Zach Hyman</t>
  </si>
  <si>
    <t>Brady Skjei</t>
  </si>
  <si>
    <t>Roman Josi</t>
  </si>
  <si>
    <t>Leon Draisaitl</t>
  </si>
  <si>
    <t>Jonathan Marchessault</t>
  </si>
  <si>
    <t>Connor McDavid</t>
  </si>
  <si>
    <t>Ryan Nugent-Hopkins</t>
  </si>
  <si>
    <t>Mattias Ekholm</t>
  </si>
  <si>
    <t>Matty Beniers</t>
  </si>
  <si>
    <t>Ryan Donato</t>
  </si>
  <si>
    <t>Connor Bedard</t>
  </si>
  <si>
    <t>Tyler Bertuzzi</t>
  </si>
  <si>
    <t>Taylor Hall</t>
  </si>
  <si>
    <t>Seth Jones</t>
  </si>
  <si>
    <t>Jaden Schwartz</t>
  </si>
  <si>
    <t>Oliver Bjorkstrand</t>
  </si>
  <si>
    <t>Jared McCann</t>
  </si>
  <si>
    <t>Jordan Eberle</t>
  </si>
  <si>
    <t>Brandon Montour</t>
  </si>
  <si>
    <t>Anders Lee</t>
  </si>
  <si>
    <t>Bo Horvat</t>
  </si>
  <si>
    <t>Brock Nelson</t>
  </si>
  <si>
    <t>Conor Garland</t>
  </si>
  <si>
    <t>Elias Pettersson</t>
  </si>
  <si>
    <t>Filip Hronek</t>
  </si>
  <si>
    <t>J.T. Miller</t>
  </si>
  <si>
    <t>Jake DeBrusk</t>
  </si>
  <si>
    <t>Kyle Palmieri</t>
  </si>
  <si>
    <t>Noah Dobson</t>
  </si>
  <si>
    <t>Pius Suter</t>
  </si>
  <si>
    <t>Quinn Hughes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</si>
  <si>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</si>
  <si>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</si>
  <si>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</si>
  <si>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</si>
  <si>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</si>
  <si>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</si>
  <si>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</si>
  <si>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</si>
  <si>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</si>
  <si>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delta:</t>
  </si>
  <si>
    <t>-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</si>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</sst>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  <xf numFmtId="44" fontId="0" fillId="34" borderId="0" xfId="1" applyFont="1" applyFill="1"/>
    <xf numFmtId="44" fontId="0" fillId="0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49" totalsRowShown="0">
  <autoFilter ref="A1:S249" xr:uid="{00000000-0009-0000-0100-000001000000}"/>
  <sortState xmlns:xlrd2="http://schemas.microsoft.com/office/spreadsheetml/2017/richdata2" ref="A2:S249">
    <sortCondition descending="1" ref="K1:K249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1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0" dataCellStyle="Percent"/>
    <tableColumn id="7" xr3:uid="{00000000-0010-0000-0000-000007000000}" name="normal_likelihood" dataDxfId="9" dataCellStyle="Percent"/>
    <tableColumn id="8" xr3:uid="{00000000-0010-0000-0000-000008000000}" name="poisson_likelihood" dataDxfId="8" dataCellStyle="Percent"/>
    <tableColumn id="9" xr3:uid="{00000000-0010-0000-0000-000009000000}" name="raw_data_likelihood" dataDxfId="7" dataCellStyle="Percent"/>
    <tableColumn id="10" xr3:uid="{00000000-0010-0000-0000-00000A000000}" name="weighted_likelihood" dataDxfId="6" dataCellStyle="Percent"/>
    <tableColumn id="11" xr3:uid="{00000000-0010-0000-0000-00000B000000}" name="poisson_kelly" dataDxfId="5" dataCellStyle="Percent"/>
    <tableColumn id="12" xr3:uid="{00000000-0010-0000-0000-00000C000000}" name="365 implied" dataDxfId="4" dataCellStyle="Percent">
      <calculatedColumnFormula>1/1.8</calculatedColumnFormula>
    </tableColumn>
    <tableColumn id="13" xr3:uid="{00000000-0010-0000-0000-00000D000000}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CellStyle="Currency">
      <calculatedColumnFormula>Table1[[#This Row],[kelly/4 365]]*0.8*$U$2</calculatedColumnFormula>
    </tableColumn>
    <tableColumn id="15" xr3:uid="{00000000-0010-0000-0000-00000F000000}" name="99/pinn implied" dataDxfId="2" dataCellStyle="Percent">
      <calculatedColumnFormula>1/1.8</calculatedColumnFormula>
    </tableColumn>
    <tableColumn id="16" xr3:uid="{00000000-0010-0000-0000-000010000000}" name="kelly/4 99" dataDxfId="1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CellStyle="Currency">
      <calculatedColumnFormula>Table1[[#This Row],[kelly/4 99]]*0.8*$U$2</calculatedColumnFormula>
    </tableColumn>
    <tableColumn id="18" xr3:uid="{00000000-0010-0000-0000-000012000000}" name="W/L:" dataDxfId="0" dataCellStyle="Percent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9"/>
  <sheetViews>
    <sheetView tabSelected="1" workbookViewId="0">
      <selection activeCell="A3" sqref="A3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  <col min="14" max="14" width="10.83203125" style="3"/>
    <col min="17" max="17" width="10.83203125" style="3"/>
    <col min="19" max="19" width="10.83203125" style="3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137</v>
      </c>
      <c r="M1" s="2" t="s">
        <v>138</v>
      </c>
      <c r="N1" s="3" t="s">
        <v>139</v>
      </c>
      <c r="O1" s="2" t="s">
        <v>140</v>
      </c>
      <c r="P1" s="2" t="s">
        <v>141</v>
      </c>
      <c r="Q1" s="3" t="s">
        <v>142</v>
      </c>
      <c r="R1" s="4" t="s">
        <v>143</v>
      </c>
      <c r="S1" s="3" t="s">
        <v>144</v>
      </c>
      <c r="U1" t="s">
        <v>145</v>
      </c>
      <c r="V1" s="5">
        <f>SUM(K2:K46)</f>
        <v>1.1459824528134701</v>
      </c>
    </row>
    <row r="2" spans="1:22" x14ac:dyDescent="0.2">
      <c r="A2">
        <v>5815</v>
      </c>
      <c r="B2" t="s">
        <v>32</v>
      </c>
      <c r="C2" s="1">
        <v>45610</v>
      </c>
      <c r="D2" t="s">
        <v>12</v>
      </c>
      <c r="E2">
        <v>2.5</v>
      </c>
      <c r="F2" s="2">
        <v>0.55248618784530301</v>
      </c>
      <c r="G2" s="2">
        <v>0.68581220375524299</v>
      </c>
      <c r="H2" s="2">
        <v>0.66086741202337196</v>
      </c>
      <c r="I2" s="2">
        <v>0.57303370786516805</v>
      </c>
      <c r="J2" s="2">
        <v>0.54152823920265702</v>
      </c>
      <c r="K2" s="2">
        <v>6.0546301161204998E-2</v>
      </c>
      <c r="L2" s="2">
        <f t="shared" ref="L2" si="0">1/1.8</f>
        <v>0.55555555555555558</v>
      </c>
      <c r="M2" s="2">
        <f>(Table1[[#This Row],[poisson_likelihood]] - (1-Table1[[#This Row],[poisson_likelihood]])/(1/Table1[[#This Row],[365 implied]]-1))/4</f>
        <v>5.9237919263146699E-2</v>
      </c>
      <c r="N2" s="7">
        <f>Table1[[#This Row],[kelly/4 365]]*0.8*$U$2</f>
        <v>42.651301869465627</v>
      </c>
      <c r="O2" s="2">
        <f t="shared" ref="O2" si="1">1/1.8</f>
        <v>0.55555555555555558</v>
      </c>
      <c r="P2" s="2">
        <f>(Table1[[#This Row],[poisson_likelihood]] - (1-Table1[[#This Row],[poisson_likelihood]])/(1/Table1[[#This Row],[99/pinn implied]]-1))/4</f>
        <v>5.9237919263146699E-2</v>
      </c>
      <c r="Q2" s="3">
        <f>Table1[[#This Row],[kelly/4 99]]*0.8*$U$2</f>
        <v>42.651301869465627</v>
      </c>
      <c r="R2" s="2" t="s">
        <v>149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-42.651301869465627</v>
      </c>
      <c r="U2" s="3">
        <v>900</v>
      </c>
    </row>
    <row r="3" spans="1:22" x14ac:dyDescent="0.2">
      <c r="A3">
        <v>5886</v>
      </c>
      <c r="B3" t="s">
        <v>67</v>
      </c>
      <c r="C3" s="1">
        <v>45610</v>
      </c>
      <c r="D3" t="s">
        <v>13</v>
      </c>
      <c r="E3">
        <v>2.5</v>
      </c>
      <c r="F3" s="2">
        <v>0.43103448275862</v>
      </c>
      <c r="G3" s="2">
        <v>0.50864991924791303</v>
      </c>
      <c r="H3" s="2">
        <v>0.55305382979087603</v>
      </c>
      <c r="I3" s="2">
        <v>0.62427745664739798</v>
      </c>
      <c r="J3" s="2">
        <v>0.56655290102389</v>
      </c>
      <c r="K3" s="2">
        <v>5.3614561574779097E-2</v>
      </c>
      <c r="L3" s="2"/>
      <c r="M3" s="2" t="e">
        <f>(Table1[[#This Row],[poisson_likelihood]] - (1-Table1[[#This Row],[poisson_likelihood]])/(1/Table1[[#This Row],[365 implied]]-1))/4</f>
        <v>#DIV/0!</v>
      </c>
      <c r="N3" s="8" t="e">
        <f>Table1[[#This Row],[kelly/4 365]]*0.8*$U$2</f>
        <v>#DIV/0!</v>
      </c>
      <c r="O3" s="2"/>
      <c r="P3" s="2" t="e">
        <f>(Table1[[#This Row],[poisson_likelihood]] - (1-Table1[[#This Row],[poisson_likelihood]])/(1/Table1[[#This Row],[99/pinn implied]]-1))/4</f>
        <v>#DIV/0!</v>
      </c>
      <c r="Q3" s="3" t="e">
        <f>Table1[[#This Row],[kelly/4 99]]*0.8*$U$2</f>
        <v>#DIV/0!</v>
      </c>
      <c r="R3" s="2"/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" spans="1:22" x14ac:dyDescent="0.2">
      <c r="A4">
        <v>6008</v>
      </c>
      <c r="B4" t="s">
        <v>128</v>
      </c>
      <c r="C4" s="1">
        <v>45610</v>
      </c>
      <c r="D4" t="s">
        <v>13</v>
      </c>
      <c r="E4">
        <v>2.5</v>
      </c>
      <c r="F4" s="2">
        <v>0.50505050505050497</v>
      </c>
      <c r="G4" s="2">
        <v>0.55118421031357501</v>
      </c>
      <c r="H4" s="2">
        <v>0.59180533013326997</v>
      </c>
      <c r="I4" s="2">
        <v>0.64971751412429302</v>
      </c>
      <c r="J4" s="2">
        <v>0.64646464646464596</v>
      </c>
      <c r="K4" s="2">
        <v>4.38200391999682E-2</v>
      </c>
      <c r="L4" s="2">
        <f>1/2</f>
        <v>0.5</v>
      </c>
      <c r="M4" s="2">
        <f>(Table1[[#This Row],[poisson_likelihood]] - (1-Table1[[#This Row],[poisson_likelihood]])/(1/Table1[[#This Row],[365 implied]]-1))/4</f>
        <v>4.5902665066634984E-2</v>
      </c>
      <c r="N4" s="7">
        <f>Table1[[#This Row],[kelly/4 365]]*0.8*$U$2</f>
        <v>33.049918847977189</v>
      </c>
      <c r="O4" s="2">
        <f>1/1.97</f>
        <v>0.50761421319796951</v>
      </c>
      <c r="P4" s="2">
        <f>(Table1[[#This Row],[poisson_likelihood]] - (1-Table1[[#This Row],[poisson_likelihood]])/(1/Table1[[#This Row],[99/pinn implied]]-1))/4</f>
        <v>4.2746520711995334E-2</v>
      </c>
      <c r="Q4" s="3">
        <f>Table1[[#This Row],[kelly/4 99]]*0.8*$U$2</f>
        <v>30.777494912636641</v>
      </c>
      <c r="R4" s="2" t="s">
        <v>148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33.049918847977189</v>
      </c>
      <c r="U4" t="s">
        <v>146</v>
      </c>
      <c r="V4" s="6">
        <f>SUM(S:S)</f>
        <v>-49.38504453604704</v>
      </c>
    </row>
    <row r="5" spans="1:22" x14ac:dyDescent="0.2">
      <c r="A5">
        <v>5902</v>
      </c>
      <c r="B5" t="s">
        <v>75</v>
      </c>
      <c r="C5" s="1">
        <v>45610</v>
      </c>
      <c r="D5" t="s">
        <v>13</v>
      </c>
      <c r="E5">
        <v>2.5</v>
      </c>
      <c r="F5" s="2">
        <v>0.46296296296296202</v>
      </c>
      <c r="G5" s="2">
        <v>0.51127861865084401</v>
      </c>
      <c r="H5" s="2">
        <v>0.55599190936069998</v>
      </c>
      <c r="I5" s="2">
        <v>0.59550561797752799</v>
      </c>
      <c r="J5" s="2">
        <v>0.55704697986577101</v>
      </c>
      <c r="K5" s="2">
        <v>4.3306578495498398E-2</v>
      </c>
      <c r="L5" s="2">
        <f>1/2.2</f>
        <v>0.45454545454545453</v>
      </c>
      <c r="M5" s="2">
        <f>(Table1[[#This Row],[poisson_likelihood]] - (1-Table1[[#This Row],[poisson_likelihood]])/(1/Table1[[#This Row],[365 implied]]-1))/4</f>
        <v>4.6496291790320832E-2</v>
      </c>
      <c r="N5" s="7">
        <f>Table1[[#This Row],[kelly/4 365]]*0.8*$U$2</f>
        <v>33.477330089031</v>
      </c>
      <c r="O5" s="2">
        <f>1/2.1</f>
        <v>0.47619047619047616</v>
      </c>
      <c r="P5" s="2">
        <f>(Table1[[#This Row],[poisson_likelihood]] - (1-Table1[[#This Row],[poisson_likelihood]])/(1/Table1[[#This Row],[99/pinn implied]]-1))/4</f>
        <v>3.8087047649424999E-2</v>
      </c>
      <c r="Q5" s="3">
        <f>Table1[[#This Row],[kelly/4 99]]*0.8*$U$2</f>
        <v>27.422674307586</v>
      </c>
      <c r="R5" s="2" t="s">
        <v>148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40.172796106837211</v>
      </c>
    </row>
    <row r="6" spans="1:22" x14ac:dyDescent="0.2">
      <c r="A6">
        <v>5827</v>
      </c>
      <c r="B6" t="s">
        <v>38</v>
      </c>
      <c r="C6" s="1">
        <v>45610</v>
      </c>
      <c r="D6" t="s">
        <v>12</v>
      </c>
      <c r="E6">
        <v>1.5</v>
      </c>
      <c r="F6" s="2">
        <v>0.59523809523809501</v>
      </c>
      <c r="G6" s="2">
        <v>0.68941660494297696</v>
      </c>
      <c r="H6" s="2">
        <v>0.66378656779432799</v>
      </c>
      <c r="I6" s="2">
        <v>0.59523809523809501</v>
      </c>
      <c r="J6" s="2">
        <v>0.56382978723404198</v>
      </c>
      <c r="K6" s="2">
        <v>4.2338762461202502E-2</v>
      </c>
      <c r="L6" s="2">
        <f>1/1.64</f>
        <v>0.6097560975609756</v>
      </c>
      <c r="M6" s="2">
        <f>(Table1[[#This Row],[poisson_likelihood]] - (1-Table1[[#This Row],[poisson_likelihood]])/(1/Table1[[#This Row],[365 implied]]-1))/4</f>
        <v>3.461326999324138E-2</v>
      </c>
      <c r="N6" s="3">
        <f>Table1[[#This Row],[kelly/4 365]]*0.8*$U$2</f>
        <v>24.921554395133793</v>
      </c>
      <c r="O6" s="2">
        <f>1/1.65</f>
        <v>0.60606060606060608</v>
      </c>
      <c r="P6" s="2">
        <f>(Table1[[#This Row],[poisson_likelihood]] - (1-Table1[[#This Row],[poisson_likelihood]])/(1/Table1[[#This Row],[99/pinn implied]]-1))/4</f>
        <v>3.6633783407938908E-2</v>
      </c>
      <c r="Q6" s="7">
        <f>Table1[[#This Row],[kelly/4 99]]*0.8*$U$2</f>
        <v>26.376324053716015</v>
      </c>
      <c r="R6" s="2" t="s">
        <v>148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17.144610634915406</v>
      </c>
    </row>
    <row r="7" spans="1:22" x14ac:dyDescent="0.2">
      <c r="A7">
        <v>5849</v>
      </c>
      <c r="B7" t="s">
        <v>49</v>
      </c>
      <c r="C7" s="1">
        <v>45610</v>
      </c>
      <c r="D7" t="s">
        <v>12</v>
      </c>
      <c r="E7">
        <v>1.5</v>
      </c>
      <c r="F7" s="2">
        <v>0.60606060606060597</v>
      </c>
      <c r="G7" s="2">
        <v>0.705250521983393</v>
      </c>
      <c r="H7" s="2">
        <v>0.67246627903145495</v>
      </c>
      <c r="I7" s="2">
        <v>0.6</v>
      </c>
      <c r="J7" s="2">
        <v>0.67610062893081702</v>
      </c>
      <c r="K7" s="2">
        <v>4.21420616930391E-2</v>
      </c>
      <c r="L7" s="2">
        <f>1/1.64</f>
        <v>0.6097560975609756</v>
      </c>
      <c r="M7" s="2">
        <f>(Table1[[#This Row],[poisson_likelihood]] - (1-Table1[[#This Row],[poisson_likelihood]])/(1/Table1[[#This Row],[365 implied]]-1))/4</f>
        <v>4.0173710004525853E-2</v>
      </c>
      <c r="N7" s="3">
        <f>Table1[[#This Row],[kelly/4 365]]*0.8*$U$2</f>
        <v>28.925071203258614</v>
      </c>
      <c r="O7" s="2">
        <f>1/1.65</f>
        <v>0.60606060606060608</v>
      </c>
      <c r="P7" s="2">
        <f>(Table1[[#This Row],[poisson_likelihood]] - (1-Table1[[#This Row],[poisson_likelihood]])/(1/Table1[[#This Row],[99/pinn implied]]-1))/4</f>
        <v>4.214206169303869E-2</v>
      </c>
      <c r="Q7" s="7">
        <f>Table1[[#This Row],[kelly/4 99]]*0.8*$U$2</f>
        <v>30.342284418987859</v>
      </c>
      <c r="R7" s="2" t="s">
        <v>148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19.722484872342108</v>
      </c>
    </row>
    <row r="8" spans="1:22" x14ac:dyDescent="0.2">
      <c r="A8">
        <v>5962</v>
      </c>
      <c r="B8" t="s">
        <v>105</v>
      </c>
      <c r="C8" s="1">
        <v>45610</v>
      </c>
      <c r="D8" t="s">
        <v>13</v>
      </c>
      <c r="E8">
        <v>2.5</v>
      </c>
      <c r="F8" s="2">
        <v>0.44247787610619399</v>
      </c>
      <c r="G8" s="2">
        <v>0.48944677383755603</v>
      </c>
      <c r="H8" s="2">
        <v>0.53196544963118697</v>
      </c>
      <c r="I8" s="2">
        <v>0.58659217877094905</v>
      </c>
      <c r="J8" s="2">
        <v>0.54635761589403897</v>
      </c>
      <c r="K8" s="2">
        <v>4.0127364318746597E-2</v>
      </c>
      <c r="L8" s="2">
        <f>1/2.32</f>
        <v>0.43103448275862072</v>
      </c>
      <c r="M8" s="2">
        <f>(Table1[[#This Row],[poisson_likelihood]] - (1-Table1[[#This Row],[poisson_likelihood]])/(1/Table1[[#This Row],[365 implied]]-1))/4</f>
        <v>4.4348455140976087E-2</v>
      </c>
      <c r="N8" s="7">
        <f>Table1[[#This Row],[kelly/4 365]]*0.8*$U$2</f>
        <v>31.930887701502783</v>
      </c>
      <c r="O8" s="2">
        <f>1/2.2</f>
        <v>0.45454545454545453</v>
      </c>
      <c r="P8" s="2">
        <f>(Table1[[#This Row],[poisson_likelihood]] - (1-Table1[[#This Row],[poisson_likelihood]])/(1/Table1[[#This Row],[99/pinn implied]]-1))/4</f>
        <v>3.5484164414294042E-2</v>
      </c>
      <c r="Q8" s="3">
        <f>Table1[[#This Row],[kelly/4 99]]*0.8*$U$2</f>
        <v>25.548598378291711</v>
      </c>
      <c r="R8" s="2" t="s">
        <v>148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42.148771765983668</v>
      </c>
    </row>
    <row r="9" spans="1:22" x14ac:dyDescent="0.2">
      <c r="A9">
        <v>5834</v>
      </c>
      <c r="B9" t="s">
        <v>41</v>
      </c>
      <c r="C9" s="1">
        <v>45610</v>
      </c>
      <c r="D9" t="s">
        <v>13</v>
      </c>
      <c r="E9">
        <v>3.5</v>
      </c>
      <c r="F9" s="2">
        <v>0.53475935828876997</v>
      </c>
      <c r="G9" s="2">
        <v>0.56061402095047197</v>
      </c>
      <c r="H9" s="2">
        <v>0.607087981134106</v>
      </c>
      <c r="I9" s="2">
        <v>0.60818713450292305</v>
      </c>
      <c r="J9" s="2">
        <v>0.58419243986254299</v>
      </c>
      <c r="K9" s="2">
        <v>3.8866242735855802E-2</v>
      </c>
      <c r="L9" s="2">
        <f>1/1.86</f>
        <v>0.5376344086021505</v>
      </c>
      <c r="M9" s="2">
        <f>(Table1[[#This Row],[poisson_likelihood]] - (1-Table1[[#This Row],[poisson_likelihood]])/(1/Table1[[#This Row],[365 implied]]-1))/4</f>
        <v>3.7553385148092214E-2</v>
      </c>
      <c r="N9" s="7">
        <f>Table1[[#This Row],[kelly/4 365]]*0.8*$U$2</f>
        <v>27.038437306626395</v>
      </c>
      <c r="O9" s="2">
        <f>1/1.8</f>
        <v>0.55555555555555558</v>
      </c>
      <c r="P9" s="2">
        <f>(Table1[[#This Row],[poisson_likelihood]] - (1-Table1[[#This Row],[poisson_likelihood]])/(1/Table1[[#This Row],[99/pinn implied]]-1))/4</f>
        <v>2.8986989387934606E-2</v>
      </c>
      <c r="Q9" s="3">
        <f>Table1[[#This Row],[kelly/4 99]]*0.8*$U$2</f>
        <v>20.870632359312918</v>
      </c>
      <c r="R9" s="2" t="s">
        <v>148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23.253056083698706</v>
      </c>
    </row>
    <row r="10" spans="1:22" x14ac:dyDescent="0.2">
      <c r="A10">
        <v>5813</v>
      </c>
      <c r="B10" t="s">
        <v>31</v>
      </c>
      <c r="C10" s="1">
        <v>45610</v>
      </c>
      <c r="D10" t="s">
        <v>12</v>
      </c>
      <c r="E10">
        <v>2.5</v>
      </c>
      <c r="F10" s="2">
        <v>0.59523809523809501</v>
      </c>
      <c r="G10" s="2">
        <v>0.69461977219263105</v>
      </c>
      <c r="H10" s="2">
        <v>0.65673883640188702</v>
      </c>
      <c r="I10" s="2">
        <v>0.50857142857142801</v>
      </c>
      <c r="J10" s="2">
        <v>0.50169491525423704</v>
      </c>
      <c r="K10" s="2">
        <v>3.79857518952832E-2</v>
      </c>
      <c r="L10" s="2">
        <f>1/1.66</f>
        <v>0.60240963855421692</v>
      </c>
      <c r="M10" s="2">
        <f>(Table1[[#This Row],[poisson_likelihood]] - (1-Table1[[#This Row],[poisson_likelihood]])/(1/Table1[[#This Row],[365 implied]]-1))/4</f>
        <v>3.4161541070883483E-2</v>
      </c>
      <c r="N10" s="7">
        <f>Table1[[#This Row],[kelly/4 365]]*0.8*$U$2</f>
        <v>24.596309571036109</v>
      </c>
      <c r="O10" s="2">
        <f>1/1.65</f>
        <v>0.60606060606060608</v>
      </c>
      <c r="P10" s="2">
        <f>(Table1[[#This Row],[poisson_likelihood]] - (1-Table1[[#This Row],[poisson_likelihood]])/(1/Table1[[#This Row],[99/pinn implied]]-1))/4</f>
        <v>3.2161184639659057E-2</v>
      </c>
      <c r="Q10" s="3">
        <f>Table1[[#This Row],[kelly/4 99]]*0.8*$U$2</f>
        <v>23.156052940554524</v>
      </c>
      <c r="R10" s="2" t="s">
        <v>148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16.233564316883829</v>
      </c>
    </row>
    <row r="11" spans="1:22" x14ac:dyDescent="0.2">
      <c r="A11">
        <v>5830</v>
      </c>
      <c r="B11" t="s">
        <v>39</v>
      </c>
      <c r="C11" s="1">
        <v>45610</v>
      </c>
      <c r="D11" t="s">
        <v>13</v>
      </c>
      <c r="E11">
        <v>1.5</v>
      </c>
      <c r="F11" s="2">
        <v>0.434782608695652</v>
      </c>
      <c r="G11" s="2">
        <v>0.45739736812865001</v>
      </c>
      <c r="H11" s="2">
        <v>0.51144822429056103</v>
      </c>
      <c r="I11" s="2">
        <v>0.5</v>
      </c>
      <c r="J11" s="2">
        <v>0.45847176079734198</v>
      </c>
      <c r="K11" s="2">
        <v>3.3909791513132899E-2</v>
      </c>
      <c r="L11" s="2">
        <f>1/2.4</f>
        <v>0.41666666666666669</v>
      </c>
      <c r="M11" s="2">
        <f>(Table1[[#This Row],[poisson_likelihood]] - (1-Table1[[#This Row],[poisson_likelihood]])/(1/Table1[[#This Row],[365 implied]]-1))/4</f>
        <v>4.0620667553097581E-2</v>
      </c>
      <c r="N11" s="7">
        <f>Table1[[#This Row],[kelly/4 365]]*0.8*$U$2</f>
        <v>29.246880638230255</v>
      </c>
      <c r="O11" s="2">
        <f>1/2.3</f>
        <v>0.43478260869565222</v>
      </c>
      <c r="P11" s="2">
        <f>(Table1[[#This Row],[poisson_likelihood]] - (1-Table1[[#This Row],[poisson_likelihood]])/(1/Table1[[#This Row],[99/pinn implied]]-1))/4</f>
        <v>3.3909791513132753E-2</v>
      </c>
      <c r="Q11" s="3">
        <f>Table1[[#This Row],[kelly/4 99]]*0.8*$U$2</f>
        <v>24.415049889455585</v>
      </c>
      <c r="R11" s="2" t="s">
        <v>149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-29.246880638230255</v>
      </c>
    </row>
    <row r="12" spans="1:22" x14ac:dyDescent="0.2">
      <c r="A12">
        <v>5793</v>
      </c>
      <c r="B12" t="s">
        <v>21</v>
      </c>
      <c r="C12" s="1">
        <v>45610</v>
      </c>
      <c r="D12" t="s">
        <v>12</v>
      </c>
      <c r="E12">
        <v>2.5</v>
      </c>
      <c r="F12" s="2">
        <v>0.54644808743169304</v>
      </c>
      <c r="G12" s="2">
        <v>0.63684403508586396</v>
      </c>
      <c r="H12" s="2">
        <v>0.60796229672514102</v>
      </c>
      <c r="I12" s="2">
        <v>0.61983471074380103</v>
      </c>
      <c r="J12" s="2">
        <v>0.62433862433862397</v>
      </c>
      <c r="K12" s="2">
        <v>3.3906928616569097E-2</v>
      </c>
      <c r="L12" s="2">
        <f>1/1.83</f>
        <v>0.54644808743169393</v>
      </c>
      <c r="M12" s="2">
        <f>(Table1[[#This Row],[poisson_likelihood]] - (1-Table1[[#This Row],[poisson_likelihood]])/(1/Table1[[#This Row],[365 implied]]-1))/4</f>
        <v>3.3906928616568729E-2</v>
      </c>
      <c r="N12" s="7">
        <f>Table1[[#This Row],[kelly/4 365]]*0.8*$U$2</f>
        <v>24.412988603929488</v>
      </c>
      <c r="O12" s="2">
        <f>1/1.83</f>
        <v>0.54644808743169393</v>
      </c>
      <c r="P12" s="2">
        <f>(Table1[[#This Row],[poisson_likelihood]] - (1-Table1[[#This Row],[poisson_likelihood]])/(1/Table1[[#This Row],[99/pinn implied]]-1))/4</f>
        <v>3.3906928616568729E-2</v>
      </c>
      <c r="Q12" s="3">
        <f>Table1[[#This Row],[kelly/4 99]]*0.8*$U$2</f>
        <v>24.412988603929488</v>
      </c>
      <c r="R12" s="2" t="s">
        <v>149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-24.412988603929488</v>
      </c>
    </row>
    <row r="13" spans="1:22" x14ac:dyDescent="0.2">
      <c r="A13">
        <v>6024</v>
      </c>
      <c r="B13" t="s">
        <v>136</v>
      </c>
      <c r="C13" s="1">
        <v>45610</v>
      </c>
      <c r="D13" t="s">
        <v>13</v>
      </c>
      <c r="E13">
        <v>2.5</v>
      </c>
      <c r="F13" s="2">
        <v>0.44843049327354201</v>
      </c>
      <c r="G13" s="2">
        <v>0.47819664888639402</v>
      </c>
      <c r="H13" s="2">
        <v>0.51980445256137198</v>
      </c>
      <c r="I13" s="2">
        <v>0.59770114942528696</v>
      </c>
      <c r="J13" s="2">
        <v>0.54081632653061196</v>
      </c>
      <c r="K13" s="2">
        <v>3.2350392116231801E-2</v>
      </c>
      <c r="L13" s="2">
        <f>1/2.28</f>
        <v>0.43859649122807021</v>
      </c>
      <c r="M13" s="2">
        <f>(Table1[[#This Row],[poisson_likelihood]] - (1-Table1[[#This Row],[poisson_likelihood]])/(1/Table1[[#This Row],[365 implied]]-1))/4</f>
        <v>3.6162920281235938E-2</v>
      </c>
      <c r="N13" s="7">
        <f>Table1[[#This Row],[kelly/4 365]]*0.8*$U$2</f>
        <v>26.037302602489877</v>
      </c>
      <c r="O13" s="2">
        <f>1/2.15</f>
        <v>0.46511627906976744</v>
      </c>
      <c r="P13" s="2">
        <f>(Table1[[#This Row],[poisson_likelihood]] - (1-Table1[[#This Row],[poisson_likelihood]])/(1/Table1[[#This Row],[99/pinn implied]]-1))/4</f>
        <v>2.5560776740641236E-2</v>
      </c>
      <c r="Q13" s="3">
        <f>Table1[[#This Row],[kelly/4 99]]*0.8*$U$2</f>
        <v>18.403759253261693</v>
      </c>
      <c r="R13" s="2" t="s">
        <v>149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-26.037302602489877</v>
      </c>
    </row>
    <row r="14" spans="1:22" x14ac:dyDescent="0.2">
      <c r="A14">
        <v>6022</v>
      </c>
      <c r="B14" t="s">
        <v>135</v>
      </c>
      <c r="C14" s="1">
        <v>45610</v>
      </c>
      <c r="D14" t="s">
        <v>13</v>
      </c>
      <c r="E14">
        <v>1.5</v>
      </c>
      <c r="F14" s="2">
        <v>0.44247787610619399</v>
      </c>
      <c r="G14" s="2">
        <v>0.45931871890634901</v>
      </c>
      <c r="H14" s="2">
        <v>0.51277050112492695</v>
      </c>
      <c r="I14" s="2">
        <v>0.61635220125786105</v>
      </c>
      <c r="J14" s="2">
        <v>0.58015267175572505</v>
      </c>
      <c r="K14" s="2">
        <v>3.1520105663161997E-2</v>
      </c>
      <c r="L14" s="2">
        <f>1/2.3</f>
        <v>0.43478260869565222</v>
      </c>
      <c r="M14" s="2">
        <f>(Table1[[#This Row],[poisson_likelihood]] - (1-Table1[[#This Row],[poisson_likelihood]])/(1/Table1[[#This Row],[365 implied]]-1))/4</f>
        <v>3.4494644728333065E-2</v>
      </c>
      <c r="N14" s="7">
        <f>Table1[[#This Row],[kelly/4 365]]*0.8*$U$2</f>
        <v>24.836144204399808</v>
      </c>
      <c r="O14" s="2">
        <f>1/2.2</f>
        <v>0.45454545454545453</v>
      </c>
      <c r="P14" s="2">
        <f>(Table1[[#This Row],[poisson_likelihood]] - (1-Table1[[#This Row],[poisson_likelihood]])/(1/Table1[[#This Row],[99/pinn implied]]-1))/4</f>
        <v>2.6686479682258193E-2</v>
      </c>
      <c r="Q14" s="3">
        <f>Table1[[#This Row],[kelly/4 99]]*0.8*$U$2</f>
        <v>19.214265371225899</v>
      </c>
      <c r="R14" s="2" t="s">
        <v>148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32.286987465719747</v>
      </c>
    </row>
    <row r="15" spans="1:22" x14ac:dyDescent="0.2">
      <c r="A15">
        <v>5903</v>
      </c>
      <c r="B15" t="s">
        <v>76</v>
      </c>
      <c r="C15" s="1">
        <v>45610</v>
      </c>
      <c r="D15" t="s">
        <v>12</v>
      </c>
      <c r="E15">
        <v>3.5</v>
      </c>
      <c r="F15" s="2">
        <v>0.58479532163742598</v>
      </c>
      <c r="G15" s="2">
        <v>0.65463227285705905</v>
      </c>
      <c r="H15" s="2">
        <v>0.63671343174815898</v>
      </c>
      <c r="I15" s="2">
        <v>0.70165745856353501</v>
      </c>
      <c r="J15" s="2">
        <v>0.69055374592833796</v>
      </c>
      <c r="K15" s="2">
        <v>3.1260552214560901E-2</v>
      </c>
      <c r="L15" s="2">
        <f>1/1.6</f>
        <v>0.625</v>
      </c>
      <c r="M15" s="2">
        <f>(Table1[[#This Row],[poisson_likelihood]] - (1-Table1[[#This Row],[poisson_likelihood]])/(1/Table1[[#This Row],[365 implied]]-1))/4</f>
        <v>7.8089544987726689E-3</v>
      </c>
      <c r="N15" s="3">
        <f>Table1[[#This Row],[kelly/4 365]]*0.8*$U$2</f>
        <v>5.6224472391163216</v>
      </c>
      <c r="O15" s="2">
        <f>1/1.63</f>
        <v>0.61349693251533743</v>
      </c>
      <c r="P15" s="2">
        <f>(Table1[[#This Row],[poisson_likelihood]] - (1-Table1[[#This Row],[poisson_likelihood]])/(1/Table1[[#This Row],[99/pinn implied]]-1))/4</f>
        <v>1.5017021329166297E-2</v>
      </c>
      <c r="Q15" s="7">
        <f>Table1[[#This Row],[kelly/4 99]]*0.8*$U$2</f>
        <v>10.812255356999733</v>
      </c>
      <c r="R15" s="2" t="s">
        <v>149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-10.812255356999733</v>
      </c>
    </row>
    <row r="16" spans="1:22" x14ac:dyDescent="0.2">
      <c r="A16">
        <v>5807</v>
      </c>
      <c r="B16" t="s">
        <v>28</v>
      </c>
      <c r="C16" s="1">
        <v>45610</v>
      </c>
      <c r="D16" t="s">
        <v>12</v>
      </c>
      <c r="E16">
        <v>2.5</v>
      </c>
      <c r="F16" s="2">
        <v>0.476190476190476</v>
      </c>
      <c r="G16" s="2">
        <v>0.59042534040596995</v>
      </c>
      <c r="H16" s="2">
        <v>0.537140209245347</v>
      </c>
      <c r="I16" s="2">
        <v>0.40816326530612201</v>
      </c>
      <c r="J16" s="2">
        <v>0.431506849315068</v>
      </c>
      <c r="K16" s="2">
        <v>2.9089645321643199E-2</v>
      </c>
      <c r="L16" s="2">
        <f>1/2.15</f>
        <v>0.46511627906976744</v>
      </c>
      <c r="M16" s="2">
        <f>(Table1[[#This Row],[poisson_likelihood]] - (1-Table1[[#This Row],[poisson_likelihood]])/(1/Table1[[#This Row],[365 implied]]-1))/4</f>
        <v>3.3663358669020871E-2</v>
      </c>
      <c r="N16" s="7">
        <f>Table1[[#This Row],[kelly/4 365]]*0.8*$U$2</f>
        <v>24.237618241695028</v>
      </c>
      <c r="O16" s="2">
        <f>1/2.1</f>
        <v>0.47619047619047616</v>
      </c>
      <c r="P16" s="2">
        <f>(Table1[[#This Row],[poisson_likelihood]] - (1-Table1[[#This Row],[poisson_likelihood]])/(1/Table1[[#This Row],[99/pinn implied]]-1))/4</f>
        <v>2.908964532164289E-2</v>
      </c>
      <c r="Q16" s="3">
        <f>Table1[[#This Row],[kelly/4 99]]*0.8*$U$2</f>
        <v>20.944544631582882</v>
      </c>
      <c r="R16" s="2" t="s">
        <v>149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-24.237618241695028</v>
      </c>
    </row>
    <row r="17" spans="1:19" x14ac:dyDescent="0.2">
      <c r="A17">
        <v>6018</v>
      </c>
      <c r="B17" t="s">
        <v>133</v>
      </c>
      <c r="C17" s="1">
        <v>45610</v>
      </c>
      <c r="D17" t="s">
        <v>13</v>
      </c>
      <c r="E17">
        <v>2.5</v>
      </c>
      <c r="F17" s="2">
        <v>0.51813471502590602</v>
      </c>
      <c r="G17" s="2">
        <v>0.52433694237329798</v>
      </c>
      <c r="H17" s="2">
        <v>0.57245626966360297</v>
      </c>
      <c r="I17" s="2">
        <v>0.54901960784313697</v>
      </c>
      <c r="J17" s="2">
        <v>0.53790613718411495</v>
      </c>
      <c r="K17" s="2">
        <v>2.8182957110417701E-2</v>
      </c>
      <c r="L17" s="2">
        <f>1/1.9</f>
        <v>0.52631578947368418</v>
      </c>
      <c r="M17" s="2">
        <f>(Table1[[#This Row],[poisson_likelihood]] - (1-Table1[[#This Row],[poisson_likelihood]])/(1/Table1[[#This Row],[365 implied]]-1))/4</f>
        <v>2.4351920100234917E-2</v>
      </c>
      <c r="N17" s="7">
        <f>Table1[[#This Row],[kelly/4 365]]*0.8*$U$2</f>
        <v>17.533382472169141</v>
      </c>
      <c r="O17" s="2">
        <f>Table1[[#This Row],[365 implied]]</f>
        <v>0.52631578947368418</v>
      </c>
      <c r="P17" s="2">
        <f>(Table1[[#This Row],[poisson_likelihood]] - (1-Table1[[#This Row],[poisson_likelihood]])/(1/Table1[[#This Row],[99/pinn implied]]-1))/4</f>
        <v>2.4351920100234917E-2</v>
      </c>
      <c r="Q17" s="3">
        <f>Table1[[#This Row],[kelly/4 99]]*0.8*$U$2</f>
        <v>17.533382472169141</v>
      </c>
      <c r="R17" s="2" t="s">
        <v>148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15.780044224952231</v>
      </c>
    </row>
    <row r="18" spans="1:19" x14ac:dyDescent="0.2">
      <c r="A18">
        <v>5802</v>
      </c>
      <c r="B18" t="s">
        <v>25</v>
      </c>
      <c r="C18" s="1">
        <v>45610</v>
      </c>
      <c r="D18" t="s">
        <v>13</v>
      </c>
      <c r="E18">
        <v>2.5</v>
      </c>
      <c r="F18" s="2">
        <v>0.45045045045045001</v>
      </c>
      <c r="G18" s="2">
        <v>0.46617469170167503</v>
      </c>
      <c r="H18" s="2">
        <v>0.51164026935597395</v>
      </c>
      <c r="I18" s="2">
        <v>0.47222222222222199</v>
      </c>
      <c r="J18" s="2">
        <v>0.47368421052631499</v>
      </c>
      <c r="K18" s="2">
        <v>2.7836352043086598E-2</v>
      </c>
      <c r="L18" s="2">
        <f>1/2.28</f>
        <v>0.43859649122807021</v>
      </c>
      <c r="M18" s="2">
        <f>(Table1[[#This Row],[poisson_likelihood]] - (1-Table1[[#This Row],[poisson_likelihood]])/(1/Table1[[#This Row],[365 implied]]-1))/4</f>
        <v>3.2527307447582143E-2</v>
      </c>
      <c r="N18" s="7">
        <f>Table1[[#This Row],[kelly/4 365]]*0.8*$U$2</f>
        <v>23.419661362259145</v>
      </c>
      <c r="O18" s="2">
        <f>1/2.15</f>
        <v>0.46511627906976744</v>
      </c>
      <c r="P18" s="2">
        <f>(Table1[[#This Row],[poisson_likelihood]] - (1-Table1[[#This Row],[poisson_likelihood]])/(1/Table1[[#This Row],[99/pinn implied]]-1))/4</f>
        <v>2.1744908503335644E-2</v>
      </c>
      <c r="Q18" s="3">
        <f>Table1[[#This Row],[kelly/4 99]]*0.8*$U$2</f>
        <v>15.656334122401665</v>
      </c>
      <c r="R18" s="2" t="s">
        <v>149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-23.419661362259145</v>
      </c>
    </row>
    <row r="19" spans="1:19" x14ac:dyDescent="0.2">
      <c r="A19">
        <v>5786</v>
      </c>
      <c r="B19" t="s">
        <v>17</v>
      </c>
      <c r="C19" s="1">
        <v>45610</v>
      </c>
      <c r="D19" t="s">
        <v>13</v>
      </c>
      <c r="E19">
        <v>3.5</v>
      </c>
      <c r="F19" s="2">
        <v>0.53475935828876997</v>
      </c>
      <c r="G19" s="2">
        <v>0.54890953748107596</v>
      </c>
      <c r="H19" s="2">
        <v>0.58583163353050005</v>
      </c>
      <c r="I19" s="2">
        <v>0.52601156069364097</v>
      </c>
      <c r="J19" s="2">
        <v>0.52233676975944998</v>
      </c>
      <c r="K19" s="2">
        <v>2.7444009971849599E-2</v>
      </c>
      <c r="L19" s="2">
        <f>1/1.83</f>
        <v>0.54644808743169393</v>
      </c>
      <c r="M19" s="2">
        <f>(Table1[[#This Row],[poisson_likelihood]] - (1-Table1[[#This Row],[poisson_likelihood]])/(1/Table1[[#This Row],[365 implied]]-1))/4</f>
        <v>2.1708400409884102E-2</v>
      </c>
      <c r="N19" s="7">
        <f>Table1[[#This Row],[kelly/4 365]]*0.8*$U$2</f>
        <v>15.630048295116556</v>
      </c>
      <c r="O19" s="2">
        <f>1/1.83</f>
        <v>0.54644808743169393</v>
      </c>
      <c r="P19" s="2">
        <f>(Table1[[#This Row],[poisson_likelihood]] - (1-Table1[[#This Row],[poisson_likelihood]])/(1/Table1[[#This Row],[99/pinn implied]]-1))/4</f>
        <v>2.1708400409884102E-2</v>
      </c>
      <c r="Q19" s="3">
        <f>Table1[[#This Row],[kelly/4 99]]*0.8*$U$2</f>
        <v>15.630048295116556</v>
      </c>
      <c r="R19" s="2" t="s">
        <v>148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12.972940084946746</v>
      </c>
    </row>
    <row r="20" spans="1:19" x14ac:dyDescent="0.2">
      <c r="A20">
        <v>5916</v>
      </c>
      <c r="B20" t="s">
        <v>82</v>
      </c>
      <c r="C20" s="1">
        <v>45610</v>
      </c>
      <c r="D20" t="s">
        <v>13</v>
      </c>
      <c r="E20">
        <v>1.5</v>
      </c>
      <c r="F20" s="2">
        <v>0.45045045045045001</v>
      </c>
      <c r="G20" s="2">
        <v>0.46046627114226302</v>
      </c>
      <c r="H20" s="2">
        <v>0.50922847920452696</v>
      </c>
      <c r="I20" s="2">
        <v>0.493670886075949</v>
      </c>
      <c r="J20" s="2">
        <v>0.49275362318840499</v>
      </c>
      <c r="K20" s="2">
        <v>2.67391852118956E-2</v>
      </c>
      <c r="L20" s="2">
        <f>1/2.25</f>
        <v>0.44444444444444442</v>
      </c>
      <c r="M20" s="2">
        <f>(Table1[[#This Row],[poisson_likelihood]] - (1-Table1[[#This Row],[poisson_likelihood]])/(1/Table1[[#This Row],[365 implied]]-1))/4</f>
        <v>2.915281564203713E-2</v>
      </c>
      <c r="N20" s="7">
        <f>Table1[[#This Row],[kelly/4 365]]*0.8*$U$2</f>
        <v>20.990027262266736</v>
      </c>
      <c r="O20" s="2">
        <f>1/2.1</f>
        <v>0.47619047619047616</v>
      </c>
      <c r="P20" s="2">
        <f>(Table1[[#This Row],[poisson_likelihood]] - (1-Table1[[#This Row],[poisson_likelihood]])/(1/Table1[[#This Row],[99/pinn implied]]-1))/4</f>
        <v>1.5768137802160603E-2</v>
      </c>
      <c r="Q20" s="3">
        <f>Table1[[#This Row],[kelly/4 99]]*0.8*$U$2</f>
        <v>11.353059217555636</v>
      </c>
      <c r="R20" s="2" t="s">
        <v>149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-20.990027262266736</v>
      </c>
    </row>
    <row r="21" spans="1:19" x14ac:dyDescent="0.2">
      <c r="A21">
        <v>5905</v>
      </c>
      <c r="B21" t="s">
        <v>77</v>
      </c>
      <c r="C21" s="1">
        <v>45610</v>
      </c>
      <c r="D21" t="s">
        <v>12</v>
      </c>
      <c r="E21">
        <v>2.5</v>
      </c>
      <c r="F21" s="2">
        <v>0.53191489361702105</v>
      </c>
      <c r="G21" s="2">
        <v>0.60837444072581304</v>
      </c>
      <c r="H21" s="2">
        <v>0.58077152770190299</v>
      </c>
      <c r="I21" s="2">
        <v>0.57865168539325795</v>
      </c>
      <c r="J21" s="2">
        <v>0.52684563758389202</v>
      </c>
      <c r="K21" s="2">
        <v>2.6093884113516701E-2</v>
      </c>
      <c r="L21" s="2">
        <f>1/1.83</f>
        <v>0.54644808743169393</v>
      </c>
      <c r="M21" s="2">
        <f>(Table1[[#This Row],[poisson_likelihood]] - (1-Table1[[#This Row],[poisson_likelihood]])/(1/Table1[[#This Row],[365 implied]]-1))/4</f>
        <v>1.8919245691109227E-2</v>
      </c>
      <c r="N21" s="3">
        <f>Table1[[#This Row],[kelly/4 365]]*0.8*$U$2</f>
        <v>13.621856897598644</v>
      </c>
      <c r="O21" s="2">
        <f>1/1.87</f>
        <v>0.53475935828876997</v>
      </c>
      <c r="P21" s="2">
        <f>(Table1[[#This Row],[poisson_likelihood]] - (1-Table1[[#This Row],[poisson_likelihood]])/(1/Table1[[#This Row],[99/pinn implied]]-1))/4</f>
        <v>2.4724930115677807E-2</v>
      </c>
      <c r="Q21" s="7">
        <f>Table1[[#This Row],[kelly/4 99]]*0.8*$U$2</f>
        <v>17.801949683288022</v>
      </c>
      <c r="R21" s="2" t="s">
        <v>148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15.487696224460585</v>
      </c>
    </row>
    <row r="22" spans="1:19" x14ac:dyDescent="0.2">
      <c r="A22">
        <v>5789</v>
      </c>
      <c r="B22" t="s">
        <v>19</v>
      </c>
      <c r="C22" s="1">
        <v>45610</v>
      </c>
      <c r="D22" t="s">
        <v>12</v>
      </c>
      <c r="E22">
        <v>3.5</v>
      </c>
      <c r="F22" s="2">
        <v>0.52356020942408299</v>
      </c>
      <c r="G22" s="2">
        <v>0.58548001990247001</v>
      </c>
      <c r="H22" s="2">
        <v>0.57315025297405997</v>
      </c>
      <c r="I22" s="2">
        <v>0.57861635220125696</v>
      </c>
      <c r="J22" s="2">
        <v>0.55018587360594795</v>
      </c>
      <c r="K22" s="2">
        <v>2.6021149225400001E-2</v>
      </c>
      <c r="L22" s="2">
        <f>1/1.9</f>
        <v>0.52631578947368418</v>
      </c>
      <c r="M22" s="2">
        <f>(Table1[[#This Row],[poisson_likelihood]] - (1-Table1[[#This Row],[poisson_likelihood]])/(1/Table1[[#This Row],[365 implied]]-1))/4</f>
        <v>2.4718189069642779E-2</v>
      </c>
      <c r="N22" s="3">
        <f>Table1[[#This Row],[kelly/4 365]]*0.8*$U$2</f>
        <v>17.797096130142801</v>
      </c>
      <c r="O22" s="2">
        <f>1/1.943</f>
        <v>0.51466803911477099</v>
      </c>
      <c r="P22" s="2">
        <f>(Table1[[#This Row],[poisson_likelihood]] - (1-Table1[[#This Row],[poisson_likelihood]])/(1/Table1[[#This Row],[99/pinn implied]]-1))/4</f>
        <v>3.0124851942894604E-2</v>
      </c>
      <c r="Q22" s="7">
        <f>Table1[[#This Row],[kelly/4 99]]*0.8*$U$2</f>
        <v>21.689893398884116</v>
      </c>
      <c r="R22" s="2" t="s">
        <v>149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-21.689893398884116</v>
      </c>
    </row>
    <row r="23" spans="1:19" x14ac:dyDescent="0.2">
      <c r="A23">
        <v>5941</v>
      </c>
      <c r="B23" t="s">
        <v>95</v>
      </c>
      <c r="C23" s="1">
        <v>45610</v>
      </c>
      <c r="D23" t="s">
        <v>12</v>
      </c>
      <c r="E23">
        <v>2.5</v>
      </c>
      <c r="F23" s="2">
        <v>0.61728395061728303</v>
      </c>
      <c r="G23" s="2">
        <v>0.66948077757882296</v>
      </c>
      <c r="H23" s="2">
        <v>0.65494049460965398</v>
      </c>
      <c r="I23" s="2">
        <v>0.67361111111111105</v>
      </c>
      <c r="J23" s="2">
        <v>0.64925373134328301</v>
      </c>
      <c r="K23" s="2">
        <v>2.4598226317596901E-2</v>
      </c>
      <c r="L23" s="2">
        <f>1/1.58</f>
        <v>0.63291139240506322</v>
      </c>
      <c r="M23" s="2">
        <f>(Table1[[#This Row],[poisson_likelihood]] - (1-Table1[[#This Row],[poisson_likelihood]])/(1/Table1[[#This Row],[365 implied]]-1))/4</f>
        <v>1.5002578225540214E-2</v>
      </c>
      <c r="N23" s="3">
        <f>Table1[[#This Row],[kelly/4 365]]*0.8*$U$2</f>
        <v>10.801856322388955</v>
      </c>
      <c r="O23" s="2">
        <f>1/1.588</f>
        <v>0.62972292191435764</v>
      </c>
      <c r="P23" s="2">
        <f>(Table1[[#This Row],[poisson_likelihood]] - (1-Table1[[#This Row],[poisson_likelihood]])/(1/Table1[[#This Row],[99/pinn implied]]-1))/4</f>
        <v>1.7026150272164364E-2</v>
      </c>
      <c r="Q23" s="7">
        <f>Table1[[#This Row],[kelly/4 99]]*0.8*$U$2</f>
        <v>12.258828195958344</v>
      </c>
      <c r="R23" s="2" t="s">
        <v>149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-12.258828195958344</v>
      </c>
    </row>
    <row r="24" spans="1:19" x14ac:dyDescent="0.2">
      <c r="A24">
        <v>6015</v>
      </c>
      <c r="B24" t="s">
        <v>132</v>
      </c>
      <c r="C24" s="1">
        <v>45610</v>
      </c>
      <c r="D24" t="s">
        <v>12</v>
      </c>
      <c r="E24">
        <v>1.5</v>
      </c>
      <c r="F24" s="2">
        <v>0.66225165562913901</v>
      </c>
      <c r="G24" s="2">
        <v>0.71850845709307198</v>
      </c>
      <c r="H24" s="2">
        <v>0.693808595520779</v>
      </c>
      <c r="I24" s="2">
        <v>0.727848101265822</v>
      </c>
      <c r="J24" s="2">
        <v>0.69565217391304301</v>
      </c>
      <c r="K24" s="2">
        <v>2.3358323155086801E-2</v>
      </c>
      <c r="L24" s="2">
        <f>1/1.5</f>
        <v>0.66666666666666663</v>
      </c>
      <c r="M24" s="2">
        <f>(Table1[[#This Row],[poisson_likelihood]] - (1-Table1[[#This Row],[poisson_likelihood]])/(1/Table1[[#This Row],[365 implied]]-1))/4</f>
        <v>2.0356446640584253E-2</v>
      </c>
      <c r="N24" s="7">
        <f>Table1[[#This Row],[kelly/4 365]]*0.8*$U$2</f>
        <v>14.656641581220663</v>
      </c>
      <c r="O24" s="2">
        <f>Table1[[#This Row],[365 implied]]</f>
        <v>0.66666666666666663</v>
      </c>
      <c r="P24" s="2">
        <f>(Table1[[#This Row],[poisson_likelihood]] - (1-Table1[[#This Row],[poisson_likelihood]])/(1/Table1[[#This Row],[99/pinn implied]]-1))/4</f>
        <v>2.0356446640584253E-2</v>
      </c>
      <c r="Q24" s="3">
        <f>Table1[[#This Row],[kelly/4 99]]*0.8*$U$2</f>
        <v>14.656641581220663</v>
      </c>
      <c r="R24" s="2" t="s">
        <v>149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-14.656641581220663</v>
      </c>
    </row>
    <row r="25" spans="1:19" x14ac:dyDescent="0.2">
      <c r="A25">
        <v>5819</v>
      </c>
      <c r="B25" t="s">
        <v>34</v>
      </c>
      <c r="C25" s="1">
        <v>45610</v>
      </c>
      <c r="D25" t="s">
        <v>12</v>
      </c>
      <c r="E25">
        <v>2.5</v>
      </c>
      <c r="F25" s="2">
        <v>0.57471264367816</v>
      </c>
      <c r="G25" s="2">
        <v>0.64062302056680798</v>
      </c>
      <c r="H25" s="2">
        <v>0.61439644448838904</v>
      </c>
      <c r="I25" s="2">
        <v>0.56497175141242895</v>
      </c>
      <c r="J25" s="2">
        <v>0.54054054054054002</v>
      </c>
      <c r="K25" s="2">
        <v>2.33276396654724E-2</v>
      </c>
      <c r="L25" s="2">
        <f>1/1.71</f>
        <v>0.58479532163742687</v>
      </c>
      <c r="M25" s="2">
        <f>(Table1[[#This Row],[poisson_likelihood]] - (1-Table1[[#This Row],[poisson_likelihood]])/(1/Table1[[#This Row],[365 implied]]-1))/4</f>
        <v>1.7823211294065278E-2</v>
      </c>
      <c r="N25" s="7">
        <f>Table1[[#This Row],[kelly/4 365]]*0.8*$U$2</f>
        <v>12.832712131727002</v>
      </c>
      <c r="O25" s="2">
        <f>1/1.71</f>
        <v>0.58479532163742687</v>
      </c>
      <c r="P25" s="2">
        <f>(Table1[[#This Row],[poisson_likelihood]] - (1-Table1[[#This Row],[poisson_likelihood]])/(1/Table1[[#This Row],[99/pinn implied]]-1))/4</f>
        <v>1.7823211294065278E-2</v>
      </c>
      <c r="Q25" s="3">
        <f>Table1[[#This Row],[kelly/4 99]]*0.8*$U$2</f>
        <v>12.832712131727002</v>
      </c>
      <c r="R25" s="2" t="s">
        <v>149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-12.832712131727002</v>
      </c>
    </row>
    <row r="26" spans="1:19" x14ac:dyDescent="0.2">
      <c r="A26">
        <v>5937</v>
      </c>
      <c r="B26" t="s">
        <v>93</v>
      </c>
      <c r="C26" s="1">
        <v>45610</v>
      </c>
      <c r="D26" t="s">
        <v>12</v>
      </c>
      <c r="E26">
        <v>2.5</v>
      </c>
      <c r="F26" s="2">
        <v>0.61728395061728303</v>
      </c>
      <c r="G26" s="2">
        <v>0.68334239547782005</v>
      </c>
      <c r="H26" s="2">
        <v>0.65182590137645802</v>
      </c>
      <c r="I26" s="2">
        <v>0.625</v>
      </c>
      <c r="J26" s="2">
        <v>0.62989323843416301</v>
      </c>
      <c r="K26" s="2">
        <v>2.2563693641073499E-2</v>
      </c>
      <c r="L26" s="2">
        <f>1/1.6</f>
        <v>0.625</v>
      </c>
      <c r="M26" s="2">
        <f>(Table1[[#This Row],[poisson_likelihood]] - (1-Table1[[#This Row],[poisson_likelihood]])/(1/Table1[[#This Row],[365 implied]]-1))/4</f>
        <v>1.7883934250972039E-2</v>
      </c>
      <c r="N26" s="3">
        <f>Table1[[#This Row],[kelly/4 365]]*0.8*$U$2</f>
        <v>12.876432660699869</v>
      </c>
      <c r="O26" s="2">
        <f>1/1.606</f>
        <v>0.62266500622665</v>
      </c>
      <c r="P26" s="2">
        <f>(Table1[[#This Row],[poisson_likelihood]] - (1-Table1[[#This Row],[poisson_likelihood]])/(1/Table1[[#This Row],[99/pinn implied]]-1))/4</f>
        <v>1.9320296043973451E-2</v>
      </c>
      <c r="Q26" s="7">
        <f>Table1[[#This Row],[kelly/4 99]]*0.8*$U$2</f>
        <v>13.910613151660884</v>
      </c>
      <c r="R26" s="2" t="s">
        <v>149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-13.910613151660884</v>
      </c>
    </row>
    <row r="27" spans="1:19" x14ac:dyDescent="0.2">
      <c r="A27">
        <v>5892</v>
      </c>
      <c r="B27" t="s">
        <v>70</v>
      </c>
      <c r="C27" s="1">
        <v>45610</v>
      </c>
      <c r="D27" t="s">
        <v>13</v>
      </c>
      <c r="E27">
        <v>2.5</v>
      </c>
      <c r="F27" s="2">
        <v>0.64102564102564097</v>
      </c>
      <c r="G27" s="2">
        <v>0.62256078277216997</v>
      </c>
      <c r="H27" s="2">
        <v>0.66819350130746802</v>
      </c>
      <c r="I27" s="2">
        <v>0.69444444444444398</v>
      </c>
      <c r="J27" s="2">
        <v>0.68092105263157898</v>
      </c>
      <c r="K27" s="2">
        <v>1.89204741248441E-2</v>
      </c>
      <c r="L27" s="2">
        <f>1/1.5</f>
        <v>0.66666666666666663</v>
      </c>
      <c r="M27" s="2">
        <f>(Table1[[#This Row],[poisson_likelihood]] - (1-Table1[[#This Row],[poisson_likelihood]])/(1/Table1[[#This Row],[365 implied]]-1))/4</f>
        <v>1.1451259806010139E-3</v>
      </c>
      <c r="N27" s="7">
        <f>Table1[[#This Row],[kelly/4 365]]*0.8*$U$2</f>
        <v>0.82449070603273</v>
      </c>
      <c r="O27" s="2">
        <f>Table1[[#This Row],[365 implied]]</f>
        <v>0.66666666666666663</v>
      </c>
      <c r="P27" s="2">
        <f>(Table1[[#This Row],[poisson_likelihood]] - (1-Table1[[#This Row],[poisson_likelihood]])/(1/Table1[[#This Row],[99/pinn implied]]-1))/4</f>
        <v>1.1451259806010139E-3</v>
      </c>
      <c r="Q27" s="3">
        <f>Table1[[#This Row],[kelly/4 99]]*0.8*$U$2</f>
        <v>0.82449070603273</v>
      </c>
      <c r="R27" s="2" t="s">
        <v>149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-0.82449070603273</v>
      </c>
    </row>
    <row r="28" spans="1:19" x14ac:dyDescent="0.2">
      <c r="A28">
        <v>5797</v>
      </c>
      <c r="B28" t="s">
        <v>23</v>
      </c>
      <c r="C28" s="1">
        <v>45610</v>
      </c>
      <c r="D28" t="s">
        <v>12</v>
      </c>
      <c r="E28">
        <v>2.5</v>
      </c>
      <c r="F28" s="2">
        <v>0.57471264367816</v>
      </c>
      <c r="G28" s="2">
        <v>0.621098593988203</v>
      </c>
      <c r="H28" s="2">
        <v>0.60658978998941304</v>
      </c>
      <c r="I28" s="2">
        <v>0.66867469879518004</v>
      </c>
      <c r="J28" s="2">
        <v>0.607773851590106</v>
      </c>
      <c r="K28" s="2">
        <v>1.87385927640469E-2</v>
      </c>
      <c r="L28" s="2">
        <f>1/1.71</f>
        <v>0.58479532163742687</v>
      </c>
      <c r="M28" s="2">
        <f>(Table1[[#This Row],[poisson_likelihood]] - (1-Table1[[#This Row],[poisson_likelihood]])/(1/Table1[[#This Row],[365 implied]]-1))/4</f>
        <v>1.3122725662639584E-2</v>
      </c>
      <c r="N28" s="3">
        <f>Table1[[#This Row],[kelly/4 365]]*0.8*$U$2</f>
        <v>9.4483624771005008</v>
      </c>
      <c r="O28" s="2">
        <f>1/1.74</f>
        <v>0.57471264367816088</v>
      </c>
      <c r="P28" s="2">
        <f>(Table1[[#This Row],[poisson_likelihood]] - (1-Table1[[#This Row],[poisson_likelihood]])/(1/Table1[[#This Row],[99/pinn implied]]-1))/4</f>
        <v>1.8738592764046907E-2</v>
      </c>
      <c r="Q28" s="7">
        <f>Table1[[#This Row],[kelly/4 99]]*0.8*$U$2</f>
        <v>13.491786790113775</v>
      </c>
      <c r="R28" s="2" t="s">
        <v>148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9.9839222246841963</v>
      </c>
    </row>
    <row r="29" spans="1:19" x14ac:dyDescent="0.2">
      <c r="A29">
        <v>5872</v>
      </c>
      <c r="B29" t="s">
        <v>60</v>
      </c>
      <c r="C29" s="1">
        <v>45610</v>
      </c>
      <c r="D29" t="s">
        <v>13</v>
      </c>
      <c r="E29">
        <v>2.5</v>
      </c>
      <c r="F29" s="2">
        <v>0.57142857142857095</v>
      </c>
      <c r="G29" s="2">
        <v>0.56705849485299198</v>
      </c>
      <c r="H29" s="2">
        <v>0.60332909054264094</v>
      </c>
      <c r="I29" s="2">
        <v>0.60451977401129897</v>
      </c>
      <c r="J29" s="2">
        <v>0.59595959595959502</v>
      </c>
      <c r="K29" s="2">
        <v>1.8608636149874399E-2</v>
      </c>
      <c r="L29" s="2">
        <f>1/1.74</f>
        <v>0.57471264367816088</v>
      </c>
      <c r="M29" s="2">
        <f>(Table1[[#This Row],[poisson_likelihood]] - (1-Table1[[#This Row],[poisson_likelihood]])/(1/Table1[[#This Row],[365 implied]]-1))/4</f>
        <v>1.6821830251417341E-2</v>
      </c>
      <c r="N29" s="7">
        <f>Table1[[#This Row],[kelly/4 365]]*0.8*$U$2</f>
        <v>12.111717781020486</v>
      </c>
      <c r="O29" s="2">
        <f>Table1[[#This Row],[365 implied]]</f>
        <v>0.57471264367816088</v>
      </c>
      <c r="P29" s="2">
        <f>(Table1[[#This Row],[poisson_likelihood]] - (1-Table1[[#This Row],[poisson_likelihood]])/(1/Table1[[#This Row],[99/pinn implied]]-1))/4</f>
        <v>1.6821830251417341E-2</v>
      </c>
      <c r="Q29" s="3">
        <f>Table1[[#This Row],[kelly/4 99]]*0.8*$U$2</f>
        <v>12.111717781020486</v>
      </c>
      <c r="R29" s="2" t="s">
        <v>149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-12.111717781020486</v>
      </c>
    </row>
    <row r="30" spans="1:19" x14ac:dyDescent="0.2">
      <c r="A30">
        <v>5948</v>
      </c>
      <c r="B30" t="s">
        <v>98</v>
      </c>
      <c r="C30" s="1">
        <v>45610</v>
      </c>
      <c r="D30" t="s">
        <v>13</v>
      </c>
      <c r="E30">
        <v>1.5</v>
      </c>
      <c r="F30" s="2">
        <v>0.48780487804877998</v>
      </c>
      <c r="G30" s="2">
        <v>0.46626631092779802</v>
      </c>
      <c r="H30" s="2">
        <v>0.52400713442962499</v>
      </c>
      <c r="I30" s="2">
        <v>0.50505050505050497</v>
      </c>
      <c r="J30" s="2">
        <v>0.52036199095022595</v>
      </c>
      <c r="K30" s="2">
        <v>1.76701489477935E-2</v>
      </c>
      <c r="L30" s="2">
        <f>1/2.1</f>
        <v>0.47619047619047616</v>
      </c>
      <c r="M30" s="2">
        <f>(Table1[[#This Row],[poisson_likelihood]] - (1-Table1[[#This Row],[poisson_likelihood]])/(1/Table1[[#This Row],[365 implied]]-1))/4</f>
        <v>2.2821586886866474E-2</v>
      </c>
      <c r="N30" s="7">
        <f>Table1[[#This Row],[kelly/4 365]]*0.8*$U$2</f>
        <v>16.43154255854386</v>
      </c>
      <c r="O30" s="2">
        <f>1/2.01</f>
        <v>0.49751243781094534</v>
      </c>
      <c r="P30" s="2">
        <f>(Table1[[#This Row],[poisson_likelihood]] - (1-Table1[[#This Row],[poisson_likelihood]])/(1/Table1[[#This Row],[99/pinn implied]]-1))/4</f>
        <v>1.3181767377115378E-2</v>
      </c>
      <c r="Q30" s="3">
        <f>Table1[[#This Row],[kelly/4 99]]*0.8*$U$2</f>
        <v>9.4908725115230723</v>
      </c>
      <c r="R30" s="2" t="s">
        <v>148</v>
      </c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18.074696814398251</v>
      </c>
    </row>
    <row r="31" spans="1:19" x14ac:dyDescent="0.2">
      <c r="A31">
        <v>5908</v>
      </c>
      <c r="B31" t="s">
        <v>78</v>
      </c>
      <c r="C31" s="1">
        <v>45610</v>
      </c>
      <c r="D31" t="s">
        <v>13</v>
      </c>
      <c r="E31">
        <v>1.5</v>
      </c>
      <c r="F31" s="2">
        <v>0.43859649122806998</v>
      </c>
      <c r="G31" s="2">
        <v>0.42473412285300099</v>
      </c>
      <c r="H31" s="2">
        <v>0.47724013463162601</v>
      </c>
      <c r="I31" s="2">
        <v>0.46327683615819198</v>
      </c>
      <c r="J31" s="2">
        <v>0.434782608695652</v>
      </c>
      <c r="K31" s="2">
        <v>1.72084974531461E-2</v>
      </c>
      <c r="L31" s="2">
        <f>1/2.32</f>
        <v>0.43103448275862072</v>
      </c>
      <c r="M31" s="2">
        <f>(Table1[[#This Row],[poisson_likelihood]] - (1-Table1[[#This Row],[poisson_likelihood]])/(1/Table1[[#This Row],[365 implied]]-1))/4</f>
        <v>2.0302483398744742E-2</v>
      </c>
      <c r="N31" s="7">
        <f>Table1[[#This Row],[kelly/4 365]]*0.8*$U$2</f>
        <v>14.617788047096214</v>
      </c>
      <c r="O31" s="2">
        <f>1/2.3</f>
        <v>0.43478260869565222</v>
      </c>
      <c r="P31" s="2">
        <f>(Table1[[#This Row],[poisson_likelihood]] - (1-Table1[[#This Row],[poisson_likelihood]])/(1/Table1[[#This Row],[99/pinn implied]]-1))/4</f>
        <v>1.8779290317834554E-2</v>
      </c>
      <c r="Q31" s="3">
        <f>Table1[[#This Row],[kelly/4 99]]*0.8*$U$2</f>
        <v>13.52108902884088</v>
      </c>
      <c r="R31" s="2" t="s">
        <v>149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-14.617788047096214</v>
      </c>
    </row>
    <row r="32" spans="1:19" x14ac:dyDescent="0.2">
      <c r="A32">
        <v>5784</v>
      </c>
      <c r="B32" t="s">
        <v>16</v>
      </c>
      <c r="C32" s="1">
        <v>45610</v>
      </c>
      <c r="D32" t="s">
        <v>13</v>
      </c>
      <c r="E32">
        <v>1.5</v>
      </c>
      <c r="F32" s="2">
        <v>0.53191489361702105</v>
      </c>
      <c r="G32" s="2">
        <v>0.50428995842123903</v>
      </c>
      <c r="H32" s="2">
        <v>0.563425529842287</v>
      </c>
      <c r="I32" s="2">
        <v>0.601123595505618</v>
      </c>
      <c r="J32" s="2">
        <v>0.62214983713354999</v>
      </c>
      <c r="K32" s="2">
        <v>1.68295443475855E-2</v>
      </c>
      <c r="L32" s="2" t="s">
        <v>147</v>
      </c>
      <c r="M32" s="2" t="e">
        <f>(Table1[[#This Row],[poisson_likelihood]] - (1-Table1[[#This Row],[poisson_likelihood]])/(1/Table1[[#This Row],[365 implied]]-1))/4</f>
        <v>#VALUE!</v>
      </c>
      <c r="N32" s="3" t="e">
        <f>Table1[[#This Row],[kelly/4 365]]*0.8*$U$2</f>
        <v>#VALUE!</v>
      </c>
      <c r="O32" s="2"/>
      <c r="P32" s="2" t="e">
        <f>(Table1[[#This Row],[poisson_likelihood]] - (1-Table1[[#This Row],[poisson_likelihood]])/(1/Table1[[#This Row],[99/pinn implied]]-1))/4</f>
        <v>#DIV/0!</v>
      </c>
      <c r="Q32" s="3" t="e">
        <f>Table1[[#This Row],[kelly/4 99]]*0.8*$U$2</f>
        <v>#DIV/0!</v>
      </c>
      <c r="R32" s="2"/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6002</v>
      </c>
      <c r="B33" t="s">
        <v>125</v>
      </c>
      <c r="C33" s="1">
        <v>45610</v>
      </c>
      <c r="D33" t="s">
        <v>13</v>
      </c>
      <c r="E33">
        <v>2.5</v>
      </c>
      <c r="F33" s="2">
        <v>0.53475935828876997</v>
      </c>
      <c r="G33" s="2">
        <v>0.51986353138702501</v>
      </c>
      <c r="H33" s="2">
        <v>0.56582438331046003</v>
      </c>
      <c r="I33" s="2">
        <v>0.54189944134078205</v>
      </c>
      <c r="J33" s="2">
        <v>0.53642384105960195</v>
      </c>
      <c r="K33" s="2">
        <v>1.6692987583494599E-2</v>
      </c>
      <c r="L33" s="2">
        <f>1/1.86</f>
        <v>0.5376344086021505</v>
      </c>
      <c r="M33" s="2">
        <f>(Table1[[#This Row],[poisson_likelihood]] - (1-Table1[[#This Row],[poisson_likelihood]])/(1/Table1[[#This Row],[365 implied]]-1))/4</f>
        <v>1.5242253766702241E-2</v>
      </c>
      <c r="N33" s="7">
        <f>Table1[[#This Row],[kelly/4 365]]*0.8*$U$2</f>
        <v>10.974422712025614</v>
      </c>
      <c r="O33" s="2">
        <f>Table1[[#This Row],[365 implied]]</f>
        <v>0.5376344086021505</v>
      </c>
      <c r="P33" s="2">
        <f>(Table1[[#This Row],[poisson_likelihood]] - (1-Table1[[#This Row],[poisson_likelihood]])/(1/Table1[[#This Row],[99/pinn implied]]-1))/4</f>
        <v>1.5242253766702241E-2</v>
      </c>
      <c r="Q33" s="3">
        <f>Table1[[#This Row],[kelly/4 99]]*0.8*$U$2</f>
        <v>10.974422712025614</v>
      </c>
      <c r="R33" s="2" t="s">
        <v>149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-10.974422712025614</v>
      </c>
    </row>
    <row r="34" spans="1:19" x14ac:dyDescent="0.2">
      <c r="A34">
        <v>5860</v>
      </c>
      <c r="B34" t="s">
        <v>54</v>
      </c>
      <c r="C34" s="1">
        <v>45610</v>
      </c>
      <c r="D34" t="s">
        <v>13</v>
      </c>
      <c r="E34">
        <v>2.5</v>
      </c>
      <c r="F34" s="2">
        <v>0.54054054054054002</v>
      </c>
      <c r="G34" s="2">
        <v>0.52678895116915103</v>
      </c>
      <c r="H34" s="2">
        <v>0.56933987368527905</v>
      </c>
      <c r="I34" s="2">
        <v>0.60119047619047605</v>
      </c>
      <c r="J34" s="2">
        <v>0.59154929577464699</v>
      </c>
      <c r="K34" s="2">
        <v>1.5670225387578601E-2</v>
      </c>
      <c r="L34" s="2">
        <f>1/1.86</f>
        <v>0.5376344086021505</v>
      </c>
      <c r="M34" s="2">
        <f>(Table1[[#This Row],[poisson_likelihood]] - (1-Table1[[#This Row],[poisson_likelihood]])/(1/Table1[[#This Row],[365 implied]]-1))/4</f>
        <v>1.7143071236807861E-2</v>
      </c>
      <c r="N34" s="7">
        <f>Table1[[#This Row],[kelly/4 365]]*0.8*$U$2</f>
        <v>12.343011290501661</v>
      </c>
      <c r="O34" s="2">
        <f>Table1[[#This Row],[365 implied]]</f>
        <v>0.5376344086021505</v>
      </c>
      <c r="P34" s="2">
        <f>(Table1[[#This Row],[poisson_likelihood]] - (1-Table1[[#This Row],[poisson_likelihood]])/(1/Table1[[#This Row],[99/pinn implied]]-1))/4</f>
        <v>1.7143071236807861E-2</v>
      </c>
      <c r="Q34" s="3">
        <f>Table1[[#This Row],[kelly/4 99]]*0.8*$U$2</f>
        <v>12.343011290501661</v>
      </c>
      <c r="R34" s="2" t="s">
        <v>148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10.614989709831431</v>
      </c>
    </row>
    <row r="35" spans="1:19" x14ac:dyDescent="0.2">
      <c r="A35">
        <v>5993</v>
      </c>
      <c r="B35" t="s">
        <v>121</v>
      </c>
      <c r="C35" s="1">
        <v>45610</v>
      </c>
      <c r="D35" t="s">
        <v>12</v>
      </c>
      <c r="E35">
        <v>2.5</v>
      </c>
      <c r="F35" s="2">
        <v>0.42372881355932202</v>
      </c>
      <c r="G35" s="2">
        <v>0.50336381573084299</v>
      </c>
      <c r="H35" s="2">
        <v>0.459701256738973</v>
      </c>
      <c r="I35" s="2">
        <v>0.40449438202247101</v>
      </c>
      <c r="J35" s="2">
        <v>0.39333333333333298</v>
      </c>
      <c r="K35" s="2">
        <v>1.56056922617603E-2</v>
      </c>
      <c r="L35" s="2">
        <f>1/2.32</f>
        <v>0.43103448275862072</v>
      </c>
      <c r="M35" s="2">
        <f>(Table1[[#This Row],[poisson_likelihood]] - (1-Table1[[#This Row],[poisson_likelihood]])/(1/Table1[[#This Row],[365 implied]]-1))/4</f>
        <v>1.2596006748942665E-2</v>
      </c>
      <c r="N35" s="7">
        <f>Table1[[#This Row],[kelly/4 365]]*0.8*$U$2</f>
        <v>9.0691248592387197</v>
      </c>
      <c r="O35" s="2">
        <f>Table1[[#This Row],[365 implied]]</f>
        <v>0.43103448275862072</v>
      </c>
      <c r="P35" s="2">
        <f>(Table1[[#This Row],[poisson_likelihood]] - (1-Table1[[#This Row],[poisson_likelihood]])/(1/Table1[[#This Row],[99/pinn implied]]-1))/4</f>
        <v>1.2596006748942665E-2</v>
      </c>
      <c r="Q35" s="3">
        <f>Table1[[#This Row],[kelly/4 99]]*0.8*$U$2</f>
        <v>9.0691248592387197</v>
      </c>
      <c r="R35" s="2" t="s">
        <v>149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-9.0691248592387197</v>
      </c>
    </row>
    <row r="36" spans="1:19" x14ac:dyDescent="0.2">
      <c r="A36">
        <v>5936</v>
      </c>
      <c r="B36" t="s">
        <v>92</v>
      </c>
      <c r="C36" s="1">
        <v>45610</v>
      </c>
      <c r="D36" t="s">
        <v>13</v>
      </c>
      <c r="E36">
        <v>1.5</v>
      </c>
      <c r="F36" s="2">
        <v>0.49504950495049499</v>
      </c>
      <c r="G36" s="2">
        <v>0.47428708446748802</v>
      </c>
      <c r="H36" s="2">
        <v>0.52476272533601698</v>
      </c>
      <c r="I36" s="2">
        <v>0.57462686567164101</v>
      </c>
      <c r="J36" s="2">
        <v>0.55952380952380898</v>
      </c>
      <c r="K36" s="2">
        <v>1.47109571516557E-2</v>
      </c>
      <c r="L36" s="2">
        <f>1/2.05</f>
        <v>0.48780487804878053</v>
      </c>
      <c r="M36" s="2">
        <f>(Table1[[#This Row],[poisson_likelihood]] - (1-Table1[[#This Row],[poisson_likelihood]])/(1/Table1[[#This Row],[365 implied]]-1))/4</f>
        <v>1.8038949271151128E-2</v>
      </c>
      <c r="N36" s="7">
        <f>Table1[[#This Row],[kelly/4 365]]*0.8*$U$2</f>
        <v>12.988043475228812</v>
      </c>
      <c r="O36" s="2">
        <f>Table1[[#This Row],[365 implied]]</f>
        <v>0.48780487804878053</v>
      </c>
      <c r="P36" s="2">
        <f>(Table1[[#This Row],[poisson_likelihood]] - (1-Table1[[#This Row],[poisson_likelihood]])/(1/Table1[[#This Row],[99/pinn implied]]-1))/4</f>
        <v>1.8038949271151128E-2</v>
      </c>
      <c r="Q36" s="3">
        <f>Table1[[#This Row],[kelly/4 99]]*0.8*$U$2</f>
        <v>12.988043475228812</v>
      </c>
      <c r="R36" s="2" t="s">
        <v>148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13.63744564899025</v>
      </c>
    </row>
    <row r="37" spans="1:19" x14ac:dyDescent="0.2">
      <c r="A37">
        <v>5877</v>
      </c>
      <c r="B37" t="s">
        <v>63</v>
      </c>
      <c r="C37" s="1">
        <v>45610</v>
      </c>
      <c r="D37" t="s">
        <v>12</v>
      </c>
      <c r="E37">
        <v>2.5</v>
      </c>
      <c r="F37" s="2">
        <v>0.62111801242235998</v>
      </c>
      <c r="G37" s="2">
        <v>0.65064868832138201</v>
      </c>
      <c r="H37" s="2">
        <v>0.64301104599345205</v>
      </c>
      <c r="I37" s="2">
        <v>0.57861635220125696</v>
      </c>
      <c r="J37" s="2">
        <v>0.58712121212121204</v>
      </c>
      <c r="K37" s="2">
        <v>1.44458131350242E-2</v>
      </c>
      <c r="L37" s="2">
        <f>1/1.58</f>
        <v>0.63291139240506322</v>
      </c>
      <c r="M37" s="2">
        <f>(Table1[[#This Row],[poisson_likelihood]] - (1-Table1[[#This Row],[poisson_likelihood]])/(1/Table1[[#This Row],[365 implied]]-1))/4</f>
        <v>6.8782123576096033E-3</v>
      </c>
      <c r="N37" s="7">
        <f>Table1[[#This Row],[kelly/4 365]]*0.8*$U$2</f>
        <v>4.9523128974789143</v>
      </c>
      <c r="O37" s="2">
        <f>Table1[[#This Row],[365 implied]]</f>
        <v>0.63291139240506322</v>
      </c>
      <c r="P37" s="2">
        <f>(Table1[[#This Row],[poisson_likelihood]] - (1-Table1[[#This Row],[poisson_likelihood]])/(1/Table1[[#This Row],[99/pinn implied]]-1))/4</f>
        <v>6.8782123576096033E-3</v>
      </c>
      <c r="Q37" s="3">
        <f>Table1[[#This Row],[kelly/4 99]]*0.8*$U$2</f>
        <v>4.9523128974789143</v>
      </c>
      <c r="R37" s="2" t="s">
        <v>149</v>
      </c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-4.9523128974789143</v>
      </c>
    </row>
    <row r="38" spans="1:19" x14ac:dyDescent="0.2">
      <c r="A38">
        <v>5983</v>
      </c>
      <c r="B38" t="s">
        <v>116</v>
      </c>
      <c r="C38" s="1">
        <v>45610</v>
      </c>
      <c r="D38" t="s">
        <v>12</v>
      </c>
      <c r="E38">
        <v>2.5</v>
      </c>
      <c r="F38" s="2">
        <v>0.59523809523809501</v>
      </c>
      <c r="G38" s="2">
        <v>0.64709733031679395</v>
      </c>
      <c r="H38" s="2">
        <v>0.61739375447497002</v>
      </c>
      <c r="I38" s="2">
        <v>0.60714285714285698</v>
      </c>
      <c r="J38" s="2">
        <v>0.61340206185567003</v>
      </c>
      <c r="K38" s="2">
        <v>1.3684377763952101E-2</v>
      </c>
      <c r="L38" s="2">
        <f>1/1.64</f>
        <v>0.6097560975609756</v>
      </c>
      <c r="M38" s="2">
        <f>(Table1[[#This Row],[poisson_likelihood]] - (1-Table1[[#This Row],[poisson_likelihood]])/(1/Table1[[#This Row],[365 implied]]-1))/4</f>
        <v>4.892873960527705E-3</v>
      </c>
      <c r="N38" s="3">
        <f>Table1[[#This Row],[kelly/4 365]]*0.8*$U$2</f>
        <v>3.5228692515799476</v>
      </c>
      <c r="O38" s="2">
        <f>1/1.65</f>
        <v>0.60606060606060608</v>
      </c>
      <c r="P38" s="2">
        <f>(Table1[[#This Row],[poisson_likelihood]] - (1-Table1[[#This Row],[poisson_likelihood]])/(1/Table1[[#This Row],[99/pinn implied]]-1))/4</f>
        <v>7.1921903398848019E-3</v>
      </c>
      <c r="Q38" s="7">
        <f>Table1[[#This Row],[kelly/4 99]]*0.8*$U$2</f>
        <v>5.1783770447170578</v>
      </c>
      <c r="R38" s="2" t="s">
        <v>149</v>
      </c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-5.1783770447170578</v>
      </c>
    </row>
    <row r="39" spans="1:19" x14ac:dyDescent="0.2">
      <c r="A39">
        <v>5960</v>
      </c>
      <c r="B39" t="s">
        <v>104</v>
      </c>
      <c r="C39" s="1">
        <v>45610</v>
      </c>
      <c r="D39" t="s">
        <v>13</v>
      </c>
      <c r="E39">
        <v>3.5</v>
      </c>
      <c r="F39" s="2">
        <v>0.512820512820512</v>
      </c>
      <c r="G39" s="2">
        <v>0.50206904904953298</v>
      </c>
      <c r="H39" s="2">
        <v>0.53897605670051596</v>
      </c>
      <c r="I39" s="2">
        <v>0.47297297297297197</v>
      </c>
      <c r="J39" s="2">
        <v>0.44485294117647001</v>
      </c>
      <c r="K39" s="2">
        <v>1.34219238331598E-2</v>
      </c>
      <c r="L39" s="2">
        <f>1/1.95</f>
        <v>0.51282051282051289</v>
      </c>
      <c r="M39" s="2">
        <f>(Table1[[#This Row],[poisson_likelihood]] - (1-Table1[[#This Row],[poisson_likelihood]])/(1/Table1[[#This Row],[365 implied]]-1))/4</f>
        <v>1.3421923833159474E-2</v>
      </c>
      <c r="N39" s="7">
        <f>Table1[[#This Row],[kelly/4 365]]*0.8*$U$2</f>
        <v>9.6637851598748217</v>
      </c>
      <c r="O39" s="2">
        <f>1/1.934</f>
        <v>0.51706308169596693</v>
      </c>
      <c r="P39" s="2">
        <f>(Table1[[#This Row],[poisson_likelihood]] - (1-Table1[[#This Row],[poisson_likelihood]])/(1/Table1[[#This Row],[99/pinn implied]]-1))/4</f>
        <v>1.1343601086401991E-2</v>
      </c>
      <c r="Q39" s="3">
        <f>Table1[[#This Row],[kelly/4 99]]*0.8*$U$2</f>
        <v>8.1673927822094328</v>
      </c>
      <c r="R39" s="2" t="s">
        <v>148</v>
      </c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9.1805959018810785</v>
      </c>
    </row>
    <row r="40" spans="1:19" x14ac:dyDescent="0.2">
      <c r="A40">
        <v>5804</v>
      </c>
      <c r="B40" t="s">
        <v>26</v>
      </c>
      <c r="C40" s="1">
        <v>45610</v>
      </c>
      <c r="D40" t="s">
        <v>13</v>
      </c>
      <c r="E40">
        <v>2.5</v>
      </c>
      <c r="F40" s="2">
        <v>0.64516129032257996</v>
      </c>
      <c r="G40" s="2">
        <v>0.61889679768713002</v>
      </c>
      <c r="H40" s="2">
        <v>0.66405983255307999</v>
      </c>
      <c r="I40" s="2">
        <v>0.60479041916167597</v>
      </c>
      <c r="J40" s="2">
        <v>0.585365853658536</v>
      </c>
      <c r="K40" s="2">
        <v>1.3314882026034199E-2</v>
      </c>
      <c r="L40" s="2">
        <f>1/1.52</f>
        <v>0.65789473684210531</v>
      </c>
      <c r="M40" s="2">
        <f>(Table1[[#This Row],[poisson_likelihood]] - (1-Table1[[#This Row],[poisson_likelihood]])/(1/Table1[[#This Row],[365 implied]]-1))/4</f>
        <v>4.5052622503276296E-3</v>
      </c>
      <c r="N40" s="3">
        <f>Table1[[#This Row],[kelly/4 365]]*0.8*$U$2</f>
        <v>3.2437888202358933</v>
      </c>
      <c r="O40" s="2">
        <f>1/1.56</f>
        <v>0.64102564102564097</v>
      </c>
      <c r="P40" s="2">
        <f>(Table1[[#This Row],[poisson_likelihood]] - (1-Table1[[#This Row],[poisson_likelihood]])/(1/Table1[[#This Row],[99/pinn implied]]-1))/4</f>
        <v>1.6041669099466443E-2</v>
      </c>
      <c r="Q40" s="7">
        <f>Table1[[#This Row],[kelly/4 99]]*0.8*$U$2</f>
        <v>11.55000175161584</v>
      </c>
      <c r="R40" s="2" t="s">
        <v>149</v>
      </c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-11.55000175161584</v>
      </c>
    </row>
    <row r="41" spans="1:19" x14ac:dyDescent="0.2">
      <c r="A41">
        <v>5800</v>
      </c>
      <c r="B41" t="s">
        <v>24</v>
      </c>
      <c r="C41" s="1">
        <v>45610</v>
      </c>
      <c r="D41" t="s">
        <v>13</v>
      </c>
      <c r="E41">
        <v>2.5</v>
      </c>
      <c r="F41" s="2">
        <v>0.52356020942408299</v>
      </c>
      <c r="G41" s="2">
        <v>0.50424296775688204</v>
      </c>
      <c r="H41" s="2">
        <v>0.54815860284408902</v>
      </c>
      <c r="I41" s="2">
        <v>0.47651006711409299</v>
      </c>
      <c r="J41" s="2">
        <v>0.494646680942184</v>
      </c>
      <c r="K41" s="2">
        <v>1.2907398745112601E-2</v>
      </c>
      <c r="L41" s="2">
        <f>1/1.95</f>
        <v>0.51282051282051289</v>
      </c>
      <c r="M41" s="2">
        <f>(Table1[[#This Row],[poisson_likelihood]] - (1-Table1[[#This Row],[poisson_likelihood]])/(1/Table1[[#This Row],[365 implied]]-1))/4</f>
        <v>1.8134019880519325E-2</v>
      </c>
      <c r="N41" s="7">
        <f>Table1[[#This Row],[kelly/4 365]]*0.8*$U$2</f>
        <v>13.056494313973916</v>
      </c>
      <c r="O41" s="2">
        <f>Table1[[#This Row],[365 implied]]</f>
        <v>0.51282051282051289</v>
      </c>
      <c r="P41" s="2">
        <f>(Table1[[#This Row],[poisson_likelihood]] - (1-Table1[[#This Row],[poisson_likelihood]])/(1/Table1[[#This Row],[99/pinn implied]]-1))/4</f>
        <v>1.8134019880519325E-2</v>
      </c>
      <c r="Q41" s="3">
        <f>Table1[[#This Row],[kelly/4 99]]*0.8*$U$2</f>
        <v>13.056494313973916</v>
      </c>
      <c r="R41" s="2" t="s">
        <v>149</v>
      </c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-13.056494313973916</v>
      </c>
    </row>
    <row r="42" spans="1:19" x14ac:dyDescent="0.2">
      <c r="A42">
        <v>5876</v>
      </c>
      <c r="B42" t="s">
        <v>62</v>
      </c>
      <c r="C42" s="1">
        <v>45610</v>
      </c>
      <c r="D42" t="s">
        <v>13</v>
      </c>
      <c r="E42">
        <v>2.5</v>
      </c>
      <c r="F42" s="2">
        <v>0.59880239520958001</v>
      </c>
      <c r="G42" s="2">
        <v>0.56988527500286901</v>
      </c>
      <c r="H42" s="2">
        <v>0.618384114458288</v>
      </c>
      <c r="I42" s="2">
        <v>0.57142857142857095</v>
      </c>
      <c r="J42" s="2">
        <v>0.52093023255813897</v>
      </c>
      <c r="K42" s="2">
        <v>1.2202041472142201E-2</v>
      </c>
      <c r="L42" s="2">
        <f>1/1.66</f>
        <v>0.60240963855421692</v>
      </c>
      <c r="M42" s="2">
        <f>(Table1[[#This Row],[poisson_likelihood]] - (1-Table1[[#This Row],[poisson_likelihood]])/(1/Table1[[#This Row],[365 implied]]-1))/4</f>
        <v>1.0044556818468942E-2</v>
      </c>
      <c r="N42" s="7">
        <f>Table1[[#This Row],[kelly/4 365]]*0.8*$U$2</f>
        <v>7.2320809092976388</v>
      </c>
      <c r="O42" s="2">
        <f>Table1[[#This Row],[365 implied]]</f>
        <v>0.60240963855421692</v>
      </c>
      <c r="P42" s="2">
        <f>(Table1[[#This Row],[poisson_likelihood]] - (1-Table1[[#This Row],[poisson_likelihood]])/(1/Table1[[#This Row],[99/pinn implied]]-1))/4</f>
        <v>1.0044556818468942E-2</v>
      </c>
      <c r="Q42" s="3">
        <f>Table1[[#This Row],[kelly/4 99]]*0.8*$U$2</f>
        <v>7.2320809092976388</v>
      </c>
      <c r="R42" s="2" t="s">
        <v>148</v>
      </c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4.7731734001364403</v>
      </c>
    </row>
    <row r="43" spans="1:19" x14ac:dyDescent="0.2">
      <c r="A43">
        <v>5928</v>
      </c>
      <c r="B43" t="s">
        <v>88</v>
      </c>
      <c r="C43" s="1">
        <v>45610</v>
      </c>
      <c r="D43" t="s">
        <v>13</v>
      </c>
      <c r="E43">
        <v>2.5</v>
      </c>
      <c r="F43" s="2">
        <v>0.52910052910052896</v>
      </c>
      <c r="G43" s="2">
        <v>0.50738833969465502</v>
      </c>
      <c r="H43" s="2">
        <v>0.551879320475127</v>
      </c>
      <c r="I43" s="2">
        <v>0.52906976744185996</v>
      </c>
      <c r="J43" s="2">
        <v>0.5</v>
      </c>
      <c r="K43" s="2">
        <v>1.20932347466265E-2</v>
      </c>
      <c r="L43" s="2">
        <f>1/1.9</f>
        <v>0.52631578947368418</v>
      </c>
      <c r="M43" s="2">
        <f>(Table1[[#This Row],[poisson_likelihood]] - (1-Table1[[#This Row],[poisson_likelihood]])/(1/Table1[[#This Row],[365 implied]]-1))/4</f>
        <v>1.3491863584094821E-2</v>
      </c>
      <c r="N43" s="7">
        <f>Table1[[#This Row],[kelly/4 365]]*0.8*$U$2</f>
        <v>9.7141417805482728</v>
      </c>
      <c r="O43" s="2">
        <f>1/1.87</f>
        <v>0.53475935828876997</v>
      </c>
      <c r="P43" s="2">
        <f>(Table1[[#This Row],[poisson_likelihood]] - (1-Table1[[#This Row],[poisson_likelihood]])/(1/Table1[[#This Row],[99/pinn implied]]-1))/4</f>
        <v>9.1995199104849545E-3</v>
      </c>
      <c r="Q43" s="3">
        <f>Table1[[#This Row],[kelly/4 99]]*0.8*$U$2</f>
        <v>6.6236543355491673</v>
      </c>
      <c r="R43" s="2" t="s">
        <v>149</v>
      </c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-9.7141417805482728</v>
      </c>
    </row>
    <row r="44" spans="1:19" x14ac:dyDescent="0.2">
      <c r="A44">
        <v>5805</v>
      </c>
      <c r="B44" t="s">
        <v>27</v>
      </c>
      <c r="C44" s="1">
        <v>45610</v>
      </c>
      <c r="D44" t="s">
        <v>12</v>
      </c>
      <c r="E44">
        <v>2.5</v>
      </c>
      <c r="F44" s="2">
        <v>0.434782608695652</v>
      </c>
      <c r="G44" s="2">
        <v>0.50399981715983599</v>
      </c>
      <c r="H44" s="2">
        <v>0.46017201664131102</v>
      </c>
      <c r="I44" s="2">
        <v>0.373493975903614</v>
      </c>
      <c r="J44" s="2">
        <v>0.39383561643835602</v>
      </c>
      <c r="K44" s="2">
        <v>1.1229930437502899E-2</v>
      </c>
      <c r="L44" s="2">
        <f>1/2.2</f>
        <v>0.45454545454545453</v>
      </c>
      <c r="M44" s="2">
        <f>(Table1[[#This Row],[poisson_likelihood]] - (1-Table1[[#This Row],[poisson_likelihood]])/(1/Table1[[#This Row],[365 implied]]-1))/4</f>
        <v>2.5788409606009033E-3</v>
      </c>
      <c r="N44" s="7">
        <f>Table1[[#This Row],[kelly/4 365]]*0.8*$U$2</f>
        <v>1.8567654916326504</v>
      </c>
      <c r="O44" s="2">
        <f>1/2.15</f>
        <v>0.46511627906976744</v>
      </c>
      <c r="P44" s="2">
        <f>(Table1[[#This Row],[poisson_likelihood]] - (1-Table1[[#This Row],[poisson_likelihood]])/(1/Table1[[#This Row],[99/pinn implied]]-1))/4</f>
        <v>-2.3109052654742002E-3</v>
      </c>
      <c r="Q44" s="3">
        <f>Table1[[#This Row],[kelly/4 99]]*0.8*$U$2</f>
        <v>-1.6638517911414241</v>
      </c>
      <c r="R44" s="2" t="s">
        <v>148</v>
      </c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2.2281185899591804</v>
      </c>
    </row>
    <row r="45" spans="1:19" x14ac:dyDescent="0.2">
      <c r="A45">
        <v>5787</v>
      </c>
      <c r="B45" t="s">
        <v>18</v>
      </c>
      <c r="C45" s="1">
        <v>45610</v>
      </c>
      <c r="D45" t="s">
        <v>12</v>
      </c>
      <c r="E45">
        <v>2.5</v>
      </c>
      <c r="F45" s="2">
        <v>0.476190476190476</v>
      </c>
      <c r="G45" s="2">
        <v>0.53784630482483697</v>
      </c>
      <c r="H45" s="2">
        <v>0.499687910178854</v>
      </c>
      <c r="I45" s="2">
        <v>0.54385964912280704</v>
      </c>
      <c r="J45" s="2">
        <v>0.52068965517241295</v>
      </c>
      <c r="K45" s="2">
        <v>1.1214684403544201E-2</v>
      </c>
      <c r="L45" s="2">
        <f>1/2.15</f>
        <v>0.46511627906976744</v>
      </c>
      <c r="M45" s="2">
        <f>(Table1[[#This Row],[poisson_likelihood]] - (1-Table1[[#This Row],[poisson_likelihood]])/(1/Table1[[#This Row],[365 implied]]-1))/4</f>
        <v>1.6158479757507851E-2</v>
      </c>
      <c r="N45" s="7">
        <f>Table1[[#This Row],[kelly/4 365]]*0.8*$U$2</f>
        <v>11.634105425405654</v>
      </c>
      <c r="O45" s="2">
        <f>1/2.1</f>
        <v>0.47619047619047616</v>
      </c>
      <c r="P45" s="2">
        <f>(Table1[[#This Row],[poisson_likelihood]] - (1-Table1[[#This Row],[poisson_likelihood]])/(1/Table1[[#This Row],[99/pinn implied]]-1))/4</f>
        <v>1.1214684403543979E-2</v>
      </c>
      <c r="Q45" s="3">
        <f>Table1[[#This Row],[kelly/4 99]]*0.8*$U$2</f>
        <v>8.074572770551665</v>
      </c>
      <c r="R45" s="2" t="s">
        <v>148</v>
      </c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13.379221239216502</v>
      </c>
    </row>
    <row r="46" spans="1:19" x14ac:dyDescent="0.2">
      <c r="A46">
        <v>6014</v>
      </c>
      <c r="B46" t="s">
        <v>131</v>
      </c>
      <c r="C46" s="1">
        <v>45610</v>
      </c>
      <c r="D46" t="s">
        <v>13</v>
      </c>
      <c r="E46">
        <v>2.5</v>
      </c>
      <c r="F46" s="2">
        <v>0.52356020942408299</v>
      </c>
      <c r="G46" s="2">
        <v>0.498434428101595</v>
      </c>
      <c r="H46" s="2">
        <v>0.54235463598850098</v>
      </c>
      <c r="I46" s="2">
        <v>0.51704545454545403</v>
      </c>
      <c r="J46" s="2">
        <v>0.55254237288135499</v>
      </c>
      <c r="K46" s="2">
        <v>9.8619106423178098E-3</v>
      </c>
      <c r="L46" s="2">
        <f>1/1.9</f>
        <v>0.52631578947368418</v>
      </c>
      <c r="M46" s="2">
        <f>(Table1[[#This Row],[poisson_likelihood]] - (1-Table1[[#This Row],[poisson_likelihood]])/(1/Table1[[#This Row],[365 implied]]-1))/4</f>
        <v>8.4649467717088644E-3</v>
      </c>
      <c r="N46" s="7">
        <f>Table1[[#This Row],[kelly/4 365]]*0.8*$U$2</f>
        <v>6.0947616756303828</v>
      </c>
      <c r="O46" s="2">
        <f>Table1[[#This Row],[365 implied]]</f>
        <v>0.52631578947368418</v>
      </c>
      <c r="P46" s="2">
        <f>(Table1[[#This Row],[poisson_likelihood]] - (1-Table1[[#This Row],[poisson_likelihood]])/(1/Table1[[#This Row],[99/pinn implied]]-1))/4</f>
        <v>8.4649467717088644E-3</v>
      </c>
      <c r="Q46" s="3">
        <f>Table1[[#This Row],[kelly/4 99]]*0.8*$U$2</f>
        <v>6.0947616756303828</v>
      </c>
      <c r="R46" s="2" t="s">
        <v>148</v>
      </c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5.4852855080673448</v>
      </c>
    </row>
    <row r="47" spans="1:19" x14ac:dyDescent="0.2">
      <c r="A47">
        <v>5912</v>
      </c>
      <c r="B47" t="s">
        <v>80</v>
      </c>
      <c r="C47" s="1">
        <v>45610</v>
      </c>
      <c r="D47" t="s">
        <v>13</v>
      </c>
      <c r="E47">
        <v>2.5</v>
      </c>
      <c r="F47" s="2">
        <v>0.59523809523809501</v>
      </c>
      <c r="G47" s="2">
        <v>0.56691381229736504</v>
      </c>
      <c r="H47" s="2">
        <v>0.60988573842648397</v>
      </c>
      <c r="I47" s="2">
        <v>0.61038961038961004</v>
      </c>
      <c r="J47" s="2">
        <v>0.62061403508771895</v>
      </c>
      <c r="K47" s="2">
        <v>9.0470737340047902E-3</v>
      </c>
      <c r="L47" s="2">
        <f>1/1.64</f>
        <v>0.6097560975609756</v>
      </c>
      <c r="M47" s="2">
        <f>(Table1[[#This Row],[poisson_likelihood]] - (1-Table1[[#This Row],[poisson_likelihood]])/(1/Table1[[#This Row],[365 implied]]-1))/4</f>
        <v>8.3051179466331337E-5</v>
      </c>
      <c r="N47" s="3">
        <f>Table1[[#This Row],[kelly/4 365]]*0.8*$U$2</f>
        <v>5.9796849215758563E-2</v>
      </c>
      <c r="O47" s="2">
        <f>1/1.67</f>
        <v>0.5988023952095809</v>
      </c>
      <c r="P47" s="2">
        <f>(Table1[[#This Row],[poisson_likelihood]] - (1-Table1[[#This Row],[poisson_likelihood]])/(1/Table1[[#This Row],[99/pinn implied]]-1))/4</f>
        <v>6.9064116314284385E-3</v>
      </c>
      <c r="Q47" s="7">
        <f>Table1[[#This Row],[kelly/4 99]]*0.8*$U$2</f>
        <v>4.9726163746284762</v>
      </c>
      <c r="R47" s="2" t="s">
        <v>149</v>
      </c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-4.9726163746284762</v>
      </c>
    </row>
    <row r="48" spans="1:19" x14ac:dyDescent="0.2">
      <c r="A48">
        <v>5987</v>
      </c>
      <c r="B48" t="s">
        <v>118</v>
      </c>
      <c r="C48" s="1">
        <v>45610</v>
      </c>
      <c r="D48" t="s">
        <v>12</v>
      </c>
      <c r="E48">
        <v>1.5</v>
      </c>
      <c r="F48" s="2">
        <v>0.67114093959731502</v>
      </c>
      <c r="G48" s="2">
        <v>0.72741390582134702</v>
      </c>
      <c r="H48" s="2">
        <v>0.68297132278360095</v>
      </c>
      <c r="I48" s="2">
        <v>0.67816091954022895</v>
      </c>
      <c r="J48" s="2">
        <v>0.69064748201438797</v>
      </c>
      <c r="K48" s="2">
        <v>8.9935055854927191E-3</v>
      </c>
      <c r="L48" s="2"/>
      <c r="M48" s="2" t="e">
        <f>(Table1[[#This Row],[poisson_likelihood]] - (1-Table1[[#This Row],[poisson_likelihood]])/(1/Table1[[#This Row],[365 implied]]-1))/4</f>
        <v>#DIV/0!</v>
      </c>
      <c r="N48" s="3" t="e">
        <f>Table1[[#This Row],[kelly/4 365]]*0.8*$U$2</f>
        <v>#DIV/0!</v>
      </c>
      <c r="O48" s="2">
        <f>1/1.56</f>
        <v>0.64102564102564097</v>
      </c>
      <c r="P48" s="2">
        <f>(Table1[[#This Row],[poisson_likelihood]] - (1-Table1[[#This Row],[poisson_likelihood]])/(1/Table1[[#This Row],[99/pinn implied]]-1))/4</f>
        <v>2.9212171224293537E-2</v>
      </c>
      <c r="Q48" s="8">
        <f>Table1[[#This Row],[kelly/4 99]]*0.8*$U$2</f>
        <v>21.032763281491349</v>
      </c>
      <c r="R48" s="2" t="s">
        <v>149</v>
      </c>
      <c r="S48" s="3">
        <v>-8</v>
      </c>
    </row>
    <row r="49" spans="1:19" x14ac:dyDescent="0.2">
      <c r="A49">
        <v>5991</v>
      </c>
      <c r="B49" t="s">
        <v>120</v>
      </c>
      <c r="C49" s="1">
        <v>45610</v>
      </c>
      <c r="D49" t="s">
        <v>12</v>
      </c>
      <c r="E49">
        <v>1.5</v>
      </c>
      <c r="F49" s="2">
        <v>0.60240963855421603</v>
      </c>
      <c r="G49" s="2">
        <v>0.65660866841958498</v>
      </c>
      <c r="H49" s="2">
        <v>0.61624302196284397</v>
      </c>
      <c r="I49" s="2">
        <v>0.577181208053691</v>
      </c>
      <c r="J49" s="2">
        <v>0.561264822134387</v>
      </c>
      <c r="K49" s="2">
        <v>8.6982638099703993E-3</v>
      </c>
      <c r="L49" s="2">
        <f>1/1.55</f>
        <v>0.64516129032258063</v>
      </c>
      <c r="M49" s="2">
        <f>(Table1[[#This Row],[poisson_likelihood]] - (1-Table1[[#This Row],[poisson_likelihood]])/(1/Table1[[#This Row],[365 implied]]-1))/4</f>
        <v>-2.0374234526178092E-2</v>
      </c>
      <c r="N49" s="3">
        <f>Table1[[#This Row],[kelly/4 365]]*0.8*$U$2</f>
        <v>-14.669448858848225</v>
      </c>
      <c r="O49" s="2"/>
      <c r="P49" s="2" t="e">
        <f>(Table1[[#This Row],[poisson_likelihood]] - (1-Table1[[#This Row],[poisson_likelihood]])/(1/Table1[[#This Row],[99/pinn implied]]-1))/4</f>
        <v>#DIV/0!</v>
      </c>
      <c r="Q49" s="3" t="e">
        <f>Table1[[#This Row],[kelly/4 99]]*0.8*$U$2</f>
        <v>#DIV/0!</v>
      </c>
      <c r="R49" s="2"/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5922</v>
      </c>
      <c r="B50" t="s">
        <v>85</v>
      </c>
      <c r="C50" s="1">
        <v>45610</v>
      </c>
      <c r="D50" t="s">
        <v>13</v>
      </c>
      <c r="E50">
        <v>1.5</v>
      </c>
      <c r="F50" s="2">
        <v>0.51813471502590602</v>
      </c>
      <c r="G50" s="2">
        <v>0.479284634862919</v>
      </c>
      <c r="H50" s="2">
        <v>0.53458141029346695</v>
      </c>
      <c r="I50" s="2">
        <v>0.50276243093922601</v>
      </c>
      <c r="J50" s="2">
        <v>0.50162866449511401</v>
      </c>
      <c r="K50" s="2">
        <v>8.5328284587076995E-3</v>
      </c>
      <c r="L50" s="2"/>
      <c r="M50" s="2" t="e">
        <f>(Table1[[#This Row],[poisson_likelihood]] - (1-Table1[[#This Row],[poisson_likelihood]])/(1/Table1[[#This Row],[365 implied]]-1))/4</f>
        <v>#DIV/0!</v>
      </c>
      <c r="N50" s="3" t="e">
        <f>Table1[[#This Row],[kelly/4 365]]*0.8*$U$2</f>
        <v>#DIV/0!</v>
      </c>
      <c r="O50" s="2"/>
      <c r="P50" s="2" t="e">
        <f>(Table1[[#This Row],[poisson_likelihood]] - (1-Table1[[#This Row],[poisson_likelihood]])/(1/Table1[[#This Row],[99/pinn implied]]-1))/4</f>
        <v>#DIV/0!</v>
      </c>
      <c r="Q50" s="3" t="e">
        <f>Table1[[#This Row],[kelly/4 99]]*0.8*$U$2</f>
        <v>#DIV/0!</v>
      </c>
      <c r="R50" s="2"/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5978</v>
      </c>
      <c r="B51" t="s">
        <v>113</v>
      </c>
      <c r="C51" s="1">
        <v>45610</v>
      </c>
      <c r="D51" t="s">
        <v>13</v>
      </c>
      <c r="E51">
        <v>2.5</v>
      </c>
      <c r="F51" s="2">
        <v>0.60606060606060597</v>
      </c>
      <c r="G51" s="2">
        <v>0.57349641607675295</v>
      </c>
      <c r="H51" s="2">
        <v>0.619436242175472</v>
      </c>
      <c r="I51" s="2">
        <v>0.66473988439306297</v>
      </c>
      <c r="J51" s="2">
        <v>0.64285714285714202</v>
      </c>
      <c r="K51" s="2">
        <v>8.4883844575116205E-3</v>
      </c>
      <c r="L51" s="2">
        <f>1/1.62</f>
        <v>0.61728395061728392</v>
      </c>
      <c r="M51" s="2">
        <f>(Table1[[#This Row],[poisson_likelihood]] - (1-Table1[[#This Row],[poisson_likelihood]])/(1/Table1[[#This Row],[365 implied]]-1))/4</f>
        <v>1.4059323888164221E-3</v>
      </c>
      <c r="N51" s="3">
        <f>Table1[[#This Row],[kelly/4 365]]*0.8*$U$2</f>
        <v>1.0122713199478239</v>
      </c>
      <c r="O51" s="2">
        <f>1/1.645</f>
        <v>0.60790273556231</v>
      </c>
      <c r="P51" s="2">
        <f>(Table1[[#This Row],[poisson_likelihood]] - (1-Table1[[#This Row],[poisson_likelihood]])/(1/Table1[[#This Row],[99/pinn implied]]-1))/4</f>
        <v>7.3537280537408767E-3</v>
      </c>
      <c r="Q51" s="7">
        <f>Table1[[#This Row],[kelly/4 99]]*0.8*$U$2</f>
        <v>5.2946841986934317</v>
      </c>
      <c r="R51" s="2" t="s">
        <v>148</v>
      </c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3.4150713081572643</v>
      </c>
    </row>
    <row r="52" spans="1:19" x14ac:dyDescent="0.2">
      <c r="A52">
        <v>5842</v>
      </c>
      <c r="B52" t="s">
        <v>45</v>
      </c>
      <c r="C52" s="1">
        <v>45610</v>
      </c>
      <c r="D52" t="s">
        <v>13</v>
      </c>
      <c r="E52">
        <v>1.5</v>
      </c>
      <c r="F52" s="2">
        <v>0.42918454935622302</v>
      </c>
      <c r="G52" s="2">
        <v>0.40824307342405702</v>
      </c>
      <c r="H52" s="2">
        <v>0.448303049329211</v>
      </c>
      <c r="I52" s="2">
        <v>0.50877192982456099</v>
      </c>
      <c r="J52" s="2">
        <v>0.486206896551724</v>
      </c>
      <c r="K52" s="2">
        <v>8.3733279956884395E-3</v>
      </c>
      <c r="L52" s="2">
        <f>1/2.4</f>
        <v>0.41666666666666669</v>
      </c>
      <c r="M52" s="2">
        <f>(Table1[[#This Row],[poisson_likelihood]] - (1-Table1[[#This Row],[poisson_likelihood]])/(1/Table1[[#This Row],[365 implied]]-1))/4</f>
        <v>1.3558449712519002E-2</v>
      </c>
      <c r="N52" s="7">
        <f>Table1[[#This Row],[kelly/4 365]]*0.8*$U$2</f>
        <v>9.7620837930136819</v>
      </c>
      <c r="O52" s="2">
        <f>1/2.35</f>
        <v>0.42553191489361702</v>
      </c>
      <c r="P52" s="2">
        <f>(Table1[[#This Row],[poisson_likelihood]] - (1-Table1[[#This Row],[poisson_likelihood]])/(1/Table1[[#This Row],[99/pinn implied]]-1))/4</f>
        <v>9.9096603562307262E-3</v>
      </c>
      <c r="Q52" s="3">
        <f>Table1[[#This Row],[kelly/4 99]]*0.8*$U$2</f>
        <v>7.1349554564861233</v>
      </c>
      <c r="R52" s="2" t="s">
        <v>149</v>
      </c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-9.7620837930136819</v>
      </c>
    </row>
    <row r="53" spans="1:19" x14ac:dyDescent="0.2">
      <c r="A53">
        <v>5851</v>
      </c>
      <c r="B53" t="s">
        <v>50</v>
      </c>
      <c r="C53" s="1">
        <v>45610</v>
      </c>
      <c r="D53" t="s">
        <v>12</v>
      </c>
      <c r="E53">
        <v>1.5</v>
      </c>
      <c r="F53" s="2">
        <v>0.65359477124182996</v>
      </c>
      <c r="G53" s="2">
        <v>0.68957616680821998</v>
      </c>
      <c r="H53" s="2">
        <v>0.66416526250081298</v>
      </c>
      <c r="I53" s="2">
        <v>0.70949720670391003</v>
      </c>
      <c r="J53" s="2">
        <v>0.71760797342192695</v>
      </c>
      <c r="K53" s="2">
        <v>7.6287035972851802E-3</v>
      </c>
      <c r="L53" s="2">
        <f>1/1.5</f>
        <v>0.66666666666666663</v>
      </c>
      <c r="M53" s="2">
        <f>(Table1[[#This Row],[poisson_likelihood]] - (1-Table1[[#This Row],[poisson_likelihood]])/(1/Table1[[#This Row],[365 implied]]-1))/4</f>
        <v>-1.8760531243902645E-3</v>
      </c>
      <c r="N53" s="3">
        <f>Table1[[#This Row],[kelly/4 365]]*0.8*$U$2</f>
        <v>-1.3507582495609904</v>
      </c>
      <c r="O53" s="2"/>
      <c r="P53" s="2" t="e">
        <f>(Table1[[#This Row],[poisson_likelihood]] - (1-Table1[[#This Row],[poisson_likelihood]])/(1/Table1[[#This Row],[99/pinn implied]]-1))/4</f>
        <v>#DIV/0!</v>
      </c>
      <c r="Q53" s="3" t="e">
        <f>Table1[[#This Row],[kelly/4 99]]*0.8*$U$2</f>
        <v>#DIV/0!</v>
      </c>
      <c r="R53" s="2"/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5848</v>
      </c>
      <c r="B54" t="s">
        <v>48</v>
      </c>
      <c r="C54" s="1">
        <v>45610</v>
      </c>
      <c r="D54" t="s">
        <v>13</v>
      </c>
      <c r="E54">
        <v>2.5</v>
      </c>
      <c r="F54" s="2">
        <v>0.434782608695652</v>
      </c>
      <c r="G54" s="2">
        <v>0.41130472768234999</v>
      </c>
      <c r="H54" s="2">
        <v>0.45172546190332802</v>
      </c>
      <c r="I54" s="2">
        <v>0.375</v>
      </c>
      <c r="J54" s="2">
        <v>0.38888888888888801</v>
      </c>
      <c r="K54" s="2">
        <v>7.4939543033953797E-3</v>
      </c>
      <c r="L54" s="2">
        <f>1/2.35</f>
        <v>0.42553191489361702</v>
      </c>
      <c r="M54" s="2">
        <f>(Table1[[#This Row],[poisson_likelihood]] - (1-Table1[[#This Row],[poisson_likelihood]])/(1/Table1[[#This Row],[365 implied]]-1))/4</f>
        <v>1.1399043606077935E-2</v>
      </c>
      <c r="N54" s="7">
        <f>Table1[[#This Row],[kelly/4 365]]*0.8*$U$2</f>
        <v>8.2073113963761131</v>
      </c>
      <c r="O54" s="2">
        <f>Table1[[#This Row],[365 implied]]</f>
        <v>0.42553191489361702</v>
      </c>
      <c r="P54" s="2">
        <f>(Table1[[#This Row],[poisson_likelihood]] - (1-Table1[[#This Row],[poisson_likelihood]])/(1/Table1[[#This Row],[99/pinn implied]]-1))/4</f>
        <v>1.1399043606077935E-2</v>
      </c>
      <c r="Q54" s="3">
        <f>Table1[[#This Row],[kelly/4 99]]*0.8*$U$2</f>
        <v>8.2073113963761131</v>
      </c>
      <c r="R54" s="2" t="s">
        <v>149</v>
      </c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-8.2073113963761131</v>
      </c>
    </row>
    <row r="55" spans="1:19" x14ac:dyDescent="0.2">
      <c r="A55">
        <v>5844</v>
      </c>
      <c r="B55" t="s">
        <v>46</v>
      </c>
      <c r="C55" s="1">
        <v>45610</v>
      </c>
      <c r="D55" t="s">
        <v>13</v>
      </c>
      <c r="E55">
        <v>2.5</v>
      </c>
      <c r="F55" s="2">
        <v>0.65359477124182996</v>
      </c>
      <c r="G55" s="2">
        <v>0.62218244093007202</v>
      </c>
      <c r="H55" s="2">
        <v>0.66380081821623105</v>
      </c>
      <c r="I55" s="2">
        <v>0.64383561643835596</v>
      </c>
      <c r="J55" s="2">
        <v>0.63803680981595001</v>
      </c>
      <c r="K55" s="2">
        <v>7.3656848447333501E-3</v>
      </c>
      <c r="L55" s="2">
        <f>1/1.5</f>
        <v>0.66666666666666663</v>
      </c>
      <c r="M55" s="2">
        <f>(Table1[[#This Row],[poisson_likelihood]] - (1-Table1[[#This Row],[poisson_likelihood]])/(1/Table1[[#This Row],[365 implied]]-1))/4</f>
        <v>-2.1493863378267142E-3</v>
      </c>
      <c r="N55" s="3">
        <f>Table1[[#This Row],[kelly/4 365]]*0.8*$U$2</f>
        <v>-1.5475581632352344</v>
      </c>
      <c r="O55" s="2"/>
      <c r="P55" s="2" t="e">
        <f>(Table1[[#This Row],[poisson_likelihood]] - (1-Table1[[#This Row],[poisson_likelihood]])/(1/Table1[[#This Row],[99/pinn implied]]-1))/4</f>
        <v>#DIV/0!</v>
      </c>
      <c r="Q55" s="3" t="e">
        <f>Table1[[#This Row],[kelly/4 99]]*0.8*$U$2</f>
        <v>#DIV/0!</v>
      </c>
      <c r="R55" s="2"/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5996</v>
      </c>
      <c r="B56" t="s">
        <v>122</v>
      </c>
      <c r="C56" s="1">
        <v>45610</v>
      </c>
      <c r="D56" t="s">
        <v>13</v>
      </c>
      <c r="E56">
        <v>2.5</v>
      </c>
      <c r="F56" s="2">
        <v>0.45045045045045001</v>
      </c>
      <c r="G56" s="2">
        <v>0.42124682312902001</v>
      </c>
      <c r="H56" s="2">
        <v>0.464974116479482</v>
      </c>
      <c r="I56" s="2">
        <v>0.49142857142857099</v>
      </c>
      <c r="J56" s="2">
        <v>0.49494949494949497</v>
      </c>
      <c r="K56" s="2">
        <v>6.6070775787809401E-3</v>
      </c>
      <c r="L56" s="2"/>
      <c r="M56" s="2" t="e">
        <f>(Table1[[#This Row],[poisson_likelihood]] - (1-Table1[[#This Row],[poisson_likelihood]])/(1/Table1[[#This Row],[365 implied]]-1))/4</f>
        <v>#DIV/0!</v>
      </c>
      <c r="N56" s="8" t="e">
        <f>Table1[[#This Row],[kelly/4 365]]*0.8*$U$2</f>
        <v>#DIV/0!</v>
      </c>
      <c r="O56" s="2"/>
      <c r="P56" s="2" t="e">
        <f>(Table1[[#This Row],[poisson_likelihood]] - (1-Table1[[#This Row],[poisson_likelihood]])/(1/Table1[[#This Row],[99/pinn implied]]-1))/4</f>
        <v>#DIV/0!</v>
      </c>
      <c r="Q56" s="9" t="e">
        <f>Table1[[#This Row],[kelly/4 99]]*0.8*$U$2</f>
        <v>#DIV/0!</v>
      </c>
      <c r="R56" s="2"/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5963</v>
      </c>
      <c r="B57" t="s">
        <v>106</v>
      </c>
      <c r="C57" s="1">
        <v>45610</v>
      </c>
      <c r="D57" t="s">
        <v>12</v>
      </c>
      <c r="E57">
        <v>3.5</v>
      </c>
      <c r="F57" s="2">
        <v>0.42553191489361702</v>
      </c>
      <c r="G57" s="2">
        <v>0.47666249930535898</v>
      </c>
      <c r="H57" s="2">
        <v>0.43977139227613499</v>
      </c>
      <c r="I57" s="2">
        <v>0.44</v>
      </c>
      <c r="J57" s="2">
        <v>0.417508417508417</v>
      </c>
      <c r="K57" s="2">
        <v>6.1968096016516497E-3</v>
      </c>
      <c r="L57" s="2">
        <f>1/2.35</f>
        <v>0.42553191489361702</v>
      </c>
      <c r="M57" s="2">
        <f>(Table1[[#This Row],[poisson_likelihood]] - (1-Table1[[#This Row],[poisson_likelihood]])/(1/Table1[[#This Row],[365 implied]]-1))/4</f>
        <v>6.1968096016513513E-3</v>
      </c>
      <c r="N57" s="7">
        <f>Table1[[#This Row],[kelly/4 365]]*0.8*$U$2</f>
        <v>4.4617029131889732</v>
      </c>
      <c r="O57" s="2">
        <f>1/2.35</f>
        <v>0.42553191489361702</v>
      </c>
      <c r="P57" s="2">
        <f>(Table1[[#This Row],[poisson_likelihood]] - (1-Table1[[#This Row],[poisson_likelihood]])/(1/Table1[[#This Row],[99/pinn implied]]-1))/4</f>
        <v>6.1968096016513513E-3</v>
      </c>
      <c r="Q57" s="3">
        <f>Table1[[#This Row],[kelly/4 99]]*0.8*$U$2</f>
        <v>4.4617029131889732</v>
      </c>
      <c r="R57" s="2" t="s">
        <v>149</v>
      </c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-4.4617029131889732</v>
      </c>
    </row>
    <row r="58" spans="1:19" x14ac:dyDescent="0.2">
      <c r="A58">
        <v>5989</v>
      </c>
      <c r="B58" t="s">
        <v>119</v>
      </c>
      <c r="C58" s="1">
        <v>45610</v>
      </c>
      <c r="D58" t="s">
        <v>12</v>
      </c>
      <c r="E58">
        <v>2.5</v>
      </c>
      <c r="F58" s="2">
        <v>0.44247787610619399</v>
      </c>
      <c r="G58" s="2">
        <v>0.49949626417985499</v>
      </c>
      <c r="H58" s="2">
        <v>0.45564746276729401</v>
      </c>
      <c r="I58" s="2">
        <v>0.45161290322580599</v>
      </c>
      <c r="J58" s="2">
        <v>0.43560606060606</v>
      </c>
      <c r="K58" s="2">
        <v>5.9054098916837801E-3</v>
      </c>
      <c r="L58" s="2"/>
      <c r="M58" s="2" t="e">
        <f>(Table1[[#This Row],[poisson_likelihood]] - (1-Table1[[#This Row],[poisson_likelihood]])/(1/Table1[[#This Row],[365 implied]]-1))/4</f>
        <v>#DIV/0!</v>
      </c>
      <c r="N58" s="3" t="e">
        <f>Table1[[#This Row],[kelly/4 365]]*0.8*$U$2</f>
        <v>#DIV/0!</v>
      </c>
      <c r="O58" s="2"/>
      <c r="P58" s="2" t="e">
        <f>(Table1[[#This Row],[poisson_likelihood]] - (1-Table1[[#This Row],[poisson_likelihood]])/(1/Table1[[#This Row],[99/pinn implied]]-1))/4</f>
        <v>#DIV/0!</v>
      </c>
      <c r="Q58" s="3" t="e">
        <f>Table1[[#This Row],[kelly/4 99]]*0.8*$U$2</f>
        <v>#DIV/0!</v>
      </c>
      <c r="R58" s="2"/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5943</v>
      </c>
      <c r="B59" t="s">
        <v>96</v>
      </c>
      <c r="C59" s="1">
        <v>45610</v>
      </c>
      <c r="D59" t="s">
        <v>12</v>
      </c>
      <c r="E59">
        <v>1.5</v>
      </c>
      <c r="F59" s="2">
        <v>0.58479532163742598</v>
      </c>
      <c r="G59" s="2">
        <v>0.63063160853493505</v>
      </c>
      <c r="H59" s="2">
        <v>0.59356334817110001</v>
      </c>
      <c r="I59" s="2">
        <v>0.61538461538461497</v>
      </c>
      <c r="J59" s="2">
        <v>0.60240963855421603</v>
      </c>
      <c r="K59" s="2">
        <v>5.2793399199230198E-3</v>
      </c>
      <c r="L59" s="2">
        <f>1/1.71</f>
        <v>0.58479532163742687</v>
      </c>
      <c r="M59" s="2">
        <f>(Table1[[#This Row],[poisson_likelihood]] - (1-Table1[[#This Row],[poisson_likelihood]])/(1/Table1[[#This Row],[365 implied]]-1))/4</f>
        <v>5.2793399199229374E-3</v>
      </c>
      <c r="N59" s="7">
        <f>Table1[[#This Row],[kelly/4 365]]*0.8*$U$2</f>
        <v>3.8011247423445149</v>
      </c>
      <c r="O59" s="2">
        <f>Table1[[#This Row],[365 implied]]</f>
        <v>0.58479532163742687</v>
      </c>
      <c r="P59" s="2">
        <f>(Table1[[#This Row],[poisson_likelihood]] - (1-Table1[[#This Row],[poisson_likelihood]])/(1/Table1[[#This Row],[99/pinn implied]]-1))/4</f>
        <v>5.2793399199229374E-3</v>
      </c>
      <c r="Q59" s="3">
        <f>Table1[[#This Row],[kelly/4 99]]*0.8*$U$2</f>
        <v>3.8011247423445149</v>
      </c>
      <c r="R59" s="2" t="s">
        <v>149</v>
      </c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-3.8011247423445149</v>
      </c>
    </row>
    <row r="60" spans="1:19" x14ac:dyDescent="0.2">
      <c r="A60">
        <v>5895</v>
      </c>
      <c r="B60" t="s">
        <v>72</v>
      </c>
      <c r="C60" s="1">
        <v>45610</v>
      </c>
      <c r="D60" t="s">
        <v>12</v>
      </c>
      <c r="E60">
        <v>1.5</v>
      </c>
      <c r="F60" s="2">
        <v>0.63694267515923497</v>
      </c>
      <c r="G60" s="2">
        <v>0.6745321975038</v>
      </c>
      <c r="H60" s="2">
        <v>0.64372125897862598</v>
      </c>
      <c r="I60" s="2">
        <v>0.651898734177215</v>
      </c>
      <c r="J60" s="2">
        <v>0.62692307692307603</v>
      </c>
      <c r="K60" s="2">
        <v>4.6677090335277803E-3</v>
      </c>
      <c r="L60" s="2"/>
      <c r="M60" s="2" t="e">
        <f>(Table1[[#This Row],[poisson_likelihood]] - (1-Table1[[#This Row],[poisson_likelihood]])/(1/Table1[[#This Row],[365 implied]]-1))/4</f>
        <v>#DIV/0!</v>
      </c>
      <c r="N60" s="3" t="e">
        <f>Table1[[#This Row],[kelly/4 365]]*0.8*$U$2</f>
        <v>#DIV/0!</v>
      </c>
      <c r="O60" s="2"/>
      <c r="P60" s="2" t="e">
        <f>(Table1[[#This Row],[poisson_likelihood]] - (1-Table1[[#This Row],[poisson_likelihood]])/(1/Table1[[#This Row],[99/pinn implied]]-1))/4</f>
        <v>#DIV/0!</v>
      </c>
      <c r="Q60" s="3" t="e">
        <f>Table1[[#This Row],[kelly/4 99]]*0.8*$U$2</f>
        <v>#DIV/0!</v>
      </c>
      <c r="R60" s="2"/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6004</v>
      </c>
      <c r="B61" t="s">
        <v>126</v>
      </c>
      <c r="C61" s="1">
        <v>45610</v>
      </c>
      <c r="D61" t="s">
        <v>13</v>
      </c>
      <c r="E61">
        <v>2.5</v>
      </c>
      <c r="F61" s="2">
        <v>0.45454545454545398</v>
      </c>
      <c r="G61" s="2">
        <v>0.42266519690591697</v>
      </c>
      <c r="H61" s="2">
        <v>0.46369576835736498</v>
      </c>
      <c r="I61" s="2">
        <v>0.42045454545454503</v>
      </c>
      <c r="J61" s="2">
        <v>0.41471571906354499</v>
      </c>
      <c r="K61" s="2">
        <v>4.1938938304593E-3</v>
      </c>
      <c r="L61" s="2"/>
      <c r="M61" s="2" t="e">
        <f>(Table1[[#This Row],[poisson_likelihood]] - (1-Table1[[#This Row],[poisson_likelihood]])/(1/Table1[[#This Row],[365 implied]]-1))/4</f>
        <v>#DIV/0!</v>
      </c>
      <c r="N61" s="3" t="e">
        <f>Table1[[#This Row],[kelly/4 365]]*0.8*$U$2</f>
        <v>#DIV/0!</v>
      </c>
      <c r="O61" s="2"/>
      <c r="P61" s="2" t="e">
        <f>(Table1[[#This Row],[poisson_likelihood]] - (1-Table1[[#This Row],[poisson_likelihood]])/(1/Table1[[#This Row],[99/pinn implied]]-1))/4</f>
        <v>#DIV/0!</v>
      </c>
      <c r="Q61" s="3" t="e">
        <f>Table1[[#This Row],[kelly/4 99]]*0.8*$U$2</f>
        <v>#DIV/0!</v>
      </c>
      <c r="R61" s="2"/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5866</v>
      </c>
      <c r="B62" t="s">
        <v>57</v>
      </c>
      <c r="C62" s="1">
        <v>45610</v>
      </c>
      <c r="D62" t="s">
        <v>13</v>
      </c>
      <c r="E62">
        <v>3.5</v>
      </c>
      <c r="F62" s="2">
        <v>0.49504950495049499</v>
      </c>
      <c r="G62" s="2">
        <v>0.466367295338598</v>
      </c>
      <c r="H62" s="2">
        <v>0.50140015785053205</v>
      </c>
      <c r="I62" s="2">
        <v>0.51412429378530999</v>
      </c>
      <c r="J62" s="2">
        <v>0.49662162162162099</v>
      </c>
      <c r="K62" s="2">
        <v>3.1441957985481701E-3</v>
      </c>
      <c r="L62" s="2"/>
      <c r="M62" s="2" t="e">
        <f>(Table1[[#This Row],[poisson_likelihood]] - (1-Table1[[#This Row],[poisson_likelihood]])/(1/Table1[[#This Row],[365 implied]]-1))/4</f>
        <v>#DIV/0!</v>
      </c>
      <c r="N62" s="3" t="e">
        <f>Table1[[#This Row],[kelly/4 365]]*0.8*$U$2</f>
        <v>#DIV/0!</v>
      </c>
      <c r="O62" s="2"/>
      <c r="P62" s="2" t="e">
        <f>(Table1[[#This Row],[poisson_likelihood]] - (1-Table1[[#This Row],[poisson_likelihood]])/(1/Table1[[#This Row],[99/pinn implied]]-1))/4</f>
        <v>#DIV/0!</v>
      </c>
      <c r="Q62" s="3" t="e">
        <f>Table1[[#This Row],[kelly/4 99]]*0.8*$U$2</f>
        <v>#DIV/0!</v>
      </c>
      <c r="R62" s="2"/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5939</v>
      </c>
      <c r="B63" t="s">
        <v>94</v>
      </c>
      <c r="C63" s="1">
        <v>45610</v>
      </c>
      <c r="D63" t="s">
        <v>12</v>
      </c>
      <c r="E63">
        <v>1.5</v>
      </c>
      <c r="F63" s="2">
        <v>0.62111801242235998</v>
      </c>
      <c r="G63" s="2">
        <v>0.66269435570705404</v>
      </c>
      <c r="H63" s="2">
        <v>0.62553788554726997</v>
      </c>
      <c r="I63" s="2">
        <v>0.69863013698630105</v>
      </c>
      <c r="J63" s="2">
        <v>0.66666666666666596</v>
      </c>
      <c r="K63" s="2">
        <v>2.9163916930756901E-3</v>
      </c>
      <c r="L63" s="2"/>
      <c r="M63" s="2" t="e">
        <f>(Table1[[#This Row],[poisson_likelihood]] - (1-Table1[[#This Row],[poisson_likelihood]])/(1/Table1[[#This Row],[365 implied]]-1))/4</f>
        <v>#DIV/0!</v>
      </c>
      <c r="N63" s="3" t="e">
        <f>Table1[[#This Row],[kelly/4 365]]*0.8*$U$2</f>
        <v>#DIV/0!</v>
      </c>
      <c r="O63" s="2"/>
      <c r="P63" s="2" t="e">
        <f>(Table1[[#This Row],[poisson_likelihood]] - (1-Table1[[#This Row],[poisson_likelihood]])/(1/Table1[[#This Row],[99/pinn implied]]-1))/4</f>
        <v>#DIV/0!</v>
      </c>
      <c r="Q63" s="3" t="e">
        <f>Table1[[#This Row],[kelly/4 99]]*0.8*$U$2</f>
        <v>#DIV/0!</v>
      </c>
      <c r="R63" s="2"/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5923</v>
      </c>
      <c r="B64" t="s">
        <v>86</v>
      </c>
      <c r="C64" s="1">
        <v>45610</v>
      </c>
      <c r="D64" t="s">
        <v>12</v>
      </c>
      <c r="E64">
        <v>2.5</v>
      </c>
      <c r="F64" s="2">
        <v>0.40650406504065001</v>
      </c>
      <c r="G64" s="2">
        <v>0.45515981929204002</v>
      </c>
      <c r="H64" s="2">
        <v>0.41329036278889503</v>
      </c>
      <c r="I64" s="2">
        <v>0.43113772455089799</v>
      </c>
      <c r="J64" s="2">
        <v>0.42456140350877097</v>
      </c>
      <c r="K64" s="2">
        <v>2.85861172271958E-3</v>
      </c>
      <c r="L64" s="2"/>
      <c r="M64" s="2" t="e">
        <f>(Table1[[#This Row],[poisson_likelihood]] - (1-Table1[[#This Row],[poisson_likelihood]])/(1/Table1[[#This Row],[365 implied]]-1))/4</f>
        <v>#DIV/0!</v>
      </c>
      <c r="N64" s="3" t="e">
        <f>Table1[[#This Row],[kelly/4 365]]*0.8*$U$2</f>
        <v>#DIV/0!</v>
      </c>
      <c r="O64" s="2"/>
      <c r="P64" s="2" t="e">
        <f>(Table1[[#This Row],[poisson_likelihood]] - (1-Table1[[#This Row],[poisson_likelihood]])/(1/Table1[[#This Row],[99/pinn implied]]-1))/4</f>
        <v>#DIV/0!</v>
      </c>
      <c r="Q64" s="3" t="e">
        <f>Table1[[#This Row],[kelly/4 99]]*0.8*$U$2</f>
        <v>#DIV/0!</v>
      </c>
      <c r="R64" s="2"/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5893</v>
      </c>
      <c r="B65" t="s">
        <v>71</v>
      </c>
      <c r="C65" s="1">
        <v>45610</v>
      </c>
      <c r="D65" t="s">
        <v>12</v>
      </c>
      <c r="E65">
        <v>1.5</v>
      </c>
      <c r="F65" s="2">
        <v>0.62893081761006198</v>
      </c>
      <c r="G65" s="2">
        <v>0.67310369224784705</v>
      </c>
      <c r="H65" s="2">
        <v>0.63316974414705496</v>
      </c>
      <c r="I65" s="2">
        <v>0.66257668711656403</v>
      </c>
      <c r="J65" s="2">
        <v>0.62773722627737205</v>
      </c>
      <c r="K65" s="2">
        <v>2.8558869465329598E-3</v>
      </c>
      <c r="L65" s="2"/>
      <c r="M65" s="2" t="e">
        <f>(Table1[[#This Row],[poisson_likelihood]] - (1-Table1[[#This Row],[poisson_likelihood]])/(1/Table1[[#This Row],[365 implied]]-1))/4</f>
        <v>#DIV/0!</v>
      </c>
      <c r="N65" s="3" t="e">
        <f>Table1[[#This Row],[kelly/4 365]]*0.8*$U$2</f>
        <v>#DIV/0!</v>
      </c>
      <c r="O65" s="2"/>
      <c r="P65" s="2" t="e">
        <f>(Table1[[#This Row],[poisson_likelihood]] - (1-Table1[[#This Row],[poisson_likelihood]])/(1/Table1[[#This Row],[99/pinn implied]]-1))/4</f>
        <v>#DIV/0!</v>
      </c>
      <c r="Q65" s="3" t="e">
        <f>Table1[[#This Row],[kelly/4 99]]*0.8*$U$2</f>
        <v>#DIV/0!</v>
      </c>
      <c r="R65" s="2"/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5918</v>
      </c>
      <c r="B66" t="s">
        <v>83</v>
      </c>
      <c r="C66" s="1">
        <v>45610</v>
      </c>
      <c r="D66" t="s">
        <v>13</v>
      </c>
      <c r="E66">
        <v>1.5</v>
      </c>
      <c r="F66" s="2">
        <v>0.43103448275862</v>
      </c>
      <c r="G66" s="2">
        <v>0.39667613946114599</v>
      </c>
      <c r="H66" s="2">
        <v>0.43702354209561101</v>
      </c>
      <c r="I66" s="2">
        <v>0.40123456790123402</v>
      </c>
      <c r="J66" s="2">
        <v>0.41577060931899601</v>
      </c>
      <c r="K66" s="2">
        <v>2.63155637534451E-3</v>
      </c>
      <c r="L66" s="2"/>
      <c r="M66" s="2" t="e">
        <f>(Table1[[#This Row],[poisson_likelihood]] - (1-Table1[[#This Row],[poisson_likelihood]])/(1/Table1[[#This Row],[365 implied]]-1))/4</f>
        <v>#DIV/0!</v>
      </c>
      <c r="N66" s="3" t="e">
        <f>Table1[[#This Row],[kelly/4 365]]*0.8*$U$2</f>
        <v>#DIV/0!</v>
      </c>
      <c r="O66" s="2"/>
      <c r="P66" s="2" t="e">
        <f>(Table1[[#This Row],[poisson_likelihood]] - (1-Table1[[#This Row],[poisson_likelihood]])/(1/Table1[[#This Row],[99/pinn implied]]-1))/4</f>
        <v>#DIV/0!</v>
      </c>
      <c r="Q66" s="3" t="e">
        <f>Table1[[#This Row],[kelly/4 99]]*0.8*$U$2</f>
        <v>#DIV/0!</v>
      </c>
      <c r="R66" s="2"/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5879</v>
      </c>
      <c r="B67" t="s">
        <v>64</v>
      </c>
      <c r="C67" s="1">
        <v>45610</v>
      </c>
      <c r="D67" t="s">
        <v>12</v>
      </c>
      <c r="E67">
        <v>2.5</v>
      </c>
      <c r="F67" s="2">
        <v>0.61728395061728303</v>
      </c>
      <c r="G67" s="2">
        <v>0.64839616431567904</v>
      </c>
      <c r="H67" s="2">
        <v>0.62069873009193299</v>
      </c>
      <c r="I67" s="2">
        <v>0.63841807909604498</v>
      </c>
      <c r="J67" s="2">
        <v>0.63122923588039803</v>
      </c>
      <c r="K67" s="2">
        <v>2.2306220761821299E-3</v>
      </c>
      <c r="L67" s="2"/>
      <c r="M67" s="2" t="e">
        <f>(Table1[[#This Row],[poisson_likelihood]] - (1-Table1[[#This Row],[poisson_likelihood]])/(1/Table1[[#This Row],[365 implied]]-1))/4</f>
        <v>#DIV/0!</v>
      </c>
      <c r="N67" s="3" t="e">
        <f>Table1[[#This Row],[kelly/4 365]]*0.8*$U$2</f>
        <v>#DIV/0!</v>
      </c>
      <c r="O67" s="2"/>
      <c r="P67" s="2" t="e">
        <f>(Table1[[#This Row],[poisson_likelihood]] - (1-Table1[[#This Row],[poisson_likelihood]])/(1/Table1[[#This Row],[99/pinn implied]]-1))/4</f>
        <v>#DIV/0!</v>
      </c>
      <c r="Q67" s="3" t="e">
        <f>Table1[[#This Row],[kelly/4 99]]*0.8*$U$2</f>
        <v>#DIV/0!</v>
      </c>
      <c r="R67" s="2"/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5909</v>
      </c>
      <c r="B68" t="s">
        <v>79</v>
      </c>
      <c r="C68" s="1">
        <v>45610</v>
      </c>
      <c r="D68" t="s">
        <v>12</v>
      </c>
      <c r="E68">
        <v>1.5</v>
      </c>
      <c r="F68" s="2">
        <v>0.59523809523809501</v>
      </c>
      <c r="G68" s="2">
        <v>0.63007175368600699</v>
      </c>
      <c r="H68" s="2">
        <v>0.59866207726315301</v>
      </c>
      <c r="I68" s="2">
        <v>0.63372093023255804</v>
      </c>
      <c r="J68" s="2">
        <v>0.61855670103092697</v>
      </c>
      <c r="K68" s="2">
        <v>2.11481242724209E-3</v>
      </c>
      <c r="L68" s="2"/>
      <c r="M68" s="2" t="e">
        <f>(Table1[[#This Row],[poisson_likelihood]] - (1-Table1[[#This Row],[poisson_likelihood]])/(1/Table1[[#This Row],[365 implied]]-1))/4</f>
        <v>#DIV/0!</v>
      </c>
      <c r="N68" s="3" t="e">
        <f>Table1[[#This Row],[kelly/4 365]]*0.8*$U$2</f>
        <v>#DIV/0!</v>
      </c>
      <c r="O68" s="2"/>
      <c r="P68" s="2" t="e">
        <f>(Table1[[#This Row],[poisson_likelihood]] - (1-Table1[[#This Row],[poisson_likelihood]])/(1/Table1[[#This Row],[99/pinn implied]]-1))/4</f>
        <v>#DIV/0!</v>
      </c>
      <c r="Q68" s="3" t="e">
        <f>Table1[[#This Row],[kelly/4 99]]*0.8*$U$2</f>
        <v>#DIV/0!</v>
      </c>
      <c r="R68" s="2"/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5858</v>
      </c>
      <c r="B69" t="s">
        <v>53</v>
      </c>
      <c r="C69" s="1">
        <v>45610</v>
      </c>
      <c r="D69" t="s">
        <v>13</v>
      </c>
      <c r="E69">
        <v>1.5</v>
      </c>
      <c r="F69" s="2">
        <v>0.5</v>
      </c>
      <c r="G69" s="2">
        <v>0.44525213904766298</v>
      </c>
      <c r="H69" s="2">
        <v>0.50336384756043995</v>
      </c>
      <c r="I69" s="2">
        <v>0.51136363636363602</v>
      </c>
      <c r="J69" s="2">
        <v>0.52027027027026995</v>
      </c>
      <c r="K69" s="2">
        <v>1.68192378022002E-3</v>
      </c>
      <c r="L69" s="2"/>
      <c r="M69" s="2" t="e">
        <f>(Table1[[#This Row],[poisson_likelihood]] - (1-Table1[[#This Row],[poisson_likelihood]])/(1/Table1[[#This Row],[365 implied]]-1))/4</f>
        <v>#DIV/0!</v>
      </c>
      <c r="N69" s="3" t="e">
        <f>Table1[[#This Row],[kelly/4 365]]*0.8*$U$2</f>
        <v>#DIV/0!</v>
      </c>
      <c r="O69" s="2"/>
      <c r="P69" s="2" t="e">
        <f>(Table1[[#This Row],[poisson_likelihood]] - (1-Table1[[#This Row],[poisson_likelihood]])/(1/Table1[[#This Row],[99/pinn implied]]-1))/4</f>
        <v>#DIV/0!</v>
      </c>
      <c r="Q69" s="3" t="e">
        <f>Table1[[#This Row],[kelly/4 99]]*0.8*$U$2</f>
        <v>#DIV/0!</v>
      </c>
      <c r="R69" s="2"/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5831</v>
      </c>
      <c r="B70" t="s">
        <v>40</v>
      </c>
      <c r="C70" s="1">
        <v>45610</v>
      </c>
      <c r="D70" t="s">
        <v>12</v>
      </c>
      <c r="E70">
        <v>3.5</v>
      </c>
      <c r="F70" s="2">
        <v>0.59523809523809501</v>
      </c>
      <c r="G70" s="2">
        <v>0.61328957507274695</v>
      </c>
      <c r="H70" s="2">
        <v>0.59746568154222301</v>
      </c>
      <c r="I70" s="2">
        <v>0.651685393258427</v>
      </c>
      <c r="J70" s="2">
        <v>0.64882943143812699</v>
      </c>
      <c r="K70" s="2">
        <v>1.37586212902035E-3</v>
      </c>
      <c r="L70" s="2"/>
      <c r="M70" s="2" t="e">
        <f>(Table1[[#This Row],[poisson_likelihood]] - (1-Table1[[#This Row],[poisson_likelihood]])/(1/Table1[[#This Row],[365 implied]]-1))/4</f>
        <v>#DIV/0!</v>
      </c>
      <c r="N70" s="3" t="e">
        <f>Table1[[#This Row],[kelly/4 365]]*0.8*$U$2</f>
        <v>#DIV/0!</v>
      </c>
      <c r="O70" s="2"/>
      <c r="P70" s="2" t="e">
        <f>(Table1[[#This Row],[poisson_likelihood]] - (1-Table1[[#This Row],[poisson_likelihood]])/(1/Table1[[#This Row],[99/pinn implied]]-1))/4</f>
        <v>#DIV/0!</v>
      </c>
      <c r="Q70" s="3" t="e">
        <f>Table1[[#This Row],[kelly/4 99]]*0.8*$U$2</f>
        <v>#DIV/0!</v>
      </c>
      <c r="R70" s="2"/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5920</v>
      </c>
      <c r="B71" t="s">
        <v>84</v>
      </c>
      <c r="C71" s="1">
        <v>45610</v>
      </c>
      <c r="D71" t="s">
        <v>13</v>
      </c>
      <c r="E71">
        <v>2.5</v>
      </c>
      <c r="F71" s="2">
        <v>0.56497175141242895</v>
      </c>
      <c r="G71" s="2">
        <v>0.52108474031382501</v>
      </c>
      <c r="H71" s="2">
        <v>0.56644171165019297</v>
      </c>
      <c r="I71" s="2">
        <v>0.50609756097560898</v>
      </c>
      <c r="J71" s="2">
        <v>0.53846153846153799</v>
      </c>
      <c r="K71" s="2">
        <v>8.4474987689700499E-4</v>
      </c>
      <c r="L71" s="2"/>
      <c r="M71" s="2" t="e">
        <f>(Table1[[#This Row],[poisson_likelihood]] - (1-Table1[[#This Row],[poisson_likelihood]])/(1/Table1[[#This Row],[365 implied]]-1))/4</f>
        <v>#DIV/0!</v>
      </c>
      <c r="N71" s="3" t="e">
        <f>Table1[[#This Row],[kelly/4 365]]*0.8*$U$2</f>
        <v>#DIV/0!</v>
      </c>
      <c r="O71" s="2"/>
      <c r="P71" s="2" t="e">
        <f>(Table1[[#This Row],[poisson_likelihood]] - (1-Table1[[#This Row],[poisson_likelihood]])/(1/Table1[[#This Row],[99/pinn implied]]-1))/4</f>
        <v>#DIV/0!</v>
      </c>
      <c r="Q71" s="3" t="e">
        <f>Table1[[#This Row],[kelly/4 99]]*0.8*$U$2</f>
        <v>#DIV/0!</v>
      </c>
      <c r="R71" s="2"/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5900</v>
      </c>
      <c r="B72" t="s">
        <v>74</v>
      </c>
      <c r="C72" s="1">
        <v>45610</v>
      </c>
      <c r="D72" t="s">
        <v>13</v>
      </c>
      <c r="E72">
        <v>1.5</v>
      </c>
      <c r="F72" s="2">
        <v>0.476190476190476</v>
      </c>
      <c r="G72" s="2">
        <v>0.42950473679864298</v>
      </c>
      <c r="H72" s="2">
        <v>0.477851570143912</v>
      </c>
      <c r="I72" s="2">
        <v>0.53676470588235203</v>
      </c>
      <c r="J72" s="2">
        <v>0.50980392156862697</v>
      </c>
      <c r="K72" s="2">
        <v>7.9279484141271596E-4</v>
      </c>
      <c r="L72" s="2"/>
      <c r="M72" s="2" t="e">
        <f>(Table1[[#This Row],[poisson_likelihood]] - (1-Table1[[#This Row],[poisson_likelihood]])/(1/Table1[[#This Row],[365 implied]]-1))/4</f>
        <v>#DIV/0!</v>
      </c>
      <c r="N72" s="3" t="e">
        <f>Table1[[#This Row],[kelly/4 365]]*0.8*$U$2</f>
        <v>#DIV/0!</v>
      </c>
      <c r="O72" s="2"/>
      <c r="P72" s="2" t="e">
        <f>(Table1[[#This Row],[poisson_likelihood]] - (1-Table1[[#This Row],[poisson_likelihood]])/(1/Table1[[#This Row],[99/pinn implied]]-1))/4</f>
        <v>#DIV/0!</v>
      </c>
      <c r="Q72" s="3" t="e">
        <f>Table1[[#This Row],[kelly/4 99]]*0.8*$U$2</f>
        <v>#DIV/0!</v>
      </c>
      <c r="R72" s="2"/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5930</v>
      </c>
      <c r="B73" t="s">
        <v>89</v>
      </c>
      <c r="C73" s="1">
        <v>45610</v>
      </c>
      <c r="D73" t="s">
        <v>13</v>
      </c>
      <c r="E73">
        <v>1.5</v>
      </c>
      <c r="F73" s="2">
        <v>0.40322580645161199</v>
      </c>
      <c r="G73" s="2">
        <v>0.37567656367618102</v>
      </c>
      <c r="H73" s="2">
        <v>0.40503861760223703</v>
      </c>
      <c r="I73" s="2">
        <v>0.5</v>
      </c>
      <c r="J73" s="2">
        <v>0.47899159663865498</v>
      </c>
      <c r="K73" s="2">
        <v>7.5942088742375602E-4</v>
      </c>
      <c r="L73" s="2"/>
      <c r="M73" s="2" t="e">
        <f>(Table1[[#This Row],[poisson_likelihood]] - (1-Table1[[#This Row],[poisson_likelihood]])/(1/Table1[[#This Row],[365 implied]]-1))/4</f>
        <v>#DIV/0!</v>
      </c>
      <c r="N73" s="3" t="e">
        <f>Table1[[#This Row],[kelly/4 365]]*0.8*$U$2</f>
        <v>#DIV/0!</v>
      </c>
      <c r="O73" s="2"/>
      <c r="P73" s="2" t="e">
        <f>(Table1[[#This Row],[poisson_likelihood]] - (1-Table1[[#This Row],[poisson_likelihood]])/(1/Table1[[#This Row],[99/pinn implied]]-1))/4</f>
        <v>#DIV/0!</v>
      </c>
      <c r="Q73" s="3" t="e">
        <f>Table1[[#This Row],[kelly/4 99]]*0.8*$U$2</f>
        <v>#DIV/0!</v>
      </c>
      <c r="R73" s="2"/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5956</v>
      </c>
      <c r="B74" t="s">
        <v>102</v>
      </c>
      <c r="C74" s="1">
        <v>45610</v>
      </c>
      <c r="D74" t="s">
        <v>13</v>
      </c>
      <c r="E74">
        <v>1.5</v>
      </c>
      <c r="F74" s="2">
        <v>0.460829493087557</v>
      </c>
      <c r="G74" s="2">
        <v>0.42270089505233699</v>
      </c>
      <c r="H74" s="2">
        <v>0.46163319938043701</v>
      </c>
      <c r="I74" s="2">
        <v>0.43708609271523102</v>
      </c>
      <c r="J74" s="2">
        <v>0.42181818181818098</v>
      </c>
      <c r="K74" s="2">
        <v>3.7265868708337402E-4</v>
      </c>
      <c r="L74" s="2"/>
      <c r="M74" s="2" t="e">
        <f>(Table1[[#This Row],[poisson_likelihood]] - (1-Table1[[#This Row],[poisson_likelihood]])/(1/Table1[[#This Row],[365 implied]]-1))/4</f>
        <v>#DIV/0!</v>
      </c>
      <c r="N74" s="3" t="e">
        <f>Table1[[#This Row],[kelly/4 365]]*0.8*$U$2</f>
        <v>#DIV/0!</v>
      </c>
      <c r="O74" s="2"/>
      <c r="P74" s="2" t="e">
        <f>(Table1[[#This Row],[poisson_likelihood]] - (1-Table1[[#This Row],[poisson_likelihood]])/(1/Table1[[#This Row],[99/pinn implied]]-1))/4</f>
        <v>#DIV/0!</v>
      </c>
      <c r="Q74" s="3" t="e">
        <f>Table1[[#This Row],[kelly/4 99]]*0.8*$U$2</f>
        <v>#DIV/0!</v>
      </c>
      <c r="R74" s="2"/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5825</v>
      </c>
      <c r="B75" t="s">
        <v>37</v>
      </c>
      <c r="C75" s="1">
        <v>45610</v>
      </c>
      <c r="D75" t="s">
        <v>12</v>
      </c>
      <c r="E75">
        <v>2.5</v>
      </c>
      <c r="F75" s="2">
        <v>0.58823529411764697</v>
      </c>
      <c r="G75" s="2">
        <v>0.62877140022864897</v>
      </c>
      <c r="H75" s="2">
        <v>0.58867016722805199</v>
      </c>
      <c r="I75" s="2">
        <v>0.47191011235954999</v>
      </c>
      <c r="J75" s="2">
        <v>0.47651006711409299</v>
      </c>
      <c r="K75" s="2">
        <v>2.6403010274603201E-4</v>
      </c>
      <c r="L75" s="2"/>
      <c r="M75" s="2" t="e">
        <f>(Table1[[#This Row],[poisson_likelihood]] - (1-Table1[[#This Row],[poisson_likelihood]])/(1/Table1[[#This Row],[365 implied]]-1))/4</f>
        <v>#DIV/0!</v>
      </c>
      <c r="N75" s="3" t="e">
        <f>Table1[[#This Row],[kelly/4 365]]*0.8*$U$2</f>
        <v>#DIV/0!</v>
      </c>
      <c r="O75" s="2"/>
      <c r="P75" s="2" t="e">
        <f>(Table1[[#This Row],[poisson_likelihood]] - (1-Table1[[#This Row],[poisson_likelihood]])/(1/Table1[[#This Row],[99/pinn implied]]-1))/4</f>
        <v>#DIV/0!</v>
      </c>
      <c r="Q75" s="3" t="e">
        <f>Table1[[#This Row],[kelly/4 99]]*0.8*$U$2</f>
        <v>#DIV/0!</v>
      </c>
      <c r="R75" s="2"/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5975</v>
      </c>
      <c r="B76" t="s">
        <v>112</v>
      </c>
      <c r="C76" s="1">
        <v>45610</v>
      </c>
      <c r="D76" t="s">
        <v>12</v>
      </c>
      <c r="E76">
        <v>2.5</v>
      </c>
      <c r="F76" s="2">
        <v>0.39682539682539603</v>
      </c>
      <c r="G76" s="2">
        <v>0.44145256380530301</v>
      </c>
      <c r="H76" s="2">
        <v>0.39648578881140401</v>
      </c>
      <c r="I76" s="2">
        <v>0.38202247191011202</v>
      </c>
      <c r="J76" s="2">
        <v>0.36666666666666597</v>
      </c>
      <c r="K76" s="2">
        <v>-1.4075858474667201E-4</v>
      </c>
      <c r="L76" s="2"/>
      <c r="M76" s="2" t="e">
        <f>(Table1[[#This Row],[poisson_likelihood]] - (1-Table1[[#This Row],[poisson_likelihood]])/(1/Table1[[#This Row],[365 implied]]-1))/4</f>
        <v>#DIV/0!</v>
      </c>
      <c r="N76" s="3" t="e">
        <f>Table1[[#This Row],[kelly/4 365]]*0.8*$U$2</f>
        <v>#DIV/0!</v>
      </c>
      <c r="O76" s="2"/>
      <c r="P76" s="2" t="e">
        <f>(Table1[[#This Row],[poisson_likelihood]] - (1-Table1[[#This Row],[poisson_likelihood]])/(1/Table1[[#This Row],[99/pinn implied]]-1))/4</f>
        <v>#DIV/0!</v>
      </c>
      <c r="Q76" s="3" t="e">
        <f>Table1[[#This Row],[kelly/4 99]]*0.8*$U$2</f>
        <v>#DIV/0!</v>
      </c>
      <c r="R76" s="2"/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5795</v>
      </c>
      <c r="B77" t="s">
        <v>22</v>
      </c>
      <c r="C77" s="1">
        <v>45610</v>
      </c>
      <c r="D77" t="s">
        <v>12</v>
      </c>
      <c r="E77">
        <v>2.5</v>
      </c>
      <c r="F77" s="2">
        <v>0.48309178743961301</v>
      </c>
      <c r="G77" s="2">
        <v>0.52436393392884095</v>
      </c>
      <c r="H77" s="2">
        <v>0.48197562716304898</v>
      </c>
      <c r="I77" s="2">
        <v>0.56462585034013602</v>
      </c>
      <c r="J77" s="2">
        <v>0.5625</v>
      </c>
      <c r="K77" s="2">
        <v>-5.3982518048763196E-4</v>
      </c>
      <c r="L77" s="2"/>
      <c r="M77" s="2" t="e">
        <f>(Table1[[#This Row],[poisson_likelihood]] - (1-Table1[[#This Row],[poisson_likelihood]])/(1/Table1[[#This Row],[365 implied]]-1))/4</f>
        <v>#DIV/0!</v>
      </c>
      <c r="N77" s="3" t="e">
        <f>Table1[[#This Row],[kelly/4 365]]*0.8*$U$2</f>
        <v>#DIV/0!</v>
      </c>
      <c r="O77" s="2"/>
      <c r="P77" s="2" t="e">
        <f>(Table1[[#This Row],[poisson_likelihood]] - (1-Table1[[#This Row],[poisson_likelihood]])/(1/Table1[[#This Row],[99/pinn implied]]-1))/4</f>
        <v>#DIV/0!</v>
      </c>
      <c r="Q77" s="3" t="e">
        <f>Table1[[#This Row],[kelly/4 99]]*0.8*$U$2</f>
        <v>#DIV/0!</v>
      </c>
      <c r="R77" s="2"/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5951</v>
      </c>
      <c r="B78" t="s">
        <v>100</v>
      </c>
      <c r="C78" s="1">
        <v>45610</v>
      </c>
      <c r="D78" t="s">
        <v>12</v>
      </c>
      <c r="E78">
        <v>2.5</v>
      </c>
      <c r="F78" s="2">
        <v>0.45454545454545398</v>
      </c>
      <c r="G78" s="2">
        <v>0.49481107576514799</v>
      </c>
      <c r="H78" s="2">
        <v>0.45114932417756698</v>
      </c>
      <c r="I78" s="2">
        <v>0.48951048951048898</v>
      </c>
      <c r="J78" s="2">
        <v>0.47334754797441297</v>
      </c>
      <c r="K78" s="2">
        <v>-1.5565597519482199E-3</v>
      </c>
      <c r="L78" s="2"/>
      <c r="M78" s="2" t="e">
        <f>(Table1[[#This Row],[poisson_likelihood]] - (1-Table1[[#This Row],[poisson_likelihood]])/(1/Table1[[#This Row],[365 implied]]-1))/4</f>
        <v>#DIV/0!</v>
      </c>
      <c r="N78" s="3" t="e">
        <f>Table1[[#This Row],[kelly/4 365]]*0.8*$U$2</f>
        <v>#DIV/0!</v>
      </c>
      <c r="O78" s="2"/>
      <c r="P78" s="2" t="e">
        <f>(Table1[[#This Row],[poisson_likelihood]] - (1-Table1[[#This Row],[poisson_likelihood]])/(1/Table1[[#This Row],[99/pinn implied]]-1))/4</f>
        <v>#DIV/0!</v>
      </c>
      <c r="Q78" s="3" t="e">
        <f>Table1[[#This Row],[kelly/4 99]]*0.8*$U$2</f>
        <v>#DIV/0!</v>
      </c>
      <c r="R78" s="2"/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5946</v>
      </c>
      <c r="B79" t="s">
        <v>97</v>
      </c>
      <c r="C79" s="1">
        <v>45610</v>
      </c>
      <c r="D79" t="s">
        <v>13</v>
      </c>
      <c r="E79">
        <v>3.5</v>
      </c>
      <c r="F79" s="2">
        <v>0.57471264367816</v>
      </c>
      <c r="G79" s="2">
        <v>0.53561621755774802</v>
      </c>
      <c r="H79" s="2">
        <v>0.57189508243070097</v>
      </c>
      <c r="I79" s="2">
        <v>0.60818713450292305</v>
      </c>
      <c r="J79" s="2">
        <v>0.60139860139860102</v>
      </c>
      <c r="K79" s="2">
        <v>-1.65626911168206E-3</v>
      </c>
      <c r="L79" s="2"/>
      <c r="M79" s="2" t="e">
        <f>(Table1[[#This Row],[poisson_likelihood]] - (1-Table1[[#This Row],[poisson_likelihood]])/(1/Table1[[#This Row],[365 implied]]-1))/4</f>
        <v>#DIV/0!</v>
      </c>
      <c r="N79" s="3" t="e">
        <f>Table1[[#This Row],[kelly/4 365]]*0.8*$U$2</f>
        <v>#DIV/0!</v>
      </c>
      <c r="O79" s="2"/>
      <c r="P79" s="2" t="e">
        <f>(Table1[[#This Row],[poisson_likelihood]] - (1-Table1[[#This Row],[poisson_likelihood]])/(1/Table1[[#This Row],[99/pinn implied]]-1))/4</f>
        <v>#DIV/0!</v>
      </c>
      <c r="Q79" s="3" t="e">
        <f>Table1[[#This Row],[kelly/4 99]]*0.8*$U$2</f>
        <v>#DIV/0!</v>
      </c>
      <c r="R79" s="2"/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5973</v>
      </c>
      <c r="B80" t="s">
        <v>111</v>
      </c>
      <c r="C80" s="1">
        <v>45610</v>
      </c>
      <c r="D80" t="s">
        <v>12</v>
      </c>
      <c r="E80">
        <v>3.5</v>
      </c>
      <c r="F80" s="2">
        <v>0.512820512820512</v>
      </c>
      <c r="G80" s="2">
        <v>0.53918565880948299</v>
      </c>
      <c r="H80" s="2">
        <v>0.50907944121955995</v>
      </c>
      <c r="I80" s="2">
        <v>0.51461988304093498</v>
      </c>
      <c r="J80" s="2">
        <v>0.48056537102473401</v>
      </c>
      <c r="K80" s="2">
        <v>-1.9197604268046599E-3</v>
      </c>
      <c r="L80" s="2"/>
      <c r="M80" s="2" t="e">
        <f>(Table1[[#This Row],[poisson_likelihood]] - (1-Table1[[#This Row],[poisson_likelihood]])/(1/Table1[[#This Row],[365 implied]]-1))/4</f>
        <v>#DIV/0!</v>
      </c>
      <c r="N80" s="3" t="e">
        <f>Table1[[#This Row],[kelly/4 365]]*0.8*$U$2</f>
        <v>#DIV/0!</v>
      </c>
      <c r="O80" s="2"/>
      <c r="P80" s="2" t="e">
        <f>(Table1[[#This Row],[poisson_likelihood]] - (1-Table1[[#This Row],[poisson_likelihood]])/(1/Table1[[#This Row],[99/pinn implied]]-1))/4</f>
        <v>#DIV/0!</v>
      </c>
      <c r="Q80" s="3" t="e">
        <f>Table1[[#This Row],[kelly/4 99]]*0.8*$U$2</f>
        <v>#DIV/0!</v>
      </c>
      <c r="R80" s="2"/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5957</v>
      </c>
      <c r="B81" t="s">
        <v>103</v>
      </c>
      <c r="C81" s="1">
        <v>45610</v>
      </c>
      <c r="D81" t="s">
        <v>12</v>
      </c>
      <c r="E81">
        <v>2.5</v>
      </c>
      <c r="F81" s="2">
        <v>0.43103448275862</v>
      </c>
      <c r="G81" s="2">
        <v>0.47167583798946999</v>
      </c>
      <c r="H81" s="2">
        <v>0.42592303825662903</v>
      </c>
      <c r="I81" s="2">
        <v>0.42458100558659201</v>
      </c>
      <c r="J81" s="2">
        <v>0.42052980132450302</v>
      </c>
      <c r="K81" s="2">
        <v>-2.24593773572343E-3</v>
      </c>
      <c r="L81" s="2"/>
      <c r="M81" s="2" t="e">
        <f>(Table1[[#This Row],[poisson_likelihood]] - (1-Table1[[#This Row],[poisson_likelihood]])/(1/Table1[[#This Row],[365 implied]]-1))/4</f>
        <v>#DIV/0!</v>
      </c>
      <c r="N81" s="3" t="e">
        <f>Table1[[#This Row],[kelly/4 365]]*0.8*$U$2</f>
        <v>#DIV/0!</v>
      </c>
      <c r="O81" s="2"/>
      <c r="P81" s="2" t="e">
        <f>(Table1[[#This Row],[poisson_likelihood]] - (1-Table1[[#This Row],[poisson_likelihood]])/(1/Table1[[#This Row],[99/pinn implied]]-1))/4</f>
        <v>#DIV/0!</v>
      </c>
      <c r="Q81" s="3" t="e">
        <f>Table1[[#This Row],[kelly/4 99]]*0.8*$U$2</f>
        <v>#DIV/0!</v>
      </c>
      <c r="R81" s="2"/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5839</v>
      </c>
      <c r="B82" t="s">
        <v>44</v>
      </c>
      <c r="C82" s="1">
        <v>45610</v>
      </c>
      <c r="D82" t="s">
        <v>12</v>
      </c>
      <c r="E82">
        <v>2.5</v>
      </c>
      <c r="F82" s="2">
        <v>0.45045045045045001</v>
      </c>
      <c r="G82" s="2">
        <v>0.48962665528131799</v>
      </c>
      <c r="H82" s="2">
        <v>0.44525023993365598</v>
      </c>
      <c r="I82" s="2">
        <v>0.48809523809523803</v>
      </c>
      <c r="J82" s="2">
        <v>0.45229681978798503</v>
      </c>
      <c r="K82" s="2">
        <v>-2.36566953837769E-3</v>
      </c>
      <c r="L82" s="2"/>
      <c r="M82" s="2" t="e">
        <f>(Table1[[#This Row],[poisson_likelihood]] - (1-Table1[[#This Row],[poisson_likelihood]])/(1/Table1[[#This Row],[365 implied]]-1))/4</f>
        <v>#DIV/0!</v>
      </c>
      <c r="N82" s="3" t="e">
        <f>Table1[[#This Row],[kelly/4 365]]*0.8*$U$2</f>
        <v>#DIV/0!</v>
      </c>
      <c r="O82" s="2"/>
      <c r="P82" s="2" t="e">
        <f>(Table1[[#This Row],[poisson_likelihood]] - (1-Table1[[#This Row],[poisson_likelihood]])/(1/Table1[[#This Row],[99/pinn implied]]-1))/4</f>
        <v>#DIV/0!</v>
      </c>
      <c r="Q82" s="3" t="e">
        <f>Table1[[#This Row],[kelly/4 99]]*0.8*$U$2</f>
        <v>#DIV/0!</v>
      </c>
      <c r="R82" s="2"/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5864</v>
      </c>
      <c r="B83" t="s">
        <v>56</v>
      </c>
      <c r="C83" s="1">
        <v>45610</v>
      </c>
      <c r="D83" t="s">
        <v>13</v>
      </c>
      <c r="E83">
        <v>1.5</v>
      </c>
      <c r="F83" s="2">
        <v>0.51020408163265296</v>
      </c>
      <c r="G83" s="2">
        <v>0.450375224715655</v>
      </c>
      <c r="H83" s="2">
        <v>0.50531631604151295</v>
      </c>
      <c r="I83" s="2">
        <v>0.50993377483443703</v>
      </c>
      <c r="J83" s="2">
        <v>0.52238805970149205</v>
      </c>
      <c r="K83" s="2">
        <v>-2.4947970204777202E-3</v>
      </c>
      <c r="L83" s="2"/>
      <c r="M83" s="2" t="e">
        <f>(Table1[[#This Row],[poisson_likelihood]] - (1-Table1[[#This Row],[poisson_likelihood]])/(1/Table1[[#This Row],[365 implied]]-1))/4</f>
        <v>#DIV/0!</v>
      </c>
      <c r="N83" s="3" t="e">
        <f>Table1[[#This Row],[kelly/4 365]]*0.8*$U$2</f>
        <v>#DIV/0!</v>
      </c>
      <c r="O83" s="2"/>
      <c r="P83" s="2" t="e">
        <f>(Table1[[#This Row],[poisson_likelihood]] - (1-Table1[[#This Row],[poisson_likelihood]])/(1/Table1[[#This Row],[99/pinn implied]]-1))/4</f>
        <v>#DIV/0!</v>
      </c>
      <c r="Q83" s="3" t="e">
        <f>Table1[[#This Row],[kelly/4 99]]*0.8*$U$2</f>
        <v>#DIV/0!</v>
      </c>
      <c r="R83" s="2"/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5873</v>
      </c>
      <c r="B84" t="s">
        <v>61</v>
      </c>
      <c r="C84" s="1">
        <v>45610</v>
      </c>
      <c r="D84" t="s">
        <v>12</v>
      </c>
      <c r="E84">
        <v>1.5</v>
      </c>
      <c r="F84" s="2">
        <v>0.65359477124182996</v>
      </c>
      <c r="G84" s="2">
        <v>0.67265341356602504</v>
      </c>
      <c r="H84" s="2">
        <v>0.64993405129344795</v>
      </c>
      <c r="I84" s="2">
        <v>0.63742690058479501</v>
      </c>
      <c r="J84" s="2">
        <v>0.65172413793103401</v>
      </c>
      <c r="K84" s="2">
        <v>-2.6419346797284201E-3</v>
      </c>
      <c r="L84" s="2"/>
      <c r="M84" s="2" t="e">
        <f>(Table1[[#This Row],[poisson_likelihood]] - (1-Table1[[#This Row],[poisson_likelihood]])/(1/Table1[[#This Row],[365 implied]]-1))/4</f>
        <v>#DIV/0!</v>
      </c>
      <c r="N84" s="3" t="e">
        <f>Table1[[#This Row],[kelly/4 365]]*0.8*$U$2</f>
        <v>#DIV/0!</v>
      </c>
      <c r="O84" s="2"/>
      <c r="P84" s="2" t="e">
        <f>(Table1[[#This Row],[poisson_likelihood]] - (1-Table1[[#This Row],[poisson_likelihood]])/(1/Table1[[#This Row],[99/pinn implied]]-1))/4</f>
        <v>#DIV/0!</v>
      </c>
      <c r="Q84" s="3" t="e">
        <f>Table1[[#This Row],[kelly/4 99]]*0.8*$U$2</f>
        <v>#DIV/0!</v>
      </c>
      <c r="R84" s="2"/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5887</v>
      </c>
      <c r="B85" t="s">
        <v>68</v>
      </c>
      <c r="C85" s="1">
        <v>45610</v>
      </c>
      <c r="D85" t="s">
        <v>12</v>
      </c>
      <c r="E85">
        <v>1.5</v>
      </c>
      <c r="F85" s="2">
        <v>0.56497175141242895</v>
      </c>
      <c r="G85" s="2">
        <v>0.61482920486336601</v>
      </c>
      <c r="H85" s="2">
        <v>0.559838760672564</v>
      </c>
      <c r="I85" s="2">
        <v>0.54237288135593198</v>
      </c>
      <c r="J85" s="2">
        <v>0.55813953488372003</v>
      </c>
      <c r="K85" s="2">
        <v>-2.9498031199870398E-3</v>
      </c>
      <c r="L85" s="2"/>
      <c r="M85" s="2" t="e">
        <f>(Table1[[#This Row],[poisson_likelihood]] - (1-Table1[[#This Row],[poisson_likelihood]])/(1/Table1[[#This Row],[365 implied]]-1))/4</f>
        <v>#DIV/0!</v>
      </c>
      <c r="N85" s="3" t="e">
        <f>Table1[[#This Row],[kelly/4 365]]*0.8*$U$2</f>
        <v>#DIV/0!</v>
      </c>
      <c r="O85" s="2"/>
      <c r="P85" s="2" t="e">
        <f>(Table1[[#This Row],[poisson_likelihood]] - (1-Table1[[#This Row],[poisson_likelihood]])/(1/Table1[[#This Row],[99/pinn implied]]-1))/4</f>
        <v>#DIV/0!</v>
      </c>
      <c r="Q85" s="3" t="e">
        <f>Table1[[#This Row],[kelly/4 99]]*0.8*$U$2</f>
        <v>#DIV/0!</v>
      </c>
      <c r="R85" s="2"/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5777</v>
      </c>
      <c r="B86" t="s">
        <v>11</v>
      </c>
      <c r="C86" s="1">
        <v>45610</v>
      </c>
      <c r="D86" t="s">
        <v>12</v>
      </c>
      <c r="E86">
        <v>3.5</v>
      </c>
      <c r="F86" s="2">
        <v>0.45045045045045001</v>
      </c>
      <c r="G86" s="2">
        <v>0.483444014711023</v>
      </c>
      <c r="H86" s="2">
        <v>0.44381087839894001</v>
      </c>
      <c r="I86" s="2">
        <v>0.47058823529411697</v>
      </c>
      <c r="J86" s="2">
        <v>0.45390070921985798</v>
      </c>
      <c r="K86" s="2">
        <v>-3.0204610562198199E-3</v>
      </c>
      <c r="L86" s="2"/>
      <c r="M86" s="2" t="e">
        <f>(Table1[[#This Row],[poisson_likelihood]] - (1-Table1[[#This Row],[poisson_likelihood]])/(1/Table1[[#This Row],[365 implied]]-1))/4</f>
        <v>#DIV/0!</v>
      </c>
      <c r="N86" s="3" t="e">
        <f>Table1[[#This Row],[kelly/4 365]]*0.8*$U$2</f>
        <v>#DIV/0!</v>
      </c>
      <c r="O86" s="2"/>
      <c r="P86" s="2" t="e">
        <f>(Table1[[#This Row],[poisson_likelihood]] - (1-Table1[[#This Row],[poisson_likelihood]])/(1/Table1[[#This Row],[99/pinn implied]]-1))/4</f>
        <v>#DIV/0!</v>
      </c>
      <c r="Q86" s="3" t="e">
        <f>Table1[[#This Row],[kelly/4 99]]*0.8*$U$2</f>
        <v>#DIV/0!</v>
      </c>
      <c r="R86" s="2"/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5982</v>
      </c>
      <c r="B87" t="s">
        <v>115</v>
      </c>
      <c r="C87" s="1">
        <v>45610</v>
      </c>
      <c r="D87" t="s">
        <v>13</v>
      </c>
      <c r="E87">
        <v>1.5</v>
      </c>
      <c r="F87" s="2">
        <v>0.4</v>
      </c>
      <c r="G87" s="2">
        <v>0.35456300471390501</v>
      </c>
      <c r="H87" s="2">
        <v>0.39259505453981303</v>
      </c>
      <c r="I87" s="2">
        <v>0.45398773006134902</v>
      </c>
      <c r="J87" s="2">
        <v>0.44802867383512501</v>
      </c>
      <c r="K87" s="2">
        <v>-3.0853939417443501E-3</v>
      </c>
      <c r="L87" s="2"/>
      <c r="M87" s="2" t="e">
        <f>(Table1[[#This Row],[poisson_likelihood]] - (1-Table1[[#This Row],[poisson_likelihood]])/(1/Table1[[#This Row],[365 implied]]-1))/4</f>
        <v>#DIV/0!</v>
      </c>
      <c r="N87" s="3" t="e">
        <f>Table1[[#This Row],[kelly/4 365]]*0.8*$U$2</f>
        <v>#DIV/0!</v>
      </c>
      <c r="O87" s="2"/>
      <c r="P87" s="2" t="e">
        <f>(Table1[[#This Row],[poisson_likelihood]] - (1-Table1[[#This Row],[poisson_likelihood]])/(1/Table1[[#This Row],[99/pinn implied]]-1))/4</f>
        <v>#DIV/0!</v>
      </c>
      <c r="Q87" s="3" t="e">
        <f>Table1[[#This Row],[kelly/4 99]]*0.8*$U$2</f>
        <v>#DIV/0!</v>
      </c>
      <c r="R87" s="2"/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5870</v>
      </c>
      <c r="B88" t="s">
        <v>59</v>
      </c>
      <c r="C88" s="1">
        <v>45610</v>
      </c>
      <c r="D88" t="s">
        <v>13</v>
      </c>
      <c r="E88">
        <v>2.5</v>
      </c>
      <c r="F88" s="2">
        <v>0.48780487804877998</v>
      </c>
      <c r="G88" s="2">
        <v>0.43662268721735098</v>
      </c>
      <c r="H88" s="2">
        <v>0.48113558786015598</v>
      </c>
      <c r="I88" s="2">
        <v>0.43356643356643298</v>
      </c>
      <c r="J88" s="2">
        <v>0.43071161048689099</v>
      </c>
      <c r="K88" s="2">
        <v>-3.2552487825427598E-3</v>
      </c>
      <c r="L88" s="2"/>
      <c r="M88" s="2" t="e">
        <f>(Table1[[#This Row],[poisson_likelihood]] - (1-Table1[[#This Row],[poisson_likelihood]])/(1/Table1[[#This Row],[365 implied]]-1))/4</f>
        <v>#DIV/0!</v>
      </c>
      <c r="N88" s="3" t="e">
        <f>Table1[[#This Row],[kelly/4 365]]*0.8*$U$2</f>
        <v>#DIV/0!</v>
      </c>
      <c r="O88" s="2"/>
      <c r="P88" s="2" t="e">
        <f>(Table1[[#This Row],[poisson_likelihood]] - (1-Table1[[#This Row],[poisson_likelihood]])/(1/Table1[[#This Row],[99/pinn implied]]-1))/4</f>
        <v>#DIV/0!</v>
      </c>
      <c r="Q88" s="3" t="e">
        <f>Table1[[#This Row],[kelly/4 99]]*0.8*$U$2</f>
        <v>#DIV/0!</v>
      </c>
      <c r="R88" s="2"/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5889</v>
      </c>
      <c r="B89" t="s">
        <v>69</v>
      </c>
      <c r="C89" s="1">
        <v>45610</v>
      </c>
      <c r="D89" t="s">
        <v>12</v>
      </c>
      <c r="E89">
        <v>2.5</v>
      </c>
      <c r="F89" s="2">
        <v>0.40322580645161199</v>
      </c>
      <c r="G89" s="2">
        <v>0.440859395089923</v>
      </c>
      <c r="H89" s="2">
        <v>0.39485218345667</v>
      </c>
      <c r="I89" s="2">
        <v>0.38993710691823902</v>
      </c>
      <c r="J89" s="2">
        <v>0.40213523131672502</v>
      </c>
      <c r="K89" s="2">
        <v>-3.5078690924759599E-3</v>
      </c>
      <c r="L89" s="2"/>
      <c r="M89" s="2" t="e">
        <f>(Table1[[#This Row],[poisson_likelihood]] - (1-Table1[[#This Row],[poisson_likelihood]])/(1/Table1[[#This Row],[365 implied]]-1))/4</f>
        <v>#DIV/0!</v>
      </c>
      <c r="N89" s="3" t="e">
        <f>Table1[[#This Row],[kelly/4 365]]*0.8*$U$2</f>
        <v>#DIV/0!</v>
      </c>
      <c r="O89" s="2"/>
      <c r="P89" s="2" t="e">
        <f>(Table1[[#This Row],[poisson_likelihood]] - (1-Table1[[#This Row],[poisson_likelihood]])/(1/Table1[[#This Row],[99/pinn implied]]-1))/4</f>
        <v>#DIV/0!</v>
      </c>
      <c r="Q89" s="3" t="e">
        <f>Table1[[#This Row],[kelly/4 99]]*0.8*$U$2</f>
        <v>#DIV/0!</v>
      </c>
      <c r="R89" s="2"/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6020</v>
      </c>
      <c r="B90" t="s">
        <v>134</v>
      </c>
      <c r="C90" s="1">
        <v>45610</v>
      </c>
      <c r="D90" t="s">
        <v>13</v>
      </c>
      <c r="E90">
        <v>2.5</v>
      </c>
      <c r="F90" s="2">
        <v>0.58823529411764697</v>
      </c>
      <c r="G90" s="2">
        <v>0.53374723380219102</v>
      </c>
      <c r="H90" s="2">
        <v>0.58197605231085403</v>
      </c>
      <c r="I90" s="2">
        <v>0.560693641618497</v>
      </c>
      <c r="J90" s="2">
        <v>0.55102040816326503</v>
      </c>
      <c r="K90" s="2">
        <v>-3.8002539541238602E-3</v>
      </c>
      <c r="L90" s="2"/>
      <c r="M90" s="2" t="e">
        <f>(Table1[[#This Row],[poisson_likelihood]] - (1-Table1[[#This Row],[poisson_likelihood]])/(1/Table1[[#This Row],[365 implied]]-1))/4</f>
        <v>#DIV/0!</v>
      </c>
      <c r="N90" s="3" t="e">
        <f>Table1[[#This Row],[kelly/4 365]]*0.8*$U$2</f>
        <v>#DIV/0!</v>
      </c>
      <c r="O90" s="2"/>
      <c r="P90" s="2" t="e">
        <f>(Table1[[#This Row],[poisson_likelihood]] - (1-Table1[[#This Row],[poisson_likelihood]])/(1/Table1[[#This Row],[99/pinn implied]]-1))/4</f>
        <v>#DIV/0!</v>
      </c>
      <c r="Q90" s="3" t="e">
        <f>Table1[[#This Row],[kelly/4 99]]*0.8*$U$2</f>
        <v>#DIV/0!</v>
      </c>
      <c r="R90" s="2"/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5926</v>
      </c>
      <c r="B91" t="s">
        <v>87</v>
      </c>
      <c r="C91" s="1">
        <v>45610</v>
      </c>
      <c r="D91" t="s">
        <v>13</v>
      </c>
      <c r="E91">
        <v>1.5</v>
      </c>
      <c r="F91" s="2">
        <v>0.45871559633027498</v>
      </c>
      <c r="G91" s="2">
        <v>0.407797006059749</v>
      </c>
      <c r="H91" s="2">
        <v>0.45009299732322899</v>
      </c>
      <c r="I91" s="2">
        <v>0.48484848484848397</v>
      </c>
      <c r="J91" s="2">
        <v>0.50462962962962898</v>
      </c>
      <c r="K91" s="2">
        <v>-3.9824715752881101E-3</v>
      </c>
      <c r="L91" s="2"/>
      <c r="M91" s="2" t="e">
        <f>(Table1[[#This Row],[poisson_likelihood]] - (1-Table1[[#This Row],[poisson_likelihood]])/(1/Table1[[#This Row],[365 implied]]-1))/4</f>
        <v>#DIV/0!</v>
      </c>
      <c r="N91" s="3" t="e">
        <f>Table1[[#This Row],[kelly/4 365]]*0.8*$U$2</f>
        <v>#DIV/0!</v>
      </c>
      <c r="O91" s="2"/>
      <c r="P91" s="2" t="e">
        <f>(Table1[[#This Row],[poisson_likelihood]] - (1-Table1[[#This Row],[poisson_likelihood]])/(1/Table1[[#This Row],[99/pinn implied]]-1))/4</f>
        <v>#DIV/0!</v>
      </c>
      <c r="Q91" s="3" t="e">
        <f>Table1[[#This Row],[kelly/4 99]]*0.8*$U$2</f>
        <v>#DIV/0!</v>
      </c>
      <c r="R91" s="2"/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5969</v>
      </c>
      <c r="B92" t="s">
        <v>109</v>
      </c>
      <c r="C92" s="1">
        <v>45610</v>
      </c>
      <c r="D92" t="s">
        <v>12</v>
      </c>
      <c r="E92">
        <v>2.5</v>
      </c>
      <c r="F92" s="2">
        <v>0.53191489361702105</v>
      </c>
      <c r="G92" s="2">
        <v>0.56245178086745895</v>
      </c>
      <c r="H92" s="2">
        <v>0.52444211980733901</v>
      </c>
      <c r="I92" s="2">
        <v>0.55367231638418002</v>
      </c>
      <c r="J92" s="2">
        <v>0.53</v>
      </c>
      <c r="K92" s="2">
        <v>-3.9911405574437004E-3</v>
      </c>
      <c r="L92" s="2"/>
      <c r="M92" s="2" t="e">
        <f>(Table1[[#This Row],[poisson_likelihood]] - (1-Table1[[#This Row],[poisson_likelihood]])/(1/Table1[[#This Row],[365 implied]]-1))/4</f>
        <v>#DIV/0!</v>
      </c>
      <c r="N92" s="3" t="e">
        <f>Table1[[#This Row],[kelly/4 365]]*0.8*$U$2</f>
        <v>#DIV/0!</v>
      </c>
      <c r="O92" s="2"/>
      <c r="P92" s="2" t="e">
        <f>(Table1[[#This Row],[poisson_likelihood]] - (1-Table1[[#This Row],[poisson_likelihood]])/(1/Table1[[#This Row],[99/pinn implied]]-1))/4</f>
        <v>#DIV/0!</v>
      </c>
      <c r="Q92" s="3" t="e">
        <f>Table1[[#This Row],[kelly/4 99]]*0.8*$U$2</f>
        <v>#DIV/0!</v>
      </c>
      <c r="R92" s="2"/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5836</v>
      </c>
      <c r="B93" t="s">
        <v>42</v>
      </c>
      <c r="C93" s="1">
        <v>45610</v>
      </c>
      <c r="D93" t="s">
        <v>13</v>
      </c>
      <c r="E93">
        <v>1.5</v>
      </c>
      <c r="F93" s="2">
        <v>0.45454545454545398</v>
      </c>
      <c r="G93" s="2">
        <v>0.40678246156271702</v>
      </c>
      <c r="H93" s="2">
        <v>0.445637277223702</v>
      </c>
      <c r="I93" s="2">
        <v>0.41666666666666602</v>
      </c>
      <c r="J93" s="2">
        <v>0.40460526315789402</v>
      </c>
      <c r="K93" s="2">
        <v>-4.0829146058028402E-3</v>
      </c>
      <c r="L93" s="2"/>
      <c r="M93" s="2" t="e">
        <f>(Table1[[#This Row],[poisson_likelihood]] - (1-Table1[[#This Row],[poisson_likelihood]])/(1/Table1[[#This Row],[365 implied]]-1))/4</f>
        <v>#DIV/0!</v>
      </c>
      <c r="N93" s="3" t="e">
        <f>Table1[[#This Row],[kelly/4 365]]*0.8*$U$2</f>
        <v>#DIV/0!</v>
      </c>
      <c r="O93" s="2"/>
      <c r="P93" s="2" t="e">
        <f>(Table1[[#This Row],[poisson_likelihood]] - (1-Table1[[#This Row],[poisson_likelihood]])/(1/Table1[[#This Row],[99/pinn implied]]-1))/4</f>
        <v>#DIV/0!</v>
      </c>
      <c r="Q93" s="3" t="e">
        <f>Table1[[#This Row],[kelly/4 99]]*0.8*$U$2</f>
        <v>#DIV/0!</v>
      </c>
      <c r="R93" s="2"/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5934</v>
      </c>
      <c r="B94" t="s">
        <v>91</v>
      </c>
      <c r="C94" s="1">
        <v>45610</v>
      </c>
      <c r="D94" t="s">
        <v>13</v>
      </c>
      <c r="E94">
        <v>3.5</v>
      </c>
      <c r="F94" s="2">
        <v>0.485436893203883</v>
      </c>
      <c r="G94" s="2">
        <v>0.44207272479849202</v>
      </c>
      <c r="H94" s="2">
        <v>0.476829953006003</v>
      </c>
      <c r="I94" s="2">
        <v>0.50955414012738798</v>
      </c>
      <c r="J94" s="2">
        <v>0.51838235294117596</v>
      </c>
      <c r="K94" s="2">
        <v>-4.1816737753849198E-3</v>
      </c>
      <c r="L94" s="2"/>
      <c r="M94" s="2" t="e">
        <f>(Table1[[#This Row],[poisson_likelihood]] - (1-Table1[[#This Row],[poisson_likelihood]])/(1/Table1[[#This Row],[365 implied]]-1))/4</f>
        <v>#DIV/0!</v>
      </c>
      <c r="N94" s="3" t="e">
        <f>Table1[[#This Row],[kelly/4 365]]*0.8*$U$2</f>
        <v>#DIV/0!</v>
      </c>
      <c r="O94" s="2"/>
      <c r="P94" s="2" t="e">
        <f>(Table1[[#This Row],[poisson_likelihood]] - (1-Table1[[#This Row],[poisson_likelihood]])/(1/Table1[[#This Row],[99/pinn implied]]-1))/4</f>
        <v>#DIV/0!</v>
      </c>
      <c r="Q94" s="3" t="e">
        <f>Table1[[#This Row],[kelly/4 99]]*0.8*$U$2</f>
        <v>#DIV/0!</v>
      </c>
      <c r="R94" s="2"/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5811</v>
      </c>
      <c r="B95" t="s">
        <v>30</v>
      </c>
      <c r="C95" s="1">
        <v>45610</v>
      </c>
      <c r="D95" t="s">
        <v>12</v>
      </c>
      <c r="E95">
        <v>3.5</v>
      </c>
      <c r="F95" s="2">
        <v>0.55555555555555503</v>
      </c>
      <c r="G95" s="2">
        <v>0.57705691920864099</v>
      </c>
      <c r="H95" s="2">
        <v>0.54776838554995499</v>
      </c>
      <c r="I95" s="2">
        <v>0.38764044943820197</v>
      </c>
      <c r="J95" s="2">
        <v>0.432885906040268</v>
      </c>
      <c r="K95" s="2">
        <v>-4.38028312815005E-3</v>
      </c>
      <c r="L95" s="2"/>
      <c r="M95" s="2" t="e">
        <f>(Table1[[#This Row],[poisson_likelihood]] - (1-Table1[[#This Row],[poisson_likelihood]])/(1/Table1[[#This Row],[365 implied]]-1))/4</f>
        <v>#DIV/0!</v>
      </c>
      <c r="N95" s="3" t="e">
        <f>Table1[[#This Row],[kelly/4 365]]*0.8*$U$2</f>
        <v>#DIV/0!</v>
      </c>
      <c r="O95" s="2"/>
      <c r="P95" s="2" t="e">
        <f>(Table1[[#This Row],[poisson_likelihood]] - (1-Table1[[#This Row],[poisson_likelihood]])/(1/Table1[[#This Row],[99/pinn implied]]-1))/4</f>
        <v>#DIV/0!</v>
      </c>
      <c r="Q95" s="3" t="e">
        <f>Table1[[#This Row],[kelly/4 99]]*0.8*$U$2</f>
        <v>#DIV/0!</v>
      </c>
      <c r="R95" s="2"/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5985</v>
      </c>
      <c r="B96" t="s">
        <v>117</v>
      </c>
      <c r="C96" s="1">
        <v>45610</v>
      </c>
      <c r="D96" t="s">
        <v>12</v>
      </c>
      <c r="E96">
        <v>1.5</v>
      </c>
      <c r="F96" s="2">
        <v>0.625</v>
      </c>
      <c r="G96" s="2">
        <v>0.65413446023281296</v>
      </c>
      <c r="H96" s="2">
        <v>0.61834905508481397</v>
      </c>
      <c r="I96" s="2">
        <v>0.62328767123287598</v>
      </c>
      <c r="J96" s="2">
        <v>0.62686567164179097</v>
      </c>
      <c r="K96" s="2">
        <v>-4.4339632767905696E-3</v>
      </c>
      <c r="L96" s="2"/>
      <c r="M96" s="2" t="e">
        <f>(Table1[[#This Row],[poisson_likelihood]] - (1-Table1[[#This Row],[poisson_likelihood]])/(1/Table1[[#This Row],[365 implied]]-1))/4</f>
        <v>#DIV/0!</v>
      </c>
      <c r="N96" s="3" t="e">
        <f>Table1[[#This Row],[kelly/4 365]]*0.8*$U$2</f>
        <v>#DIV/0!</v>
      </c>
      <c r="O96" s="2"/>
      <c r="P96" s="2" t="e">
        <f>(Table1[[#This Row],[poisson_likelihood]] - (1-Table1[[#This Row],[poisson_likelihood]])/(1/Table1[[#This Row],[99/pinn implied]]-1))/4</f>
        <v>#DIV/0!</v>
      </c>
      <c r="Q96" s="3" t="e">
        <f>Table1[[#This Row],[kelly/4 99]]*0.8*$U$2</f>
        <v>#DIV/0!</v>
      </c>
      <c r="R96" s="2"/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5881</v>
      </c>
      <c r="B97" t="s">
        <v>65</v>
      </c>
      <c r="C97" s="1">
        <v>45610</v>
      </c>
      <c r="D97" t="s">
        <v>12</v>
      </c>
      <c r="E97">
        <v>2.5</v>
      </c>
      <c r="F97" s="2">
        <v>0.51546391752577303</v>
      </c>
      <c r="G97" s="2">
        <v>0.54362854889220202</v>
      </c>
      <c r="H97" s="2">
        <v>0.50633966571353595</v>
      </c>
      <c r="I97" s="2">
        <v>0.44318181818181801</v>
      </c>
      <c r="J97" s="2">
        <v>0.43771043771043699</v>
      </c>
      <c r="K97" s="2">
        <v>-4.70772566907951E-3</v>
      </c>
      <c r="L97" s="2"/>
      <c r="M97" s="2" t="e">
        <f>(Table1[[#This Row],[poisson_likelihood]] - (1-Table1[[#This Row],[poisson_likelihood]])/(1/Table1[[#This Row],[365 implied]]-1))/4</f>
        <v>#DIV/0!</v>
      </c>
      <c r="N97" s="3" t="e">
        <f>Table1[[#This Row],[kelly/4 365]]*0.8*$U$2</f>
        <v>#DIV/0!</v>
      </c>
      <c r="O97" s="2"/>
      <c r="P97" s="2" t="e">
        <f>(Table1[[#This Row],[poisson_likelihood]] - (1-Table1[[#This Row],[poisson_likelihood]])/(1/Table1[[#This Row],[99/pinn implied]]-1))/4</f>
        <v>#DIV/0!</v>
      </c>
      <c r="Q97" s="3" t="e">
        <f>Table1[[#This Row],[kelly/4 99]]*0.8*$U$2</f>
        <v>#DIV/0!</v>
      </c>
      <c r="R97" s="2"/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5792</v>
      </c>
      <c r="B98" t="s">
        <v>20</v>
      </c>
      <c r="C98" s="1">
        <v>45610</v>
      </c>
      <c r="D98" t="s">
        <v>13</v>
      </c>
      <c r="E98">
        <v>1.5</v>
      </c>
      <c r="F98" s="2">
        <v>0.413223140495867</v>
      </c>
      <c r="G98" s="2">
        <v>0.36766789700465002</v>
      </c>
      <c r="H98" s="2">
        <v>0.399249341647685</v>
      </c>
      <c r="I98" s="2">
        <v>0.34463276836158102</v>
      </c>
      <c r="J98" s="2">
        <v>0.36912751677852301</v>
      </c>
      <c r="K98" s="2">
        <v>-5.9536255655987299E-3</v>
      </c>
      <c r="L98" s="2"/>
      <c r="M98" s="2" t="e">
        <f>(Table1[[#This Row],[poisson_likelihood]] - (1-Table1[[#This Row],[poisson_likelihood]])/(1/Table1[[#This Row],[365 implied]]-1))/4</f>
        <v>#DIV/0!</v>
      </c>
      <c r="N98" s="3" t="e">
        <f>Table1[[#This Row],[kelly/4 365]]*0.8*$U$2</f>
        <v>#DIV/0!</v>
      </c>
      <c r="O98" s="2"/>
      <c r="P98" s="2" t="e">
        <f>(Table1[[#This Row],[poisson_likelihood]] - (1-Table1[[#This Row],[poisson_likelihood]])/(1/Table1[[#This Row],[99/pinn implied]]-1))/4</f>
        <v>#DIV/0!</v>
      </c>
      <c r="Q98" s="3" t="e">
        <f>Table1[[#This Row],[kelly/4 99]]*0.8*$U$2</f>
        <v>#DIV/0!</v>
      </c>
      <c r="R98" s="2"/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5898</v>
      </c>
      <c r="B99" t="s">
        <v>73</v>
      </c>
      <c r="C99" s="1">
        <v>45610</v>
      </c>
      <c r="D99" t="s">
        <v>13</v>
      </c>
      <c r="E99">
        <v>2.5</v>
      </c>
      <c r="F99" s="2">
        <v>0.45248868778280499</v>
      </c>
      <c r="G99" s="2">
        <v>0.402329763010217</v>
      </c>
      <c r="H99" s="2">
        <v>0.438032485440638</v>
      </c>
      <c r="I99" s="2">
        <v>0.47428571428571398</v>
      </c>
      <c r="J99" s="2">
        <v>0.456375838926174</v>
      </c>
      <c r="K99" s="2">
        <v>-6.6008692512785298E-3</v>
      </c>
      <c r="L99" s="2"/>
      <c r="M99" s="2" t="e">
        <f>(Table1[[#This Row],[poisson_likelihood]] - (1-Table1[[#This Row],[poisson_likelihood]])/(1/Table1[[#This Row],[365 implied]]-1))/4</f>
        <v>#DIV/0!</v>
      </c>
      <c r="N99" s="3" t="e">
        <f>Table1[[#This Row],[kelly/4 365]]*0.8*$U$2</f>
        <v>#DIV/0!</v>
      </c>
      <c r="O99" s="2"/>
      <c r="P99" s="2" t="e">
        <f>(Table1[[#This Row],[poisson_likelihood]] - (1-Table1[[#This Row],[poisson_likelihood]])/(1/Table1[[#This Row],[99/pinn implied]]-1))/4</f>
        <v>#DIV/0!</v>
      </c>
      <c r="Q99" s="3" t="e">
        <f>Table1[[#This Row],[kelly/4 99]]*0.8*$U$2</f>
        <v>#DIV/0!</v>
      </c>
      <c r="R99" s="2"/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5817</v>
      </c>
      <c r="B100" t="s">
        <v>33</v>
      </c>
      <c r="C100" s="1">
        <v>45610</v>
      </c>
      <c r="D100" t="s">
        <v>12</v>
      </c>
      <c r="E100">
        <v>1.5</v>
      </c>
      <c r="F100" s="2">
        <v>0.54945054945054905</v>
      </c>
      <c r="G100" s="2">
        <v>0.58721796366977796</v>
      </c>
      <c r="H100" s="2">
        <v>0.53721742420547003</v>
      </c>
      <c r="I100" s="2">
        <v>0.5</v>
      </c>
      <c r="J100" s="2">
        <v>0.48230088495575202</v>
      </c>
      <c r="K100" s="2">
        <v>-6.78789266647686E-3</v>
      </c>
      <c r="L100" s="2"/>
      <c r="M100" s="2" t="e">
        <f>(Table1[[#This Row],[poisson_likelihood]] - (1-Table1[[#This Row],[poisson_likelihood]])/(1/Table1[[#This Row],[365 implied]]-1))/4</f>
        <v>#DIV/0!</v>
      </c>
      <c r="N100" s="3" t="e">
        <f>Table1[[#This Row],[kelly/4 365]]*0.8*$U$2</f>
        <v>#DIV/0!</v>
      </c>
      <c r="O100" s="2"/>
      <c r="P100" s="2" t="e">
        <f>(Table1[[#This Row],[poisson_likelihood]] - (1-Table1[[#This Row],[poisson_likelihood]])/(1/Table1[[#This Row],[99/pinn implied]]-1))/4</f>
        <v>#DIV/0!</v>
      </c>
      <c r="Q100" s="3" t="e">
        <f>Table1[[#This Row],[kelly/4 99]]*0.8*$U$2</f>
        <v>#DIV/0!</v>
      </c>
      <c r="R100" s="2"/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5861</v>
      </c>
      <c r="B101" t="s">
        <v>55</v>
      </c>
      <c r="C101" s="1">
        <v>45610</v>
      </c>
      <c r="D101" t="s">
        <v>12</v>
      </c>
      <c r="E101">
        <v>2.5</v>
      </c>
      <c r="F101" s="2">
        <v>0.39215686274509798</v>
      </c>
      <c r="G101" s="2">
        <v>0.417291123061384</v>
      </c>
      <c r="H101" s="2">
        <v>0.37488360851449498</v>
      </c>
      <c r="I101" s="2">
        <v>0.45614035087719201</v>
      </c>
      <c r="J101" s="2">
        <v>0.43554006968641101</v>
      </c>
      <c r="K101" s="2">
        <v>-7.10432230452191E-3</v>
      </c>
      <c r="L101" s="2"/>
      <c r="M101" s="2" t="e">
        <f>(Table1[[#This Row],[poisson_likelihood]] - (1-Table1[[#This Row],[poisson_likelihood]])/(1/Table1[[#This Row],[365 implied]]-1))/4</f>
        <v>#DIV/0!</v>
      </c>
      <c r="N101" s="3" t="e">
        <f>Table1[[#This Row],[kelly/4 365]]*0.8*$U$2</f>
        <v>#DIV/0!</v>
      </c>
      <c r="O101" s="2"/>
      <c r="P101" s="2" t="e">
        <f>(Table1[[#This Row],[poisson_likelihood]] - (1-Table1[[#This Row],[poisson_likelihood]])/(1/Table1[[#This Row],[99/pinn implied]]-1))/4</f>
        <v>#DIV/0!</v>
      </c>
      <c r="Q101" s="3" t="e">
        <f>Table1[[#This Row],[kelly/4 99]]*0.8*$U$2</f>
        <v>#DIV/0!</v>
      </c>
      <c r="R101" s="2"/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5980</v>
      </c>
      <c r="B102" t="s">
        <v>114</v>
      </c>
      <c r="C102" s="1">
        <v>45610</v>
      </c>
      <c r="D102" t="s">
        <v>13</v>
      </c>
      <c r="E102">
        <v>1.5</v>
      </c>
      <c r="F102" s="2">
        <v>0.46296296296296202</v>
      </c>
      <c r="G102" s="2">
        <v>0.388052161944963</v>
      </c>
      <c r="H102" s="2">
        <v>0.44724118063784501</v>
      </c>
      <c r="I102" s="2">
        <v>0.44508670520231203</v>
      </c>
      <c r="J102" s="2">
        <v>0.448630136986301</v>
      </c>
      <c r="K102" s="2">
        <v>-7.3187607375547296E-3</v>
      </c>
      <c r="L102" s="2"/>
      <c r="M102" s="2" t="e">
        <f>(Table1[[#This Row],[poisson_likelihood]] - (1-Table1[[#This Row],[poisson_likelihood]])/(1/Table1[[#This Row],[365 implied]]-1))/4</f>
        <v>#DIV/0!</v>
      </c>
      <c r="N102" s="3" t="e">
        <f>Table1[[#This Row],[kelly/4 365]]*0.8*$U$2</f>
        <v>#DIV/0!</v>
      </c>
      <c r="O102" s="2"/>
      <c r="P102" s="2" t="e">
        <f>(Table1[[#This Row],[poisson_likelihood]] - (1-Table1[[#This Row],[poisson_likelihood]])/(1/Table1[[#This Row],[99/pinn implied]]-1))/4</f>
        <v>#DIV/0!</v>
      </c>
      <c r="Q102" s="3" t="e">
        <f>Table1[[#This Row],[kelly/4 99]]*0.8*$U$2</f>
        <v>#DIV/0!</v>
      </c>
      <c r="R102" s="2"/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6012</v>
      </c>
      <c r="B103" t="s">
        <v>130</v>
      </c>
      <c r="C103" s="1">
        <v>45610</v>
      </c>
      <c r="D103" t="s">
        <v>13</v>
      </c>
      <c r="E103">
        <v>1.5</v>
      </c>
      <c r="F103" s="2">
        <v>0.49504950495049499</v>
      </c>
      <c r="G103" s="2">
        <v>0.434573862435433</v>
      </c>
      <c r="H103" s="2">
        <v>0.479990069542786</v>
      </c>
      <c r="I103" s="2">
        <v>0.50943396226415005</v>
      </c>
      <c r="J103" s="2">
        <v>0.54316546762589901</v>
      </c>
      <c r="K103" s="2">
        <v>-7.45589694205192E-3</v>
      </c>
      <c r="L103" s="2"/>
      <c r="M103" s="2" t="e">
        <f>(Table1[[#This Row],[poisson_likelihood]] - (1-Table1[[#This Row],[poisson_likelihood]])/(1/Table1[[#This Row],[365 implied]]-1))/4</f>
        <v>#DIV/0!</v>
      </c>
      <c r="N103" s="3" t="e">
        <f>Table1[[#This Row],[kelly/4 365]]*0.8*$U$2</f>
        <v>#DIV/0!</v>
      </c>
      <c r="O103" s="2"/>
      <c r="P103" s="2" t="e">
        <f>(Table1[[#This Row],[poisson_likelihood]] - (1-Table1[[#This Row],[poisson_likelihood]])/(1/Table1[[#This Row],[99/pinn implied]]-1))/4</f>
        <v>#DIV/0!</v>
      </c>
      <c r="Q103" s="3" t="e">
        <f>Table1[[#This Row],[kelly/4 99]]*0.8*$U$2</f>
        <v>#DIV/0!</v>
      </c>
      <c r="R103" s="2"/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5854</v>
      </c>
      <c r="B104" t="s">
        <v>51</v>
      </c>
      <c r="C104" s="1">
        <v>45610</v>
      </c>
      <c r="D104" t="s">
        <v>13</v>
      </c>
      <c r="E104">
        <v>2.5</v>
      </c>
      <c r="F104" s="2">
        <v>0.59523809523809501</v>
      </c>
      <c r="G104" s="2">
        <v>0.536841162874932</v>
      </c>
      <c r="H104" s="2">
        <v>0.58299268562145401</v>
      </c>
      <c r="I104" s="2">
        <v>0.55223880597014896</v>
      </c>
      <c r="J104" s="2">
        <v>0.53777777777777702</v>
      </c>
      <c r="K104" s="2">
        <v>-7.5633412338072803E-3</v>
      </c>
      <c r="L104" s="2"/>
      <c r="M104" s="2" t="e">
        <f>(Table1[[#This Row],[poisson_likelihood]] - (1-Table1[[#This Row],[poisson_likelihood]])/(1/Table1[[#This Row],[365 implied]]-1))/4</f>
        <v>#DIV/0!</v>
      </c>
      <c r="N104" s="3" t="e">
        <f>Table1[[#This Row],[kelly/4 365]]*0.8*$U$2</f>
        <v>#DIV/0!</v>
      </c>
      <c r="O104" s="2"/>
      <c r="P104" s="2" t="e">
        <f>(Table1[[#This Row],[poisson_likelihood]] - (1-Table1[[#This Row],[poisson_likelihood]])/(1/Table1[[#This Row],[99/pinn implied]]-1))/4</f>
        <v>#DIV/0!</v>
      </c>
      <c r="Q104" s="3" t="e">
        <f>Table1[[#This Row],[kelly/4 99]]*0.8*$U$2</f>
        <v>#DIV/0!</v>
      </c>
      <c r="R104" s="2"/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5884</v>
      </c>
      <c r="B105" t="s">
        <v>66</v>
      </c>
      <c r="C105" s="1">
        <v>45610</v>
      </c>
      <c r="D105" t="s">
        <v>13</v>
      </c>
      <c r="E105">
        <v>2.5</v>
      </c>
      <c r="F105" s="2">
        <v>0.5</v>
      </c>
      <c r="G105" s="2">
        <v>0.442800176672765</v>
      </c>
      <c r="H105" s="2">
        <v>0.48465636399936701</v>
      </c>
      <c r="I105" s="2">
        <v>0.46060606060606002</v>
      </c>
      <c r="J105" s="2">
        <v>0.489361702127659</v>
      </c>
      <c r="K105" s="2">
        <v>-7.6718180003160696E-3</v>
      </c>
      <c r="L105" s="2"/>
      <c r="M105" s="2" t="e">
        <f>(Table1[[#This Row],[poisson_likelihood]] - (1-Table1[[#This Row],[poisson_likelihood]])/(1/Table1[[#This Row],[365 implied]]-1))/4</f>
        <v>#DIV/0!</v>
      </c>
      <c r="N105" s="3" t="e">
        <f>Table1[[#This Row],[kelly/4 365]]*0.8*$U$2</f>
        <v>#DIV/0!</v>
      </c>
      <c r="O105" s="2"/>
      <c r="P105" s="2" t="e">
        <f>(Table1[[#This Row],[poisson_likelihood]] - (1-Table1[[#This Row],[poisson_likelihood]])/(1/Table1[[#This Row],[99/pinn implied]]-1))/4</f>
        <v>#DIV/0!</v>
      </c>
      <c r="Q105" s="3" t="e">
        <f>Table1[[#This Row],[kelly/4 99]]*0.8*$U$2</f>
        <v>#DIV/0!</v>
      </c>
      <c r="R105" s="2"/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5824</v>
      </c>
      <c r="B106" t="s">
        <v>36</v>
      </c>
      <c r="C106" s="1">
        <v>45610</v>
      </c>
      <c r="D106" t="s">
        <v>13</v>
      </c>
      <c r="E106">
        <v>2.5</v>
      </c>
      <c r="F106" s="2">
        <v>0.58823529411764697</v>
      </c>
      <c r="G106" s="2">
        <v>0.52885158608111005</v>
      </c>
      <c r="H106" s="2">
        <v>0.57451624588693695</v>
      </c>
      <c r="I106" s="2">
        <v>0.68484848484848404</v>
      </c>
      <c r="J106" s="2">
        <v>0.611510791366906</v>
      </c>
      <c r="K106" s="2">
        <v>-8.3294221400737802E-3</v>
      </c>
      <c r="L106" s="2"/>
      <c r="M106" s="2" t="e">
        <f>(Table1[[#This Row],[poisson_likelihood]] - (1-Table1[[#This Row],[poisson_likelihood]])/(1/Table1[[#This Row],[365 implied]]-1))/4</f>
        <v>#DIV/0!</v>
      </c>
      <c r="N106" s="3" t="e">
        <f>Table1[[#This Row],[kelly/4 365]]*0.8*$U$2</f>
        <v>#DIV/0!</v>
      </c>
      <c r="O106" s="2"/>
      <c r="P106" s="2" t="e">
        <f>(Table1[[#This Row],[poisson_likelihood]] - (1-Table1[[#This Row],[poisson_likelihood]])/(1/Table1[[#This Row],[99/pinn implied]]-1))/4</f>
        <v>#DIV/0!</v>
      </c>
      <c r="Q106" s="3" t="e">
        <f>Table1[[#This Row],[kelly/4 99]]*0.8*$U$2</f>
        <v>#DIV/0!</v>
      </c>
      <c r="R106" s="2"/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5781</v>
      </c>
      <c r="B107" t="s">
        <v>15</v>
      </c>
      <c r="C107" s="1">
        <v>45610</v>
      </c>
      <c r="D107" t="s">
        <v>12</v>
      </c>
      <c r="E107">
        <v>1.5</v>
      </c>
      <c r="F107" s="2">
        <v>0.65359477124182996</v>
      </c>
      <c r="G107" s="2">
        <v>0.66123581342923798</v>
      </c>
      <c r="H107" s="2">
        <v>0.64019777119570798</v>
      </c>
      <c r="I107" s="2">
        <v>0.65454545454545399</v>
      </c>
      <c r="J107" s="2">
        <v>0.63763066202090501</v>
      </c>
      <c r="K107" s="2">
        <v>-9.6685896559271494E-3</v>
      </c>
      <c r="L107" s="2"/>
      <c r="M107" s="2" t="e">
        <f>(Table1[[#This Row],[poisson_likelihood]] - (1-Table1[[#This Row],[poisson_likelihood]])/(1/Table1[[#This Row],[365 implied]]-1))/4</f>
        <v>#DIV/0!</v>
      </c>
      <c r="N107" s="3" t="e">
        <f>Table1[[#This Row],[kelly/4 365]]*0.8*$U$2</f>
        <v>#DIV/0!</v>
      </c>
      <c r="O107" s="2"/>
      <c r="P107" s="2" t="e">
        <f>(Table1[[#This Row],[poisson_likelihood]] - (1-Table1[[#This Row],[poisson_likelihood]])/(1/Table1[[#This Row],[99/pinn implied]]-1))/4</f>
        <v>#DIV/0!</v>
      </c>
      <c r="Q107" s="3" t="e">
        <f>Table1[[#This Row],[kelly/4 99]]*0.8*$U$2</f>
        <v>#DIV/0!</v>
      </c>
      <c r="R107" s="2"/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5950</v>
      </c>
      <c r="B108" t="s">
        <v>99</v>
      </c>
      <c r="C108" s="1">
        <v>45610</v>
      </c>
      <c r="D108" t="s">
        <v>13</v>
      </c>
      <c r="E108">
        <v>2.5</v>
      </c>
      <c r="F108" s="2">
        <v>0.56179775280898803</v>
      </c>
      <c r="G108" s="2">
        <v>0.49852047314961401</v>
      </c>
      <c r="H108" s="2">
        <v>0.54228060515103105</v>
      </c>
      <c r="I108" s="2">
        <v>0.55555555555555503</v>
      </c>
      <c r="J108" s="2">
        <v>0.57933579335793295</v>
      </c>
      <c r="K108" s="2">
        <v>-1.1134782958706501E-2</v>
      </c>
      <c r="L108" s="2"/>
      <c r="M108" s="2" t="e">
        <f>(Table1[[#This Row],[poisson_likelihood]] - (1-Table1[[#This Row],[poisson_likelihood]])/(1/Table1[[#This Row],[365 implied]]-1))/4</f>
        <v>#DIV/0!</v>
      </c>
      <c r="N108" s="3" t="e">
        <f>Table1[[#This Row],[kelly/4 365]]*0.8*$U$2</f>
        <v>#DIV/0!</v>
      </c>
      <c r="O108" s="2"/>
      <c r="P108" s="2" t="e">
        <f>(Table1[[#This Row],[poisson_likelihood]] - (1-Table1[[#This Row],[poisson_likelihood]])/(1/Table1[[#This Row],[99/pinn implied]]-1))/4</f>
        <v>#DIV/0!</v>
      </c>
      <c r="Q108" s="3" t="e">
        <f>Table1[[#This Row],[kelly/4 99]]*0.8*$U$2</f>
        <v>#DIV/0!</v>
      </c>
      <c r="R108" s="2"/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5966</v>
      </c>
      <c r="B109" t="s">
        <v>107</v>
      </c>
      <c r="C109" s="1">
        <v>45610</v>
      </c>
      <c r="D109" t="s">
        <v>13</v>
      </c>
      <c r="E109">
        <v>1.5</v>
      </c>
      <c r="F109" s="2">
        <v>0.43290043290043201</v>
      </c>
      <c r="G109" s="2">
        <v>0.37411680071758402</v>
      </c>
      <c r="H109" s="2">
        <v>0.40730200874831402</v>
      </c>
      <c r="I109" s="2">
        <v>0.31073446327683601</v>
      </c>
      <c r="J109" s="2">
        <v>0.324414715719063</v>
      </c>
      <c r="K109" s="2">
        <v>-1.1284801486907E-2</v>
      </c>
      <c r="L109" s="2"/>
      <c r="M109" s="2" t="e">
        <f>(Table1[[#This Row],[poisson_likelihood]] - (1-Table1[[#This Row],[poisson_likelihood]])/(1/Table1[[#This Row],[365 implied]]-1))/4</f>
        <v>#DIV/0!</v>
      </c>
      <c r="N109" s="3" t="e">
        <f>Table1[[#This Row],[kelly/4 365]]*0.8*$U$2</f>
        <v>#DIV/0!</v>
      </c>
      <c r="O109" s="2"/>
      <c r="P109" s="2" t="e">
        <f>(Table1[[#This Row],[poisson_likelihood]] - (1-Table1[[#This Row],[poisson_likelihood]])/(1/Table1[[#This Row],[99/pinn implied]]-1))/4</f>
        <v>#DIV/0!</v>
      </c>
      <c r="Q109" s="3" t="e">
        <f>Table1[[#This Row],[kelly/4 99]]*0.8*$U$2</f>
        <v>#DIV/0!</v>
      </c>
      <c r="R109" s="2"/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5823</v>
      </c>
      <c r="B110" t="s">
        <v>36</v>
      </c>
      <c r="C110" s="1">
        <v>45610</v>
      </c>
      <c r="D110" t="s">
        <v>12</v>
      </c>
      <c r="E110">
        <v>2.5</v>
      </c>
      <c r="F110" s="2">
        <v>0.45045045045045001</v>
      </c>
      <c r="G110" s="2">
        <v>0.47114841391888901</v>
      </c>
      <c r="H110" s="2">
        <v>0.425483754113062</v>
      </c>
      <c r="I110" s="2">
        <v>0.31515151515151502</v>
      </c>
      <c r="J110" s="2">
        <v>0.388489208633093</v>
      </c>
      <c r="K110" s="2">
        <v>-1.13578003829919E-2</v>
      </c>
      <c r="L110" s="2"/>
      <c r="M110" s="2" t="e">
        <f>(Table1[[#This Row],[poisson_likelihood]] - (1-Table1[[#This Row],[poisson_likelihood]])/(1/Table1[[#This Row],[365 implied]]-1))/4</f>
        <v>#DIV/0!</v>
      </c>
      <c r="N110" s="3" t="e">
        <f>Table1[[#This Row],[kelly/4 365]]*0.8*$U$2</f>
        <v>#DIV/0!</v>
      </c>
      <c r="O110" s="2"/>
      <c r="P110" s="2" t="e">
        <f>(Table1[[#This Row],[poisson_likelihood]] - (1-Table1[[#This Row],[poisson_likelihood]])/(1/Table1[[#This Row],[99/pinn implied]]-1))/4</f>
        <v>#DIV/0!</v>
      </c>
      <c r="Q110" s="3" t="e">
        <f>Table1[[#This Row],[kelly/4 99]]*0.8*$U$2</f>
        <v>#DIV/0!</v>
      </c>
      <c r="R110" s="2"/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6009</v>
      </c>
      <c r="B111" t="s">
        <v>129</v>
      </c>
      <c r="C111" s="1">
        <v>45610</v>
      </c>
      <c r="D111" t="s">
        <v>12</v>
      </c>
      <c r="E111">
        <v>2.5</v>
      </c>
      <c r="F111" s="2">
        <v>0.52356020942408299</v>
      </c>
      <c r="G111" s="2">
        <v>0.54033823166530903</v>
      </c>
      <c r="H111" s="2">
        <v>0.50172141349953603</v>
      </c>
      <c r="I111" s="2">
        <v>0.47727272727272702</v>
      </c>
      <c r="J111" s="2">
        <v>0.429054054054054</v>
      </c>
      <c r="K111" s="2">
        <v>-1.14593681911774E-2</v>
      </c>
      <c r="L111" s="2"/>
      <c r="M111" s="2" t="e">
        <f>(Table1[[#This Row],[poisson_likelihood]] - (1-Table1[[#This Row],[poisson_likelihood]])/(1/Table1[[#This Row],[365 implied]]-1))/4</f>
        <v>#DIV/0!</v>
      </c>
      <c r="N111" s="3" t="e">
        <f>Table1[[#This Row],[kelly/4 365]]*0.8*$U$2</f>
        <v>#DIV/0!</v>
      </c>
      <c r="O111" s="2"/>
      <c r="P111" s="2" t="e">
        <f>(Table1[[#This Row],[poisson_likelihood]] - (1-Table1[[#This Row],[poisson_likelihood]])/(1/Table1[[#This Row],[99/pinn implied]]-1))/4</f>
        <v>#DIV/0!</v>
      </c>
      <c r="Q111" s="3" t="e">
        <f>Table1[[#This Row],[kelly/4 99]]*0.8*$U$2</f>
        <v>#DIV/0!</v>
      </c>
      <c r="R111" s="2"/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5954</v>
      </c>
      <c r="B112" t="s">
        <v>101</v>
      </c>
      <c r="C112" s="1">
        <v>45610</v>
      </c>
      <c r="D112" t="s">
        <v>13</v>
      </c>
      <c r="E112">
        <v>2.5</v>
      </c>
      <c r="F112" s="2">
        <v>0.50761421319796896</v>
      </c>
      <c r="G112" s="2">
        <v>0.45276558869317002</v>
      </c>
      <c r="H112" s="2">
        <v>0.484952738140007</v>
      </c>
      <c r="I112" s="2">
        <v>0.4375</v>
      </c>
      <c r="J112" s="2">
        <v>0.44781144781144699</v>
      </c>
      <c r="K112" s="2">
        <v>-1.1505955119635199E-2</v>
      </c>
      <c r="L112" s="2"/>
      <c r="M112" s="2" t="e">
        <f>(Table1[[#This Row],[poisson_likelihood]] - (1-Table1[[#This Row],[poisson_likelihood]])/(1/Table1[[#This Row],[365 implied]]-1))/4</f>
        <v>#DIV/0!</v>
      </c>
      <c r="N112" s="3" t="e">
        <f>Table1[[#This Row],[kelly/4 365]]*0.8*$U$2</f>
        <v>#DIV/0!</v>
      </c>
      <c r="O112" s="2"/>
      <c r="P112" s="2" t="e">
        <f>(Table1[[#This Row],[poisson_likelihood]] - (1-Table1[[#This Row],[poisson_likelihood]])/(1/Table1[[#This Row],[99/pinn implied]]-1))/4</f>
        <v>#DIV/0!</v>
      </c>
      <c r="Q112" s="3" t="e">
        <f>Table1[[#This Row],[kelly/4 99]]*0.8*$U$2</f>
        <v>#DIV/0!</v>
      </c>
      <c r="R112" s="2"/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5822</v>
      </c>
      <c r="B113" t="s">
        <v>35</v>
      </c>
      <c r="C113" s="1">
        <v>45610</v>
      </c>
      <c r="D113" t="s">
        <v>13</v>
      </c>
      <c r="E113">
        <v>1.5</v>
      </c>
      <c r="F113" s="2">
        <v>0.4</v>
      </c>
      <c r="G113" s="2">
        <v>0.32736524856427601</v>
      </c>
      <c r="H113" s="2">
        <v>0.37120824504951</v>
      </c>
      <c r="I113" s="2">
        <v>0.41071428571428498</v>
      </c>
      <c r="J113" s="2">
        <v>0.402877697841726</v>
      </c>
      <c r="K113" s="2">
        <v>-1.19965645627038E-2</v>
      </c>
      <c r="L113" s="2"/>
      <c r="M113" s="2" t="e">
        <f>(Table1[[#This Row],[poisson_likelihood]] - (1-Table1[[#This Row],[poisson_likelihood]])/(1/Table1[[#This Row],[365 implied]]-1))/4</f>
        <v>#DIV/0!</v>
      </c>
      <c r="N113" s="3" t="e">
        <f>Table1[[#This Row],[kelly/4 365]]*0.8*$U$2</f>
        <v>#DIV/0!</v>
      </c>
      <c r="O113" s="2"/>
      <c r="P113" s="2" t="e">
        <f>(Table1[[#This Row],[poisson_likelihood]] - (1-Table1[[#This Row],[poisson_likelihood]])/(1/Table1[[#This Row],[99/pinn implied]]-1))/4</f>
        <v>#DIV/0!</v>
      </c>
      <c r="Q113" s="3" t="e">
        <f>Table1[[#This Row],[kelly/4 99]]*0.8*$U$2</f>
        <v>#DIV/0!</v>
      </c>
      <c r="R113" s="2"/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5818</v>
      </c>
      <c r="B114" t="s">
        <v>33</v>
      </c>
      <c r="C114" s="1">
        <v>45610</v>
      </c>
      <c r="D114" t="s">
        <v>13</v>
      </c>
      <c r="E114">
        <v>1.5</v>
      </c>
      <c r="F114" s="2">
        <v>0.48780487804877998</v>
      </c>
      <c r="G114" s="2">
        <v>0.41278203633022098</v>
      </c>
      <c r="H114" s="2">
        <v>0.46278257579452903</v>
      </c>
      <c r="I114" s="2">
        <v>0.5</v>
      </c>
      <c r="J114" s="2">
        <v>0.51769911504424704</v>
      </c>
      <c r="K114" s="2">
        <v>-1.22132665764795E-2</v>
      </c>
      <c r="L114" s="2"/>
      <c r="M114" s="2" t="e">
        <f>(Table1[[#This Row],[poisson_likelihood]] - (1-Table1[[#This Row],[poisson_likelihood]])/(1/Table1[[#This Row],[365 implied]]-1))/4</f>
        <v>#DIV/0!</v>
      </c>
      <c r="N114" s="3" t="e">
        <f>Table1[[#This Row],[kelly/4 365]]*0.8*$U$2</f>
        <v>#DIV/0!</v>
      </c>
      <c r="O114" s="2"/>
      <c r="P114" s="2" t="e">
        <f>(Table1[[#This Row],[poisson_likelihood]] - (1-Table1[[#This Row],[poisson_likelihood]])/(1/Table1[[#This Row],[99/pinn implied]]-1))/4</f>
        <v>#DIV/0!</v>
      </c>
      <c r="Q114" s="3" t="e">
        <f>Table1[[#This Row],[kelly/4 99]]*0.8*$U$2</f>
        <v>#DIV/0!</v>
      </c>
      <c r="R114" s="2"/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5780</v>
      </c>
      <c r="B115" t="s">
        <v>14</v>
      </c>
      <c r="C115" s="1">
        <v>45610</v>
      </c>
      <c r="D115" t="s">
        <v>13</v>
      </c>
      <c r="E115">
        <v>2.5</v>
      </c>
      <c r="F115" s="2">
        <v>0.5</v>
      </c>
      <c r="G115" s="2">
        <v>0.43895898701091302</v>
      </c>
      <c r="H115" s="2">
        <v>0.47429483458108601</v>
      </c>
      <c r="I115" s="2">
        <v>0.51366120218579203</v>
      </c>
      <c r="J115" s="2">
        <v>0.495207667731629</v>
      </c>
      <c r="K115" s="2">
        <v>-1.28525827094568E-2</v>
      </c>
      <c r="L115" s="2"/>
      <c r="M115" s="2" t="e">
        <f>(Table1[[#This Row],[poisson_likelihood]] - (1-Table1[[#This Row],[poisson_likelihood]])/(1/Table1[[#This Row],[365 implied]]-1))/4</f>
        <v>#DIV/0!</v>
      </c>
      <c r="N115" s="3" t="e">
        <f>Table1[[#This Row],[kelly/4 365]]*0.8*$U$2</f>
        <v>#DIV/0!</v>
      </c>
      <c r="O115" s="2"/>
      <c r="P115" s="2" t="e">
        <f>(Table1[[#This Row],[poisson_likelihood]] - (1-Table1[[#This Row],[poisson_likelihood]])/(1/Table1[[#This Row],[99/pinn implied]]-1))/4</f>
        <v>#DIV/0!</v>
      </c>
      <c r="Q115" s="3" t="e">
        <f>Table1[[#This Row],[kelly/4 99]]*0.8*$U$2</f>
        <v>#DIV/0!</v>
      </c>
      <c r="R115" s="2"/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5837</v>
      </c>
      <c r="B116" t="s">
        <v>43</v>
      </c>
      <c r="C116" s="1">
        <v>45610</v>
      </c>
      <c r="D116" t="s">
        <v>12</v>
      </c>
      <c r="E116">
        <v>2.5</v>
      </c>
      <c r="F116" s="2">
        <v>0.46948356807511699</v>
      </c>
      <c r="G116" s="2">
        <v>0.48743205443616999</v>
      </c>
      <c r="H116" s="2">
        <v>0.442048448250763</v>
      </c>
      <c r="I116" s="2">
        <v>0.47486033519553</v>
      </c>
      <c r="J116" s="2">
        <v>0.43189368770764103</v>
      </c>
      <c r="K116" s="2">
        <v>-1.2928496731388101E-2</v>
      </c>
      <c r="L116" s="2"/>
      <c r="M116" s="2" t="e">
        <f>(Table1[[#This Row],[poisson_likelihood]] - (1-Table1[[#This Row],[poisson_likelihood]])/(1/Table1[[#This Row],[365 implied]]-1))/4</f>
        <v>#DIV/0!</v>
      </c>
      <c r="N116" s="3" t="e">
        <f>Table1[[#This Row],[kelly/4 365]]*0.8*$U$2</f>
        <v>#DIV/0!</v>
      </c>
      <c r="O116" s="2"/>
      <c r="P116" s="2" t="e">
        <f>(Table1[[#This Row],[poisson_likelihood]] - (1-Table1[[#This Row],[poisson_likelihood]])/(1/Table1[[#This Row],[99/pinn implied]]-1))/4</f>
        <v>#DIV/0!</v>
      </c>
      <c r="Q116" s="3" t="e">
        <f>Table1[[#This Row],[kelly/4 99]]*0.8*$U$2</f>
        <v>#DIV/0!</v>
      </c>
      <c r="R116" s="2"/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6000</v>
      </c>
      <c r="B117" t="s">
        <v>124</v>
      </c>
      <c r="C117" s="1">
        <v>45610</v>
      </c>
      <c r="D117" t="s">
        <v>13</v>
      </c>
      <c r="E117">
        <v>2.5</v>
      </c>
      <c r="F117" s="2">
        <v>0.45248868778280499</v>
      </c>
      <c r="G117" s="2">
        <v>0.381290301395589</v>
      </c>
      <c r="H117" s="2">
        <v>0.42409976113873799</v>
      </c>
      <c r="I117" s="2">
        <v>0.447204968944099</v>
      </c>
      <c r="J117" s="2">
        <v>0.44569288389513101</v>
      </c>
      <c r="K117" s="2">
        <v>-1.2962712372600899E-2</v>
      </c>
      <c r="L117" s="2"/>
      <c r="M117" s="2" t="e">
        <f>(Table1[[#This Row],[poisson_likelihood]] - (1-Table1[[#This Row],[poisson_likelihood]])/(1/Table1[[#This Row],[365 implied]]-1))/4</f>
        <v>#DIV/0!</v>
      </c>
      <c r="N117" s="3" t="e">
        <f>Table1[[#This Row],[kelly/4 365]]*0.8*$U$2</f>
        <v>#DIV/0!</v>
      </c>
      <c r="O117" s="2"/>
      <c r="P117" s="2" t="e">
        <f>(Table1[[#This Row],[poisson_likelihood]] - (1-Table1[[#This Row],[poisson_likelihood]])/(1/Table1[[#This Row],[99/pinn implied]]-1))/4</f>
        <v>#DIV/0!</v>
      </c>
      <c r="Q117" s="3" t="e">
        <f>Table1[[#This Row],[kelly/4 99]]*0.8*$U$2</f>
        <v>#DIV/0!</v>
      </c>
      <c r="R117" s="2"/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5968</v>
      </c>
      <c r="B118" t="s">
        <v>108</v>
      </c>
      <c r="C118" s="1">
        <v>45610</v>
      </c>
      <c r="D118" t="s">
        <v>13</v>
      </c>
      <c r="E118">
        <v>2.5</v>
      </c>
      <c r="F118" s="2">
        <v>0.42016806722688999</v>
      </c>
      <c r="G118" s="2">
        <v>0.36144880171209398</v>
      </c>
      <c r="H118" s="2">
        <v>0.38919588472748301</v>
      </c>
      <c r="I118" s="2">
        <v>0.27878787878787797</v>
      </c>
      <c r="J118" s="2">
        <v>0.27335640138408301</v>
      </c>
      <c r="K118" s="2">
        <v>-1.33539482515561E-2</v>
      </c>
      <c r="L118" s="2"/>
      <c r="M118" s="2" t="e">
        <f>(Table1[[#This Row],[poisson_likelihood]] - (1-Table1[[#This Row],[poisson_likelihood]])/(1/Table1[[#This Row],[365 implied]]-1))/4</f>
        <v>#DIV/0!</v>
      </c>
      <c r="N118" s="3" t="e">
        <f>Table1[[#This Row],[kelly/4 365]]*0.8*$U$2</f>
        <v>#DIV/0!</v>
      </c>
      <c r="O118" s="2"/>
      <c r="P118" s="2" t="e">
        <f>(Table1[[#This Row],[poisson_likelihood]] - (1-Table1[[#This Row],[poisson_likelihood]])/(1/Table1[[#This Row],[99/pinn implied]]-1))/4</f>
        <v>#DIV/0!</v>
      </c>
      <c r="Q118" s="3" t="e">
        <f>Table1[[#This Row],[kelly/4 99]]*0.8*$U$2</f>
        <v>#DIV/0!</v>
      </c>
      <c r="R118" s="2"/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5846</v>
      </c>
      <c r="B119" t="s">
        <v>47</v>
      </c>
      <c r="C119" s="1">
        <v>45610</v>
      </c>
      <c r="D119" t="s">
        <v>13</v>
      </c>
      <c r="E119">
        <v>2.5</v>
      </c>
      <c r="F119" s="2">
        <v>0.61728395061728303</v>
      </c>
      <c r="G119" s="2">
        <v>0.54506855679881205</v>
      </c>
      <c r="H119" s="2">
        <v>0.59605700178967702</v>
      </c>
      <c r="I119" s="2">
        <v>0.58888888888888802</v>
      </c>
      <c r="J119" s="2">
        <v>0.57766990291262099</v>
      </c>
      <c r="K119" s="2">
        <v>-1.3865990766420399E-2</v>
      </c>
      <c r="L119" s="2"/>
      <c r="M119" s="2" t="e">
        <f>(Table1[[#This Row],[poisson_likelihood]] - (1-Table1[[#This Row],[poisson_likelihood]])/(1/Table1[[#This Row],[365 implied]]-1))/4</f>
        <v>#DIV/0!</v>
      </c>
      <c r="N119" s="3" t="e">
        <f>Table1[[#This Row],[kelly/4 365]]*0.8*$U$2</f>
        <v>#DIV/0!</v>
      </c>
      <c r="O119" s="2"/>
      <c r="P119" s="2" t="e">
        <f>(Table1[[#This Row],[poisson_likelihood]] - (1-Table1[[#This Row],[poisson_likelihood]])/(1/Table1[[#This Row],[99/pinn implied]]-1))/4</f>
        <v>#DIV/0!</v>
      </c>
      <c r="Q119" s="3" t="e">
        <f>Table1[[#This Row],[kelly/4 99]]*0.8*$U$2</f>
        <v>#DIV/0!</v>
      </c>
      <c r="R119" s="2"/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5867</v>
      </c>
      <c r="B120" t="s">
        <v>58</v>
      </c>
      <c r="C120" s="1">
        <v>45610</v>
      </c>
      <c r="D120" t="s">
        <v>12</v>
      </c>
      <c r="E120">
        <v>2.5</v>
      </c>
      <c r="F120" s="2">
        <v>0.414937759336099</v>
      </c>
      <c r="G120" s="2">
        <v>0.42647753024480201</v>
      </c>
      <c r="H120" s="2">
        <v>0.381137333562731</v>
      </c>
      <c r="I120" s="2">
        <v>0.38285714285714201</v>
      </c>
      <c r="J120" s="2">
        <v>0.38590604026845599</v>
      </c>
      <c r="K120" s="2">
        <v>-1.44430897364922E-2</v>
      </c>
      <c r="L120" s="2"/>
      <c r="M120" s="2" t="e">
        <f>(Table1[[#This Row],[poisson_likelihood]] - (1-Table1[[#This Row],[poisson_likelihood]])/(1/Table1[[#This Row],[365 implied]]-1))/4</f>
        <v>#DIV/0!</v>
      </c>
      <c r="N120" s="3" t="e">
        <f>Table1[[#This Row],[kelly/4 365]]*0.8*$U$2</f>
        <v>#DIV/0!</v>
      </c>
      <c r="O120" s="2"/>
      <c r="P120" s="2" t="e">
        <f>(Table1[[#This Row],[poisson_likelihood]] - (1-Table1[[#This Row],[poisson_likelihood]])/(1/Table1[[#This Row],[99/pinn implied]]-1))/4</f>
        <v>#DIV/0!</v>
      </c>
      <c r="Q120" s="3" t="e">
        <f>Table1[[#This Row],[kelly/4 99]]*0.8*$U$2</f>
        <v>#DIV/0!</v>
      </c>
      <c r="R120" s="2"/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5809</v>
      </c>
      <c r="B121" t="s">
        <v>29</v>
      </c>
      <c r="C121" s="1">
        <v>45610</v>
      </c>
      <c r="D121" t="s">
        <v>12</v>
      </c>
      <c r="E121">
        <v>2.5</v>
      </c>
      <c r="F121" s="2">
        <v>0.50761421319796896</v>
      </c>
      <c r="G121" s="2">
        <v>0.52228071059386605</v>
      </c>
      <c r="H121" s="2">
        <v>0.47835465093584401</v>
      </c>
      <c r="I121" s="2">
        <v>0.38418079096045199</v>
      </c>
      <c r="J121" s="2">
        <v>0.41414141414141398</v>
      </c>
      <c r="K121" s="2">
        <v>-1.48560148598934E-2</v>
      </c>
      <c r="L121" s="2"/>
      <c r="M121" s="2" t="e">
        <f>(Table1[[#This Row],[poisson_likelihood]] - (1-Table1[[#This Row],[poisson_likelihood]])/(1/Table1[[#This Row],[365 implied]]-1))/4</f>
        <v>#DIV/0!</v>
      </c>
      <c r="N121" s="3" t="e">
        <f>Table1[[#This Row],[kelly/4 365]]*0.8*$U$2</f>
        <v>#DIV/0!</v>
      </c>
      <c r="O121" s="2"/>
      <c r="P121" s="2" t="e">
        <f>(Table1[[#This Row],[poisson_likelihood]] - (1-Table1[[#This Row],[poisson_likelihood]])/(1/Table1[[#This Row],[99/pinn implied]]-1))/4</f>
        <v>#DIV/0!</v>
      </c>
      <c r="Q121" s="3" t="e">
        <f>Table1[[#This Row],[kelly/4 99]]*0.8*$U$2</f>
        <v>#DIV/0!</v>
      </c>
      <c r="R121" s="2"/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5972</v>
      </c>
      <c r="B122" t="s">
        <v>110</v>
      </c>
      <c r="C122" s="1">
        <v>45610</v>
      </c>
      <c r="D122" t="s">
        <v>13</v>
      </c>
      <c r="E122">
        <v>2.5</v>
      </c>
      <c r="F122" s="2">
        <v>0.5</v>
      </c>
      <c r="G122" s="2">
        <v>0.43853771880464698</v>
      </c>
      <c r="H122" s="2">
        <v>0.47008450258775902</v>
      </c>
      <c r="I122" s="2">
        <v>0.35057471264367801</v>
      </c>
      <c r="J122" s="2">
        <v>0.34228187919462999</v>
      </c>
      <c r="K122" s="2">
        <v>-1.4957748706120299E-2</v>
      </c>
      <c r="L122" s="2"/>
      <c r="M122" s="2" t="e">
        <f>(Table1[[#This Row],[poisson_likelihood]] - (1-Table1[[#This Row],[poisson_likelihood]])/(1/Table1[[#This Row],[365 implied]]-1))/4</f>
        <v>#DIV/0!</v>
      </c>
      <c r="N122" s="3" t="e">
        <f>Table1[[#This Row],[kelly/4 365]]*0.8*$U$2</f>
        <v>#DIV/0!</v>
      </c>
      <c r="O122" s="2"/>
      <c r="P122" s="2" t="e">
        <f>(Table1[[#This Row],[poisson_likelihood]] - (1-Table1[[#This Row],[poisson_likelihood]])/(1/Table1[[#This Row],[99/pinn implied]]-1))/4</f>
        <v>#DIV/0!</v>
      </c>
      <c r="Q122" s="3" t="e">
        <f>Table1[[#This Row],[kelly/4 99]]*0.8*$U$2</f>
        <v>#DIV/0!</v>
      </c>
      <c r="R122" s="2"/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5986</v>
      </c>
      <c r="B123" t="s">
        <v>117</v>
      </c>
      <c r="C123" s="1">
        <v>45610</v>
      </c>
      <c r="D123" t="s">
        <v>13</v>
      </c>
      <c r="E123">
        <v>1.5</v>
      </c>
      <c r="F123" s="2">
        <v>0.41666666666666602</v>
      </c>
      <c r="G123" s="2">
        <v>0.34586553976718598</v>
      </c>
      <c r="H123" s="2">
        <v>0.38165094491518597</v>
      </c>
      <c r="I123" s="2">
        <v>0.37671232876712302</v>
      </c>
      <c r="J123" s="2">
        <v>0.37313432835820898</v>
      </c>
      <c r="K123" s="2">
        <v>-1.50067378934917E-2</v>
      </c>
      <c r="L123" s="2"/>
      <c r="M123" s="2" t="e">
        <f>(Table1[[#This Row],[poisson_likelihood]] - (1-Table1[[#This Row],[poisson_likelihood]])/(1/Table1[[#This Row],[365 implied]]-1))/4</f>
        <v>#DIV/0!</v>
      </c>
      <c r="N123" s="3" t="e">
        <f>Table1[[#This Row],[kelly/4 365]]*0.8*$U$2</f>
        <v>#DIV/0!</v>
      </c>
      <c r="O123" s="2"/>
      <c r="P123" s="2" t="e">
        <f>(Table1[[#This Row],[poisson_likelihood]] - (1-Table1[[#This Row],[poisson_likelihood]])/(1/Table1[[#This Row],[99/pinn implied]]-1))/4</f>
        <v>#DIV/0!</v>
      </c>
      <c r="Q123" s="3" t="e">
        <f>Table1[[#This Row],[kelly/4 99]]*0.8*$U$2</f>
        <v>#DIV/0!</v>
      </c>
      <c r="R123" s="2"/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5932</v>
      </c>
      <c r="B124" t="s">
        <v>90</v>
      </c>
      <c r="C124" s="1">
        <v>45610</v>
      </c>
      <c r="D124" t="s">
        <v>13</v>
      </c>
      <c r="E124">
        <v>1.5</v>
      </c>
      <c r="F124" s="2">
        <v>0.413223140495867</v>
      </c>
      <c r="G124" s="2">
        <v>0.34176175037578099</v>
      </c>
      <c r="H124" s="2">
        <v>0.37786651787193198</v>
      </c>
      <c r="I124" s="2">
        <v>0.39444444444444399</v>
      </c>
      <c r="J124" s="2">
        <v>0.39144736842105199</v>
      </c>
      <c r="K124" s="2">
        <v>-1.5063913160197799E-2</v>
      </c>
      <c r="L124" s="2"/>
      <c r="M124" s="2" t="e">
        <f>(Table1[[#This Row],[poisson_likelihood]] - (1-Table1[[#This Row],[poisson_likelihood]])/(1/Table1[[#This Row],[365 implied]]-1))/4</f>
        <v>#DIV/0!</v>
      </c>
      <c r="N124" s="3" t="e">
        <f>Table1[[#This Row],[kelly/4 365]]*0.8*$U$2</f>
        <v>#DIV/0!</v>
      </c>
      <c r="O124" s="2"/>
      <c r="P124" s="2" t="e">
        <f>(Table1[[#This Row],[poisson_likelihood]] - (1-Table1[[#This Row],[poisson_likelihood]])/(1/Table1[[#This Row],[99/pinn implied]]-1))/4</f>
        <v>#DIV/0!</v>
      </c>
      <c r="Q124" s="3" t="e">
        <f>Table1[[#This Row],[kelly/4 99]]*0.8*$U$2</f>
        <v>#DIV/0!</v>
      </c>
      <c r="R124" s="2"/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5914</v>
      </c>
      <c r="B125" t="s">
        <v>81</v>
      </c>
      <c r="C125" s="1">
        <v>45610</v>
      </c>
      <c r="D125" t="s">
        <v>13</v>
      </c>
      <c r="E125">
        <v>1.5</v>
      </c>
      <c r="F125" s="2">
        <v>0.42016806722688999</v>
      </c>
      <c r="G125" s="2">
        <v>0.32859279717636097</v>
      </c>
      <c r="H125" s="2">
        <v>0.38509845333583897</v>
      </c>
      <c r="I125" s="2">
        <v>0.34545454545454501</v>
      </c>
      <c r="J125" s="2">
        <v>0.37102473498233202</v>
      </c>
      <c r="K125" s="2">
        <v>-1.5120594395054599E-2</v>
      </c>
      <c r="L125" s="2"/>
      <c r="M125" s="2" t="e">
        <f>(Table1[[#This Row],[poisson_likelihood]] - (1-Table1[[#This Row],[poisson_likelihood]])/(1/Table1[[#This Row],[365 implied]]-1))/4</f>
        <v>#DIV/0!</v>
      </c>
      <c r="N125" s="3" t="e">
        <f>Table1[[#This Row],[kelly/4 365]]*0.8*$U$2</f>
        <v>#DIV/0!</v>
      </c>
      <c r="O125" s="2"/>
      <c r="P125" s="2" t="e">
        <f>(Table1[[#This Row],[poisson_likelihood]] - (1-Table1[[#This Row],[poisson_likelihood]])/(1/Table1[[#This Row],[99/pinn implied]]-1))/4</f>
        <v>#DIV/0!</v>
      </c>
      <c r="Q125" s="3" t="e">
        <f>Table1[[#This Row],[kelly/4 99]]*0.8*$U$2</f>
        <v>#DIV/0!</v>
      </c>
      <c r="R125" s="2"/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5913</v>
      </c>
      <c r="B126" t="s">
        <v>81</v>
      </c>
      <c r="C126" s="1">
        <v>45610</v>
      </c>
      <c r="D126" t="s">
        <v>12</v>
      </c>
      <c r="E126">
        <v>1.5</v>
      </c>
      <c r="F126" s="2">
        <v>0.63694267515923497</v>
      </c>
      <c r="G126" s="2">
        <v>0.67140720282363797</v>
      </c>
      <c r="H126" s="2">
        <v>0.61490154666415997</v>
      </c>
      <c r="I126" s="2">
        <v>0.65454545454545399</v>
      </c>
      <c r="J126" s="2">
        <v>0.62897526501766698</v>
      </c>
      <c r="K126" s="2">
        <v>-1.51774437444158E-2</v>
      </c>
      <c r="L126" s="2"/>
      <c r="M126" s="2" t="e">
        <f>(Table1[[#This Row],[poisson_likelihood]] - (1-Table1[[#This Row],[poisson_likelihood]])/(1/Table1[[#This Row],[365 implied]]-1))/4</f>
        <v>#DIV/0!</v>
      </c>
      <c r="N126" s="3" t="e">
        <f>Table1[[#This Row],[kelly/4 365]]*0.8*$U$2</f>
        <v>#DIV/0!</v>
      </c>
      <c r="O126" s="2"/>
      <c r="P126" s="2" t="e">
        <f>(Table1[[#This Row],[poisson_likelihood]] - (1-Table1[[#This Row],[poisson_likelihood]])/(1/Table1[[#This Row],[99/pinn implied]]-1))/4</f>
        <v>#DIV/0!</v>
      </c>
      <c r="Q126" s="3" t="e">
        <f>Table1[[#This Row],[kelly/4 99]]*0.8*$U$2</f>
        <v>#DIV/0!</v>
      </c>
      <c r="R126" s="2"/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5856</v>
      </c>
      <c r="B127" t="s">
        <v>52</v>
      </c>
      <c r="C127" s="1">
        <v>45610</v>
      </c>
      <c r="D127" t="s">
        <v>13</v>
      </c>
      <c r="E127">
        <v>3.5</v>
      </c>
      <c r="F127" s="2">
        <v>0.58823529411764697</v>
      </c>
      <c r="G127" s="2">
        <v>0.52509452151413605</v>
      </c>
      <c r="H127" s="2">
        <v>0.56306655279075002</v>
      </c>
      <c r="I127" s="2">
        <v>0.58282208588956996</v>
      </c>
      <c r="J127" s="2">
        <v>0.55555555555555503</v>
      </c>
      <c r="K127" s="2">
        <v>-1.52810215199013E-2</v>
      </c>
      <c r="L127" s="2"/>
      <c r="M127" s="2" t="e">
        <f>(Table1[[#This Row],[poisson_likelihood]] - (1-Table1[[#This Row],[poisson_likelihood]])/(1/Table1[[#This Row],[365 implied]]-1))/4</f>
        <v>#DIV/0!</v>
      </c>
      <c r="N127" s="3" t="e">
        <f>Table1[[#This Row],[kelly/4 365]]*0.8*$U$2</f>
        <v>#DIV/0!</v>
      </c>
      <c r="O127" s="2"/>
      <c r="P127" s="2" t="e">
        <f>(Table1[[#This Row],[poisson_likelihood]] - (1-Table1[[#This Row],[poisson_likelihood]])/(1/Table1[[#This Row],[99/pinn implied]]-1))/4</f>
        <v>#DIV/0!</v>
      </c>
      <c r="Q127" s="3" t="e">
        <f>Table1[[#This Row],[kelly/4 99]]*0.8*$U$2</f>
        <v>#DIV/0!</v>
      </c>
      <c r="R127" s="2"/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5845</v>
      </c>
      <c r="B128" t="s">
        <v>47</v>
      </c>
      <c r="C128" s="1">
        <v>45610</v>
      </c>
      <c r="D128" t="s">
        <v>12</v>
      </c>
      <c r="E128">
        <v>2.5</v>
      </c>
      <c r="F128" s="2">
        <v>0.43859649122806998</v>
      </c>
      <c r="G128" s="2">
        <v>0.454931443201187</v>
      </c>
      <c r="H128" s="2">
        <v>0.40394299821032198</v>
      </c>
      <c r="I128" s="2">
        <v>0.41111111111111098</v>
      </c>
      <c r="J128" s="2">
        <v>0.42233009708737801</v>
      </c>
      <c r="K128" s="2">
        <v>-1.54316336094657E-2</v>
      </c>
      <c r="L128" s="2"/>
      <c r="M128" s="2" t="e">
        <f>(Table1[[#This Row],[poisson_likelihood]] - (1-Table1[[#This Row],[poisson_likelihood]])/(1/Table1[[#This Row],[365 implied]]-1))/4</f>
        <v>#DIV/0!</v>
      </c>
      <c r="N128" s="3" t="e">
        <f>Table1[[#This Row],[kelly/4 365]]*0.8*$U$2</f>
        <v>#DIV/0!</v>
      </c>
      <c r="O128" s="2"/>
      <c r="P128" s="2" t="e">
        <f>(Table1[[#This Row],[poisson_likelihood]] - (1-Table1[[#This Row],[poisson_likelihood]])/(1/Table1[[#This Row],[99/pinn implied]]-1))/4</f>
        <v>#DIV/0!</v>
      </c>
      <c r="Q128" s="3" t="e">
        <f>Table1[[#This Row],[kelly/4 99]]*0.8*$U$2</f>
        <v>#DIV/0!</v>
      </c>
      <c r="R128" s="2"/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5931</v>
      </c>
      <c r="B129" t="s">
        <v>90</v>
      </c>
      <c r="C129" s="1">
        <v>45610</v>
      </c>
      <c r="D129" t="s">
        <v>12</v>
      </c>
      <c r="E129">
        <v>1.5</v>
      </c>
      <c r="F129" s="2">
        <v>0.64516129032257996</v>
      </c>
      <c r="G129" s="2">
        <v>0.65823824962421795</v>
      </c>
      <c r="H129" s="2">
        <v>0.62213348212806696</v>
      </c>
      <c r="I129" s="2">
        <v>0.60555555555555496</v>
      </c>
      <c r="J129" s="2">
        <v>0.60855263157894701</v>
      </c>
      <c r="K129" s="2">
        <v>-1.6224137591588601E-2</v>
      </c>
      <c r="L129" s="2"/>
      <c r="M129" s="2" t="e">
        <f>(Table1[[#This Row],[poisson_likelihood]] - (1-Table1[[#This Row],[poisson_likelihood]])/(1/Table1[[#This Row],[365 implied]]-1))/4</f>
        <v>#DIV/0!</v>
      </c>
      <c r="N129" s="3" t="e">
        <f>Table1[[#This Row],[kelly/4 365]]*0.8*$U$2</f>
        <v>#DIV/0!</v>
      </c>
      <c r="O129" s="2"/>
      <c r="P129" s="2" t="e">
        <f>(Table1[[#This Row],[poisson_likelihood]] - (1-Table1[[#This Row],[poisson_likelihood]])/(1/Table1[[#This Row],[99/pinn implied]]-1))/4</f>
        <v>#DIV/0!</v>
      </c>
      <c r="Q129" s="3" t="e">
        <f>Table1[[#This Row],[kelly/4 99]]*0.8*$U$2</f>
        <v>#DIV/0!</v>
      </c>
      <c r="R129" s="2"/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5998</v>
      </c>
      <c r="B130" t="s">
        <v>123</v>
      </c>
      <c r="C130" s="1">
        <v>45610</v>
      </c>
      <c r="D130" t="s">
        <v>13</v>
      </c>
      <c r="E130">
        <v>2.5</v>
      </c>
      <c r="F130" s="2">
        <v>0.64516129032257996</v>
      </c>
      <c r="G130" s="2">
        <v>0.58788237367320495</v>
      </c>
      <c r="H130" s="2">
        <v>0.62211337022331603</v>
      </c>
      <c r="I130" s="2">
        <v>0.64772727272727204</v>
      </c>
      <c r="J130" s="2">
        <v>0.65878378378378299</v>
      </c>
      <c r="K130" s="2">
        <v>-1.62383073426632E-2</v>
      </c>
      <c r="L130" s="2"/>
      <c r="M130" s="2" t="e">
        <f>(Table1[[#This Row],[poisson_likelihood]] - (1-Table1[[#This Row],[poisson_likelihood]])/(1/Table1[[#This Row],[365 implied]]-1))/4</f>
        <v>#DIV/0!</v>
      </c>
      <c r="N130" s="3" t="e">
        <f>Table1[[#This Row],[kelly/4 365]]*0.8*$U$2</f>
        <v>#DIV/0!</v>
      </c>
      <c r="O130" s="2"/>
      <c r="P130" s="2" t="e">
        <f>(Table1[[#This Row],[poisson_likelihood]] - (1-Table1[[#This Row],[poisson_likelihood]])/(1/Table1[[#This Row],[99/pinn implied]]-1))/4</f>
        <v>#DIV/0!</v>
      </c>
      <c r="Q130" s="3" t="e">
        <f>Table1[[#This Row],[kelly/4 99]]*0.8*$U$2</f>
        <v>#DIV/0!</v>
      </c>
      <c r="R130" s="2"/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5855</v>
      </c>
      <c r="B131" t="s">
        <v>52</v>
      </c>
      <c r="C131" s="1">
        <v>45610</v>
      </c>
      <c r="D131" t="s">
        <v>12</v>
      </c>
      <c r="E131">
        <v>3.5</v>
      </c>
      <c r="F131" s="2">
        <v>0.47169811320754701</v>
      </c>
      <c r="G131" s="2">
        <v>0.47490547848586301</v>
      </c>
      <c r="H131" s="2">
        <v>0.43693344720924898</v>
      </c>
      <c r="I131" s="2">
        <v>0.41717791411042898</v>
      </c>
      <c r="J131" s="2">
        <v>0.44444444444444398</v>
      </c>
      <c r="K131" s="2">
        <v>-1.64511365884802E-2</v>
      </c>
      <c r="L131" s="2"/>
      <c r="M131" s="2" t="e">
        <f>(Table1[[#This Row],[poisson_likelihood]] - (1-Table1[[#This Row],[poisson_likelihood]])/(1/Table1[[#This Row],[365 implied]]-1))/4</f>
        <v>#DIV/0!</v>
      </c>
      <c r="N131" s="3" t="e">
        <f>Table1[[#This Row],[kelly/4 365]]*0.8*$U$2</f>
        <v>#DIV/0!</v>
      </c>
      <c r="O131" s="2"/>
      <c r="P131" s="2" t="e">
        <f>(Table1[[#This Row],[poisson_likelihood]] - (1-Table1[[#This Row],[poisson_likelihood]])/(1/Table1[[#This Row],[99/pinn implied]]-1))/4</f>
        <v>#DIV/0!</v>
      </c>
      <c r="Q131" s="3" t="e">
        <f>Table1[[#This Row],[kelly/4 99]]*0.8*$U$2</f>
        <v>#DIV/0!</v>
      </c>
      <c r="R131" s="2"/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5997</v>
      </c>
      <c r="B132" t="s">
        <v>123</v>
      </c>
      <c r="C132" s="1">
        <v>45610</v>
      </c>
      <c r="D132" t="s">
        <v>12</v>
      </c>
      <c r="E132">
        <v>2.5</v>
      </c>
      <c r="F132" s="2">
        <v>0.41666666666666602</v>
      </c>
      <c r="G132" s="2">
        <v>0.412117626326794</v>
      </c>
      <c r="H132" s="2">
        <v>0.37788662977668303</v>
      </c>
      <c r="I132" s="2">
        <v>0.35227272727272702</v>
      </c>
      <c r="J132" s="2">
        <v>0.34121621621621601</v>
      </c>
      <c r="K132" s="2">
        <v>-1.66200158099928E-2</v>
      </c>
      <c r="L132" s="2"/>
      <c r="M132" s="2" t="e">
        <f>(Table1[[#This Row],[poisson_likelihood]] - (1-Table1[[#This Row],[poisson_likelihood]])/(1/Table1[[#This Row],[365 implied]]-1))/4</f>
        <v>#DIV/0!</v>
      </c>
      <c r="N132" s="3" t="e">
        <f>Table1[[#This Row],[kelly/4 365]]*0.8*$U$2</f>
        <v>#DIV/0!</v>
      </c>
      <c r="O132" s="2"/>
      <c r="P132" s="2" t="e">
        <f>(Table1[[#This Row],[poisson_likelihood]] - (1-Table1[[#This Row],[poisson_likelihood]])/(1/Table1[[#This Row],[99/pinn implied]]-1))/4</f>
        <v>#DIV/0!</v>
      </c>
      <c r="Q132" s="3" t="e">
        <f>Table1[[#This Row],[kelly/4 99]]*0.8*$U$2</f>
        <v>#DIV/0!</v>
      </c>
      <c r="R132" s="2"/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5779</v>
      </c>
      <c r="B133" t="s">
        <v>14</v>
      </c>
      <c r="C133" s="1">
        <v>45610</v>
      </c>
      <c r="D133" t="s">
        <v>12</v>
      </c>
      <c r="E133">
        <v>2.5</v>
      </c>
      <c r="F133" s="2">
        <v>0.55555555555555503</v>
      </c>
      <c r="G133" s="2">
        <v>0.56104101298908704</v>
      </c>
      <c r="H133" s="2">
        <v>0.52570516541891299</v>
      </c>
      <c r="I133" s="2">
        <v>0.48633879781420702</v>
      </c>
      <c r="J133" s="2">
        <v>0.50479233226836995</v>
      </c>
      <c r="K133" s="2">
        <v>-1.6790844451860999E-2</v>
      </c>
      <c r="L133" s="2"/>
      <c r="M133" s="2" t="e">
        <f>(Table1[[#This Row],[poisson_likelihood]] - (1-Table1[[#This Row],[poisson_likelihood]])/(1/Table1[[#This Row],[365 implied]]-1))/4</f>
        <v>#DIV/0!</v>
      </c>
      <c r="N133" s="3" t="e">
        <f>Table1[[#This Row],[kelly/4 365]]*0.8*$U$2</f>
        <v>#DIV/0!</v>
      </c>
      <c r="O133" s="2"/>
      <c r="P133" s="2" t="e">
        <f>(Table1[[#This Row],[poisson_likelihood]] - (1-Table1[[#This Row],[poisson_likelihood]])/(1/Table1[[#This Row],[99/pinn implied]]-1))/4</f>
        <v>#DIV/0!</v>
      </c>
      <c r="Q133" s="3" t="e">
        <f>Table1[[#This Row],[kelly/4 99]]*0.8*$U$2</f>
        <v>#DIV/0!</v>
      </c>
      <c r="R133" s="2"/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6005</v>
      </c>
      <c r="B134" t="s">
        <v>127</v>
      </c>
      <c r="C134" s="1">
        <v>45610</v>
      </c>
      <c r="D134" t="s">
        <v>12</v>
      </c>
      <c r="E134">
        <v>2.5</v>
      </c>
      <c r="F134" s="2">
        <v>0.55248618784530301</v>
      </c>
      <c r="G134" s="2">
        <v>0.55870768759289402</v>
      </c>
      <c r="H134" s="2">
        <v>0.52227477947246304</v>
      </c>
      <c r="I134" s="2">
        <v>0.55000000000000004</v>
      </c>
      <c r="J134" s="2">
        <v>0.58552631578947301</v>
      </c>
      <c r="K134" s="2">
        <v>-1.6877360850259499E-2</v>
      </c>
      <c r="L134" s="2"/>
      <c r="M134" s="2" t="e">
        <f>(Table1[[#This Row],[poisson_likelihood]] - (1-Table1[[#This Row],[poisson_likelihood]])/(1/Table1[[#This Row],[365 implied]]-1))/4</f>
        <v>#DIV/0!</v>
      </c>
      <c r="N134" s="3" t="e">
        <f>Table1[[#This Row],[kelly/4 365]]*0.8*$U$2</f>
        <v>#DIV/0!</v>
      </c>
      <c r="O134" s="2"/>
      <c r="P134" s="2" t="e">
        <f>(Table1[[#This Row],[poisson_likelihood]] - (1-Table1[[#This Row],[poisson_likelihood]])/(1/Table1[[#This Row],[99/pinn implied]]-1))/4</f>
        <v>#DIV/0!</v>
      </c>
      <c r="Q134" s="3" t="e">
        <f>Table1[[#This Row],[kelly/4 99]]*0.8*$U$2</f>
        <v>#DIV/0!</v>
      </c>
      <c r="R134" s="2"/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5883</v>
      </c>
      <c r="B135" t="s">
        <v>66</v>
      </c>
      <c r="C135" s="1">
        <v>45610</v>
      </c>
      <c r="D135" t="s">
        <v>12</v>
      </c>
      <c r="E135">
        <v>2.5</v>
      </c>
      <c r="F135" s="2">
        <v>0.54644808743169304</v>
      </c>
      <c r="G135" s="2">
        <v>0.55719982332723395</v>
      </c>
      <c r="H135" s="2">
        <v>0.51534363600063204</v>
      </c>
      <c r="I135" s="2">
        <v>0.53939393939393898</v>
      </c>
      <c r="J135" s="2">
        <v>0.51063829787234005</v>
      </c>
      <c r="K135" s="2">
        <v>-1.7144923529772E-2</v>
      </c>
      <c r="L135" s="2"/>
      <c r="M135" s="2" t="e">
        <f>(Table1[[#This Row],[poisson_likelihood]] - (1-Table1[[#This Row],[poisson_likelihood]])/(1/Table1[[#This Row],[365 implied]]-1))/4</f>
        <v>#DIV/0!</v>
      </c>
      <c r="N135" s="3" t="e">
        <f>Table1[[#This Row],[kelly/4 365]]*0.8*$U$2</f>
        <v>#DIV/0!</v>
      </c>
      <c r="O135" s="2"/>
      <c r="P135" s="2" t="e">
        <f>(Table1[[#This Row],[poisson_likelihood]] - (1-Table1[[#This Row],[poisson_likelihood]])/(1/Table1[[#This Row],[99/pinn implied]]-1))/4</f>
        <v>#DIV/0!</v>
      </c>
      <c r="Q135" s="3" t="e">
        <f>Table1[[#This Row],[kelly/4 99]]*0.8*$U$2</f>
        <v>#DIV/0!</v>
      </c>
      <c r="R135" s="2"/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6006</v>
      </c>
      <c r="B136" t="s">
        <v>127</v>
      </c>
      <c r="C136" s="1">
        <v>45610</v>
      </c>
      <c r="D136" t="s">
        <v>13</v>
      </c>
      <c r="E136">
        <v>2.5</v>
      </c>
      <c r="F136" s="2">
        <v>0.512820512820512</v>
      </c>
      <c r="G136" s="2">
        <v>0.44129231240710498</v>
      </c>
      <c r="H136" s="2">
        <v>0.47772522052753602</v>
      </c>
      <c r="I136" s="2">
        <v>0.45</v>
      </c>
      <c r="J136" s="2">
        <v>0.41447368421052599</v>
      </c>
      <c r="K136" s="2">
        <v>-1.8009426308237899E-2</v>
      </c>
      <c r="L136" s="2"/>
      <c r="M136" s="2" t="e">
        <f>(Table1[[#This Row],[poisson_likelihood]] - (1-Table1[[#This Row],[poisson_likelihood]])/(1/Table1[[#This Row],[365 implied]]-1))/4</f>
        <v>#DIV/0!</v>
      </c>
      <c r="N136" s="3" t="e">
        <f>Table1[[#This Row],[kelly/4 365]]*0.8*$U$2</f>
        <v>#DIV/0!</v>
      </c>
      <c r="O136" s="2"/>
      <c r="P136" s="2" t="e">
        <f>(Table1[[#This Row],[poisson_likelihood]] - (1-Table1[[#This Row],[poisson_likelihood]])/(1/Table1[[#This Row],[99/pinn implied]]-1))/4</f>
        <v>#DIV/0!</v>
      </c>
      <c r="Q136" s="3" t="e">
        <f>Table1[[#This Row],[kelly/4 99]]*0.8*$U$2</f>
        <v>#DIV/0!</v>
      </c>
      <c r="R136" s="2"/>
      <c r="S1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5992</v>
      </c>
      <c r="B137" t="s">
        <v>120</v>
      </c>
      <c r="C137" s="1">
        <v>45610</v>
      </c>
      <c r="D137" t="s">
        <v>13</v>
      </c>
      <c r="E137">
        <v>1.5</v>
      </c>
      <c r="F137" s="2">
        <v>0.42553191489361702</v>
      </c>
      <c r="G137" s="2">
        <v>0.34339133158041402</v>
      </c>
      <c r="H137" s="2">
        <v>0.38375697803715503</v>
      </c>
      <c r="I137" s="2">
        <v>0.422818791946308</v>
      </c>
      <c r="J137" s="2">
        <v>0.438735177865612</v>
      </c>
      <c r="K137" s="2">
        <v>-1.8179833631978601E-2</v>
      </c>
      <c r="L137" s="2"/>
      <c r="M137" s="2" t="e">
        <f>(Table1[[#This Row],[poisson_likelihood]] - (1-Table1[[#This Row],[poisson_likelihood]])/(1/Table1[[#This Row],[365 implied]]-1))/4</f>
        <v>#DIV/0!</v>
      </c>
      <c r="N137" s="3" t="e">
        <f>Table1[[#This Row],[kelly/4 365]]*0.8*$U$2</f>
        <v>#DIV/0!</v>
      </c>
      <c r="O137" s="2"/>
      <c r="P137" s="2" t="e">
        <f>(Table1[[#This Row],[poisson_likelihood]] - (1-Table1[[#This Row],[poisson_likelihood]])/(1/Table1[[#This Row],[99/pinn implied]]-1))/4</f>
        <v>#DIV/0!</v>
      </c>
      <c r="Q137" s="3" t="e">
        <f>Table1[[#This Row],[kelly/4 99]]*0.8*$U$2</f>
        <v>#DIV/0!</v>
      </c>
      <c r="R137" s="2"/>
      <c r="S1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5971</v>
      </c>
      <c r="B138" t="s">
        <v>110</v>
      </c>
      <c r="C138" s="1">
        <v>45610</v>
      </c>
      <c r="D138" t="s">
        <v>12</v>
      </c>
      <c r="E138">
        <v>2.5</v>
      </c>
      <c r="F138" s="2">
        <v>0.56179775280898803</v>
      </c>
      <c r="G138" s="2">
        <v>0.56146228119535202</v>
      </c>
      <c r="H138" s="2">
        <v>0.52991549741223998</v>
      </c>
      <c r="I138" s="2">
        <v>0.64942528735632099</v>
      </c>
      <c r="J138" s="2">
        <v>0.65771812080536896</v>
      </c>
      <c r="K138" s="2">
        <v>-1.8189235450708802E-2</v>
      </c>
      <c r="L138" s="2"/>
      <c r="M138" s="2" t="e">
        <f>(Table1[[#This Row],[poisson_likelihood]] - (1-Table1[[#This Row],[poisson_likelihood]])/(1/Table1[[#This Row],[365 implied]]-1))/4</f>
        <v>#DIV/0!</v>
      </c>
      <c r="N138" s="3" t="e">
        <f>Table1[[#This Row],[kelly/4 365]]*0.8*$U$2</f>
        <v>#DIV/0!</v>
      </c>
      <c r="O138" s="2"/>
      <c r="P138" s="2" t="e">
        <f>(Table1[[#This Row],[poisson_likelihood]] - (1-Table1[[#This Row],[poisson_likelihood]])/(1/Table1[[#This Row],[99/pinn implied]]-1))/4</f>
        <v>#DIV/0!</v>
      </c>
      <c r="Q138" s="3" t="e">
        <f>Table1[[#This Row],[kelly/4 99]]*0.8*$U$2</f>
        <v>#DIV/0!</v>
      </c>
      <c r="R138" s="2"/>
      <c r="S1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5838</v>
      </c>
      <c r="B139" t="s">
        <v>43</v>
      </c>
      <c r="C139" s="1">
        <v>45610</v>
      </c>
      <c r="D139" t="s">
        <v>13</v>
      </c>
      <c r="E139">
        <v>2.5</v>
      </c>
      <c r="F139" s="2">
        <v>0.58823529411764697</v>
      </c>
      <c r="G139" s="2">
        <v>0.51256794556382901</v>
      </c>
      <c r="H139" s="2">
        <v>0.55795155174923605</v>
      </c>
      <c r="I139" s="2">
        <v>0.52513966480446905</v>
      </c>
      <c r="J139" s="2">
        <v>0.56810631229235797</v>
      </c>
      <c r="K139" s="2">
        <v>-1.8386557866534699E-2</v>
      </c>
      <c r="L139" s="2"/>
      <c r="M139" s="2" t="e">
        <f>(Table1[[#This Row],[poisson_likelihood]] - (1-Table1[[#This Row],[poisson_likelihood]])/(1/Table1[[#This Row],[365 implied]]-1))/4</f>
        <v>#DIV/0!</v>
      </c>
      <c r="N139" s="3" t="e">
        <f>Table1[[#This Row],[kelly/4 365]]*0.8*$U$2</f>
        <v>#DIV/0!</v>
      </c>
      <c r="O139" s="2"/>
      <c r="P139" s="2" t="e">
        <f>(Table1[[#This Row],[poisson_likelihood]] - (1-Table1[[#This Row],[poisson_likelihood]])/(1/Table1[[#This Row],[99/pinn implied]]-1))/4</f>
        <v>#DIV/0!</v>
      </c>
      <c r="Q139" s="3" t="e">
        <f>Table1[[#This Row],[kelly/4 99]]*0.8*$U$2</f>
        <v>#DIV/0!</v>
      </c>
      <c r="R139" s="2"/>
      <c r="S1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5965</v>
      </c>
      <c r="B140" t="s">
        <v>107</v>
      </c>
      <c r="C140" s="1">
        <v>45610</v>
      </c>
      <c r="D140" t="s">
        <v>12</v>
      </c>
      <c r="E140">
        <v>1.5</v>
      </c>
      <c r="F140" s="2">
        <v>0.62111801242235998</v>
      </c>
      <c r="G140" s="2">
        <v>0.62588319928241498</v>
      </c>
      <c r="H140" s="2">
        <v>0.59269799125168499</v>
      </c>
      <c r="I140" s="2">
        <v>0.68926553672316304</v>
      </c>
      <c r="J140" s="2">
        <v>0.675585284280936</v>
      </c>
      <c r="K140" s="2">
        <v>-1.8752554952781299E-2</v>
      </c>
      <c r="L140" s="2"/>
      <c r="M140" s="2" t="e">
        <f>(Table1[[#This Row],[poisson_likelihood]] - (1-Table1[[#This Row],[poisson_likelihood]])/(1/Table1[[#This Row],[365 implied]]-1))/4</f>
        <v>#DIV/0!</v>
      </c>
      <c r="N140" s="3" t="e">
        <f>Table1[[#This Row],[kelly/4 365]]*0.8*$U$2</f>
        <v>#DIV/0!</v>
      </c>
      <c r="O140" s="2"/>
      <c r="P140" s="2" t="e">
        <f>(Table1[[#This Row],[poisson_likelihood]] - (1-Table1[[#This Row],[poisson_likelihood]])/(1/Table1[[#This Row],[99/pinn implied]]-1))/4</f>
        <v>#DIV/0!</v>
      </c>
      <c r="Q140" s="3" t="e">
        <f>Table1[[#This Row],[kelly/4 99]]*0.8*$U$2</f>
        <v>#DIV/0!</v>
      </c>
      <c r="R140" s="2"/>
      <c r="S1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5810</v>
      </c>
      <c r="B141" t="s">
        <v>29</v>
      </c>
      <c r="C141" s="1">
        <v>45610</v>
      </c>
      <c r="D141" t="s">
        <v>13</v>
      </c>
      <c r="E141">
        <v>2.5</v>
      </c>
      <c r="F141" s="2">
        <v>0.55555555555555503</v>
      </c>
      <c r="G141" s="2">
        <v>0.47771928940613301</v>
      </c>
      <c r="H141" s="2">
        <v>0.52164534906415505</v>
      </c>
      <c r="I141" s="2">
        <v>0.61581920903954801</v>
      </c>
      <c r="J141" s="2">
        <v>0.58585858585858497</v>
      </c>
      <c r="K141" s="2">
        <v>-1.9074491151412399E-2</v>
      </c>
      <c r="L141" s="2"/>
      <c r="M141" s="2" t="e">
        <f>(Table1[[#This Row],[poisson_likelihood]] - (1-Table1[[#This Row],[poisson_likelihood]])/(1/Table1[[#This Row],[365 implied]]-1))/4</f>
        <v>#DIV/0!</v>
      </c>
      <c r="N141" s="3" t="e">
        <f>Table1[[#This Row],[kelly/4 365]]*0.8*$U$2</f>
        <v>#DIV/0!</v>
      </c>
      <c r="O141" s="2"/>
      <c r="P141" s="2" t="e">
        <f>(Table1[[#This Row],[poisson_likelihood]] - (1-Table1[[#This Row],[poisson_likelihood]])/(1/Table1[[#This Row],[99/pinn implied]]-1))/4</f>
        <v>#DIV/0!</v>
      </c>
      <c r="Q141" s="3" t="e">
        <f>Table1[[#This Row],[kelly/4 99]]*0.8*$U$2</f>
        <v>#DIV/0!</v>
      </c>
      <c r="R141" s="2"/>
      <c r="S1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5999</v>
      </c>
      <c r="B142" t="s">
        <v>124</v>
      </c>
      <c r="C142" s="1">
        <v>45610</v>
      </c>
      <c r="D142" t="s">
        <v>12</v>
      </c>
      <c r="E142">
        <v>2.5</v>
      </c>
      <c r="F142" s="2">
        <v>0.60606060606060597</v>
      </c>
      <c r="G142" s="2">
        <v>0.61870969860441005</v>
      </c>
      <c r="H142" s="2">
        <v>0.57590023886126096</v>
      </c>
      <c r="I142" s="2">
        <v>0.5527950310559</v>
      </c>
      <c r="J142" s="2">
        <v>0.55430711610486805</v>
      </c>
      <c r="K142" s="2">
        <v>-1.9140233030353001E-2</v>
      </c>
      <c r="L142" s="2"/>
      <c r="M142" s="2" t="e">
        <f>(Table1[[#This Row],[poisson_likelihood]] - (1-Table1[[#This Row],[poisson_likelihood]])/(1/Table1[[#This Row],[365 implied]]-1))/4</f>
        <v>#DIV/0!</v>
      </c>
      <c r="N142" s="3" t="e">
        <f>Table1[[#This Row],[kelly/4 365]]*0.8*$U$2</f>
        <v>#DIV/0!</v>
      </c>
      <c r="O142" s="2"/>
      <c r="P142" s="2" t="e">
        <f>(Table1[[#This Row],[poisson_likelihood]] - (1-Table1[[#This Row],[poisson_likelihood]])/(1/Table1[[#This Row],[99/pinn implied]]-1))/4</f>
        <v>#DIV/0!</v>
      </c>
      <c r="Q142" s="3" t="e">
        <f>Table1[[#This Row],[kelly/4 99]]*0.8*$U$2</f>
        <v>#DIV/0!</v>
      </c>
      <c r="R142" s="2"/>
      <c r="S1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5853</v>
      </c>
      <c r="B143" t="s">
        <v>51</v>
      </c>
      <c r="C143" s="1">
        <v>45610</v>
      </c>
      <c r="D143" t="s">
        <v>12</v>
      </c>
      <c r="E143">
        <v>2.5</v>
      </c>
      <c r="F143" s="2">
        <v>0.45871559633027498</v>
      </c>
      <c r="G143" s="2">
        <v>0.463158837125067</v>
      </c>
      <c r="H143" s="2">
        <v>0.41700731437854499</v>
      </c>
      <c r="I143" s="2">
        <v>0.44776119402984998</v>
      </c>
      <c r="J143" s="2">
        <v>0.46222222222222198</v>
      </c>
      <c r="K143" s="2">
        <v>-1.9263570901434601E-2</v>
      </c>
      <c r="L143" s="2"/>
      <c r="M143" s="2" t="e">
        <f>(Table1[[#This Row],[poisson_likelihood]] - (1-Table1[[#This Row],[poisson_likelihood]])/(1/Table1[[#This Row],[365 implied]]-1))/4</f>
        <v>#DIV/0!</v>
      </c>
      <c r="N143" s="3" t="e">
        <f>Table1[[#This Row],[kelly/4 365]]*0.8*$U$2</f>
        <v>#DIV/0!</v>
      </c>
      <c r="O143" s="2"/>
      <c r="P143" s="2" t="e">
        <f>(Table1[[#This Row],[poisson_likelihood]] - (1-Table1[[#This Row],[poisson_likelihood]])/(1/Table1[[#This Row],[99/pinn implied]]-1))/4</f>
        <v>#DIV/0!</v>
      </c>
      <c r="Q143" s="3" t="e">
        <f>Table1[[#This Row],[kelly/4 99]]*0.8*$U$2</f>
        <v>#DIV/0!</v>
      </c>
      <c r="R143" s="2"/>
      <c r="S1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5778</v>
      </c>
      <c r="B144" t="s">
        <v>11</v>
      </c>
      <c r="C144" s="1">
        <v>45610</v>
      </c>
      <c r="D144" t="s">
        <v>13</v>
      </c>
      <c r="E144">
        <v>3.5</v>
      </c>
      <c r="F144" s="2">
        <v>0.58823529411764697</v>
      </c>
      <c r="G144" s="2">
        <v>0.51655598528897595</v>
      </c>
      <c r="H144" s="2">
        <v>0.55618912160105904</v>
      </c>
      <c r="I144" s="2">
        <v>0.52941176470588203</v>
      </c>
      <c r="J144" s="2">
        <v>0.54609929078014097</v>
      </c>
      <c r="K144" s="2">
        <v>-1.9456604742213598E-2</v>
      </c>
      <c r="L144" s="2"/>
      <c r="M144" s="2" t="e">
        <f>(Table1[[#This Row],[poisson_likelihood]] - (1-Table1[[#This Row],[poisson_likelihood]])/(1/Table1[[#This Row],[365 implied]]-1))/4</f>
        <v>#DIV/0!</v>
      </c>
      <c r="N144" s="3" t="e">
        <f>Table1[[#This Row],[kelly/4 365]]*0.8*$U$2</f>
        <v>#DIV/0!</v>
      </c>
      <c r="O144" s="2"/>
      <c r="P144" s="2" t="e">
        <f>(Table1[[#This Row],[poisson_likelihood]] - (1-Table1[[#This Row],[poisson_likelihood]])/(1/Table1[[#This Row],[99/pinn implied]]-1))/4</f>
        <v>#DIV/0!</v>
      </c>
      <c r="Q144" s="3" t="e">
        <f>Table1[[#This Row],[kelly/4 99]]*0.8*$U$2</f>
        <v>#DIV/0!</v>
      </c>
      <c r="R144" s="2"/>
      <c r="S1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5888</v>
      </c>
      <c r="B145" t="s">
        <v>68</v>
      </c>
      <c r="C145" s="1">
        <v>45610</v>
      </c>
      <c r="D145" t="s">
        <v>13</v>
      </c>
      <c r="E145">
        <v>1.5</v>
      </c>
      <c r="F145" s="2">
        <v>0.48076923076923</v>
      </c>
      <c r="G145" s="2">
        <v>0.38517079513663299</v>
      </c>
      <c r="H145" s="2">
        <v>0.44016123932743501</v>
      </c>
      <c r="I145" s="2">
        <v>0.45762711864406702</v>
      </c>
      <c r="J145" s="2">
        <v>0.44186046511627902</v>
      </c>
      <c r="K145" s="2">
        <v>-1.9551995879383E-2</v>
      </c>
      <c r="L145" s="2"/>
      <c r="M145" s="2" t="e">
        <f>(Table1[[#This Row],[poisson_likelihood]] - (1-Table1[[#This Row],[poisson_likelihood]])/(1/Table1[[#This Row],[365 implied]]-1))/4</f>
        <v>#DIV/0!</v>
      </c>
      <c r="N145" s="3" t="e">
        <f>Table1[[#This Row],[kelly/4 365]]*0.8*$U$2</f>
        <v>#DIV/0!</v>
      </c>
      <c r="O145" s="2"/>
      <c r="P145" s="2" t="e">
        <f>(Table1[[#This Row],[poisson_likelihood]] - (1-Table1[[#This Row],[poisson_likelihood]])/(1/Table1[[#This Row],[99/pinn implied]]-1))/4</f>
        <v>#DIV/0!</v>
      </c>
      <c r="Q145" s="3" t="e">
        <f>Table1[[#This Row],[kelly/4 99]]*0.8*$U$2</f>
        <v>#DIV/0!</v>
      </c>
      <c r="R145" s="2"/>
      <c r="S1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5782</v>
      </c>
      <c r="B146" t="s">
        <v>15</v>
      </c>
      <c r="C146" s="1">
        <v>45610</v>
      </c>
      <c r="D146" t="s">
        <v>13</v>
      </c>
      <c r="E146">
        <v>1.5</v>
      </c>
      <c r="F146" s="2">
        <v>0.40816326530612201</v>
      </c>
      <c r="G146" s="2">
        <v>0.33876418657076102</v>
      </c>
      <c r="H146" s="2">
        <v>0.35980222880429102</v>
      </c>
      <c r="I146" s="2">
        <v>0.34545454545454501</v>
      </c>
      <c r="J146" s="2">
        <v>0.36236933797909399</v>
      </c>
      <c r="K146" s="2">
        <v>-2.04283688671528E-2</v>
      </c>
      <c r="L146" s="2"/>
      <c r="M146" s="2" t="e">
        <f>(Table1[[#This Row],[poisson_likelihood]] - (1-Table1[[#This Row],[poisson_likelihood]])/(1/Table1[[#This Row],[365 implied]]-1))/4</f>
        <v>#DIV/0!</v>
      </c>
      <c r="N146" s="3" t="e">
        <f>Table1[[#This Row],[kelly/4 365]]*0.8*$U$2</f>
        <v>#DIV/0!</v>
      </c>
      <c r="O146" s="2"/>
      <c r="P146" s="2" t="e">
        <f>(Table1[[#This Row],[poisson_likelihood]] - (1-Table1[[#This Row],[poisson_likelihood]])/(1/Table1[[#This Row],[99/pinn implied]]-1))/4</f>
        <v>#DIV/0!</v>
      </c>
      <c r="Q146" s="3" t="e">
        <f>Table1[[#This Row],[kelly/4 99]]*0.8*$U$2</f>
        <v>#DIV/0!</v>
      </c>
      <c r="R146" s="2"/>
      <c r="S1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5897</v>
      </c>
      <c r="B147" t="s">
        <v>73</v>
      </c>
      <c r="C147" s="1">
        <v>45610</v>
      </c>
      <c r="D147" t="s">
        <v>12</v>
      </c>
      <c r="E147">
        <v>2.5</v>
      </c>
      <c r="F147" s="2">
        <v>0.59523809523809501</v>
      </c>
      <c r="G147" s="2">
        <v>0.59767023698978194</v>
      </c>
      <c r="H147" s="2">
        <v>0.561967514559361</v>
      </c>
      <c r="I147" s="2">
        <v>0.52571428571428502</v>
      </c>
      <c r="J147" s="2">
        <v>0.54362416107382505</v>
      </c>
      <c r="K147" s="2">
        <v>-2.0549476301571001E-2</v>
      </c>
      <c r="L147" s="2"/>
      <c r="M147" s="2" t="e">
        <f>(Table1[[#This Row],[poisson_likelihood]] - (1-Table1[[#This Row],[poisson_likelihood]])/(1/Table1[[#This Row],[365 implied]]-1))/4</f>
        <v>#DIV/0!</v>
      </c>
      <c r="N147" s="3" t="e">
        <f>Table1[[#This Row],[kelly/4 365]]*0.8*$U$2</f>
        <v>#DIV/0!</v>
      </c>
      <c r="O147" s="2"/>
      <c r="P147" s="2" t="e">
        <f>(Table1[[#This Row],[poisson_likelihood]] - (1-Table1[[#This Row],[poisson_likelihood]])/(1/Table1[[#This Row],[99/pinn implied]]-1))/4</f>
        <v>#DIV/0!</v>
      </c>
      <c r="Q147" s="3" t="e">
        <f>Table1[[#This Row],[kelly/4 99]]*0.8*$U$2</f>
        <v>#DIV/0!</v>
      </c>
      <c r="R147" s="2"/>
      <c r="S1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5949</v>
      </c>
      <c r="B148" t="s">
        <v>99</v>
      </c>
      <c r="C148" s="1">
        <v>45610</v>
      </c>
      <c r="D148" t="s">
        <v>12</v>
      </c>
      <c r="E148">
        <v>2.5</v>
      </c>
      <c r="F148" s="2">
        <v>0.5</v>
      </c>
      <c r="G148" s="2">
        <v>0.50147952685038499</v>
      </c>
      <c r="H148" s="2">
        <v>0.45771939484896801</v>
      </c>
      <c r="I148" s="2">
        <v>0.44444444444444398</v>
      </c>
      <c r="J148" s="2">
        <v>0.420664206642066</v>
      </c>
      <c r="K148" s="2">
        <v>-2.11403025755155E-2</v>
      </c>
      <c r="L148" s="2"/>
      <c r="M148" s="2" t="e">
        <f>(Table1[[#This Row],[poisson_likelihood]] - (1-Table1[[#This Row],[poisson_likelihood]])/(1/Table1[[#This Row],[365 implied]]-1))/4</f>
        <v>#DIV/0!</v>
      </c>
      <c r="N148" s="3" t="e">
        <f>Table1[[#This Row],[kelly/4 365]]*0.8*$U$2</f>
        <v>#DIV/0!</v>
      </c>
      <c r="O148" s="2"/>
      <c r="P148" s="2" t="e">
        <f>(Table1[[#This Row],[poisson_likelihood]] - (1-Table1[[#This Row],[poisson_likelihood]])/(1/Table1[[#This Row],[99/pinn implied]]-1))/4</f>
        <v>#DIV/0!</v>
      </c>
      <c r="Q148" s="3" t="e">
        <f>Table1[[#This Row],[kelly/4 99]]*0.8*$U$2</f>
        <v>#DIV/0!</v>
      </c>
      <c r="R148" s="2"/>
      <c r="S1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5910</v>
      </c>
      <c r="B149" t="s">
        <v>79</v>
      </c>
      <c r="C149" s="1">
        <v>45610</v>
      </c>
      <c r="D149" t="s">
        <v>13</v>
      </c>
      <c r="E149">
        <v>1.5</v>
      </c>
      <c r="F149" s="2">
        <v>0.44843049327354201</v>
      </c>
      <c r="G149" s="2">
        <v>0.36992824631399202</v>
      </c>
      <c r="H149" s="2">
        <v>0.40133792273684599</v>
      </c>
      <c r="I149" s="2">
        <v>0.36627906976744101</v>
      </c>
      <c r="J149" s="2">
        <v>0.38144329896907198</v>
      </c>
      <c r="K149" s="2">
        <v>-2.1344803312364401E-2</v>
      </c>
      <c r="L149" s="2"/>
      <c r="M149" s="2" t="e">
        <f>(Table1[[#This Row],[poisson_likelihood]] - (1-Table1[[#This Row],[poisson_likelihood]])/(1/Table1[[#This Row],[365 implied]]-1))/4</f>
        <v>#DIV/0!</v>
      </c>
      <c r="N149" s="3" t="e">
        <f>Table1[[#This Row],[kelly/4 365]]*0.8*$U$2</f>
        <v>#DIV/0!</v>
      </c>
      <c r="O149" s="2"/>
      <c r="P149" s="2" t="e">
        <f>(Table1[[#This Row],[poisson_likelihood]] - (1-Table1[[#This Row],[poisson_likelihood]])/(1/Table1[[#This Row],[99/pinn implied]]-1))/4</f>
        <v>#DIV/0!</v>
      </c>
      <c r="Q149" s="3" t="e">
        <f>Table1[[#This Row],[kelly/4 99]]*0.8*$U$2</f>
        <v>#DIV/0!</v>
      </c>
      <c r="R149" s="2"/>
      <c r="S1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5894</v>
      </c>
      <c r="B150" t="s">
        <v>71</v>
      </c>
      <c r="C150" s="1">
        <v>45610</v>
      </c>
      <c r="D150" t="s">
        <v>13</v>
      </c>
      <c r="E150">
        <v>1.5</v>
      </c>
      <c r="F150" s="2">
        <v>0.41666666666666602</v>
      </c>
      <c r="G150" s="2">
        <v>0.326896307752152</v>
      </c>
      <c r="H150" s="2">
        <v>0.36683025585294399</v>
      </c>
      <c r="I150" s="2">
        <v>0.33742331288343502</v>
      </c>
      <c r="J150" s="2">
        <v>0.37226277372262701</v>
      </c>
      <c r="K150" s="2">
        <v>-2.1358461777309299E-2</v>
      </c>
      <c r="L150" s="2"/>
      <c r="M150" s="2" t="e">
        <f>(Table1[[#This Row],[poisson_likelihood]] - (1-Table1[[#This Row],[poisson_likelihood]])/(1/Table1[[#This Row],[365 implied]]-1))/4</f>
        <v>#DIV/0!</v>
      </c>
      <c r="N150" s="3" t="e">
        <f>Table1[[#This Row],[kelly/4 365]]*0.8*$U$2</f>
        <v>#DIV/0!</v>
      </c>
      <c r="O150" s="2"/>
      <c r="P150" s="2" t="e">
        <f>(Table1[[#This Row],[poisson_likelihood]] - (1-Table1[[#This Row],[poisson_likelihood]])/(1/Table1[[#This Row],[99/pinn implied]]-1))/4</f>
        <v>#DIV/0!</v>
      </c>
      <c r="Q150" s="3" t="e">
        <f>Table1[[#This Row],[kelly/4 99]]*0.8*$U$2</f>
        <v>#DIV/0!</v>
      </c>
      <c r="R150" s="2"/>
      <c r="S1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5979</v>
      </c>
      <c r="B151" t="s">
        <v>114</v>
      </c>
      <c r="C151" s="1">
        <v>45610</v>
      </c>
      <c r="D151" t="s">
        <v>12</v>
      </c>
      <c r="E151">
        <v>1.5</v>
      </c>
      <c r="F151" s="2">
        <v>0.58823529411764697</v>
      </c>
      <c r="G151" s="2">
        <v>0.61194783805503605</v>
      </c>
      <c r="H151" s="2">
        <v>0.55275881936215399</v>
      </c>
      <c r="I151" s="2">
        <v>0.55491329479768703</v>
      </c>
      <c r="J151" s="2">
        <v>0.55136986301369795</v>
      </c>
      <c r="K151" s="2">
        <v>-2.15392882444061E-2</v>
      </c>
      <c r="L151" s="2"/>
      <c r="M151" s="2" t="e">
        <f>(Table1[[#This Row],[poisson_likelihood]] - (1-Table1[[#This Row],[poisson_likelihood]])/(1/Table1[[#This Row],[365 implied]]-1))/4</f>
        <v>#DIV/0!</v>
      </c>
      <c r="N151" s="3" t="e">
        <f>Table1[[#This Row],[kelly/4 365]]*0.8*$U$2</f>
        <v>#DIV/0!</v>
      </c>
      <c r="O151" s="2"/>
      <c r="P151" s="2" t="e">
        <f>(Table1[[#This Row],[poisson_likelihood]] - (1-Table1[[#This Row],[poisson_likelihood]])/(1/Table1[[#This Row],[99/pinn implied]]-1))/4</f>
        <v>#DIV/0!</v>
      </c>
      <c r="Q151" s="3" t="e">
        <f>Table1[[#This Row],[kelly/4 99]]*0.8*$U$2</f>
        <v>#DIV/0!</v>
      </c>
      <c r="R151" s="2"/>
      <c r="S1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5868</v>
      </c>
      <c r="B152" t="s">
        <v>58</v>
      </c>
      <c r="C152" s="1">
        <v>45610</v>
      </c>
      <c r="D152" t="s">
        <v>13</v>
      </c>
      <c r="E152">
        <v>2.5</v>
      </c>
      <c r="F152" s="2">
        <v>0.64935064935064901</v>
      </c>
      <c r="G152" s="2">
        <v>0.57352246975519705</v>
      </c>
      <c r="H152" s="2">
        <v>0.61886266643726795</v>
      </c>
      <c r="I152" s="2">
        <v>0.61714285714285699</v>
      </c>
      <c r="J152" s="2">
        <v>0.61409395973154302</v>
      </c>
      <c r="K152" s="2">
        <v>-2.1736802632688301E-2</v>
      </c>
      <c r="L152" s="2"/>
      <c r="M152" s="2" t="e">
        <f>(Table1[[#This Row],[poisson_likelihood]] - (1-Table1[[#This Row],[poisson_likelihood]])/(1/Table1[[#This Row],[365 implied]]-1))/4</f>
        <v>#DIV/0!</v>
      </c>
      <c r="N152" s="3" t="e">
        <f>Table1[[#This Row],[kelly/4 365]]*0.8*$U$2</f>
        <v>#DIV/0!</v>
      </c>
      <c r="O152" s="2"/>
      <c r="P152" s="2" t="e">
        <f>(Table1[[#This Row],[poisson_likelihood]] - (1-Table1[[#This Row],[poisson_likelihood]])/(1/Table1[[#This Row],[99/pinn implied]]-1))/4</f>
        <v>#DIV/0!</v>
      </c>
      <c r="Q152" s="3" t="e">
        <f>Table1[[#This Row],[kelly/4 99]]*0.8*$U$2</f>
        <v>#DIV/0!</v>
      </c>
      <c r="R152" s="2"/>
      <c r="S1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5953</v>
      </c>
      <c r="B153" t="s">
        <v>101</v>
      </c>
      <c r="C153" s="1">
        <v>45610</v>
      </c>
      <c r="D153" t="s">
        <v>12</v>
      </c>
      <c r="E153">
        <v>2.5</v>
      </c>
      <c r="F153" s="2">
        <v>0.55555555555555503</v>
      </c>
      <c r="G153" s="2">
        <v>0.54723441130682904</v>
      </c>
      <c r="H153" s="2">
        <v>0.51504726185999194</v>
      </c>
      <c r="I153" s="2">
        <v>0.5625</v>
      </c>
      <c r="J153" s="2">
        <v>0.55218855218855201</v>
      </c>
      <c r="K153" s="2">
        <v>-2.2785915203754298E-2</v>
      </c>
      <c r="L153" s="2"/>
      <c r="M153" s="2" t="e">
        <f>(Table1[[#This Row],[poisson_likelihood]] - (1-Table1[[#This Row],[poisson_likelihood]])/(1/Table1[[#This Row],[365 implied]]-1))/4</f>
        <v>#DIV/0!</v>
      </c>
      <c r="N153" s="3" t="e">
        <f>Table1[[#This Row],[kelly/4 365]]*0.8*$U$2</f>
        <v>#DIV/0!</v>
      </c>
      <c r="O153" s="2"/>
      <c r="P153" s="2" t="e">
        <f>(Table1[[#This Row],[poisson_likelihood]] - (1-Table1[[#This Row],[poisson_likelihood]])/(1/Table1[[#This Row],[99/pinn implied]]-1))/4</f>
        <v>#DIV/0!</v>
      </c>
      <c r="Q153" s="3" t="e">
        <f>Table1[[#This Row],[kelly/4 99]]*0.8*$U$2</f>
        <v>#DIV/0!</v>
      </c>
      <c r="R153" s="2"/>
      <c r="S1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5945</v>
      </c>
      <c r="B154" t="s">
        <v>97</v>
      </c>
      <c r="C154" s="1">
        <v>45610</v>
      </c>
      <c r="D154" t="s">
        <v>12</v>
      </c>
      <c r="E154">
        <v>3.5</v>
      </c>
      <c r="F154" s="2">
        <v>0.476190476190476</v>
      </c>
      <c r="G154" s="2">
        <v>0.46438378244225098</v>
      </c>
      <c r="H154" s="2">
        <v>0.42810491756929803</v>
      </c>
      <c r="I154" s="2">
        <v>0.391812865497076</v>
      </c>
      <c r="J154" s="2">
        <v>0.39860139860139798</v>
      </c>
      <c r="K154" s="2">
        <v>-2.2949925705562198E-2</v>
      </c>
      <c r="L154" s="2"/>
      <c r="M154" s="2" t="e">
        <f>(Table1[[#This Row],[poisson_likelihood]] - (1-Table1[[#This Row],[poisson_likelihood]])/(1/Table1[[#This Row],[365 implied]]-1))/4</f>
        <v>#DIV/0!</v>
      </c>
      <c r="N154" s="3" t="e">
        <f>Table1[[#This Row],[kelly/4 365]]*0.8*$U$2</f>
        <v>#DIV/0!</v>
      </c>
      <c r="O154" s="2"/>
      <c r="P154" s="2" t="e">
        <f>(Table1[[#This Row],[poisson_likelihood]] - (1-Table1[[#This Row],[poisson_likelihood]])/(1/Table1[[#This Row],[99/pinn implied]]-1))/4</f>
        <v>#DIV/0!</v>
      </c>
      <c r="Q154" s="3" t="e">
        <f>Table1[[#This Row],[kelly/4 99]]*0.8*$U$2</f>
        <v>#DIV/0!</v>
      </c>
      <c r="R154" s="2"/>
      <c r="S1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6010</v>
      </c>
      <c r="B155" t="s">
        <v>129</v>
      </c>
      <c r="C155" s="1">
        <v>45610</v>
      </c>
      <c r="D155" t="s">
        <v>13</v>
      </c>
      <c r="E155">
        <v>2.5</v>
      </c>
      <c r="F155" s="2">
        <v>0.54054054054054002</v>
      </c>
      <c r="G155" s="2">
        <v>0.45966176833469002</v>
      </c>
      <c r="H155" s="2">
        <v>0.49827858650046303</v>
      </c>
      <c r="I155" s="2">
        <v>0.52272727272727204</v>
      </c>
      <c r="J155" s="2">
        <v>0.57094594594594505</v>
      </c>
      <c r="K155" s="2">
        <v>-2.29954749923947E-2</v>
      </c>
      <c r="L155" s="2"/>
      <c r="M155" s="2" t="e">
        <f>(Table1[[#This Row],[poisson_likelihood]] - (1-Table1[[#This Row],[poisson_likelihood]])/(1/Table1[[#This Row],[365 implied]]-1))/4</f>
        <v>#DIV/0!</v>
      </c>
      <c r="N155" s="3" t="e">
        <f>Table1[[#This Row],[kelly/4 365]]*0.8*$U$2</f>
        <v>#DIV/0!</v>
      </c>
      <c r="O155" s="2"/>
      <c r="P155" s="2" t="e">
        <f>(Table1[[#This Row],[poisson_likelihood]] - (1-Table1[[#This Row],[poisson_likelihood]])/(1/Table1[[#This Row],[99/pinn implied]]-1))/4</f>
        <v>#DIV/0!</v>
      </c>
      <c r="Q155" s="3" t="e">
        <f>Table1[[#This Row],[kelly/4 99]]*0.8*$U$2</f>
        <v>#DIV/0!</v>
      </c>
      <c r="R155" s="2"/>
      <c r="S1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5812</v>
      </c>
      <c r="B156" t="s">
        <v>30</v>
      </c>
      <c r="C156" s="1">
        <v>45610</v>
      </c>
      <c r="D156" t="s">
        <v>13</v>
      </c>
      <c r="E156">
        <v>3.5</v>
      </c>
      <c r="F156" s="2">
        <v>0.5</v>
      </c>
      <c r="G156" s="2">
        <v>0.42294308079135801</v>
      </c>
      <c r="H156" s="2">
        <v>0.45223161445004401</v>
      </c>
      <c r="I156" s="2">
        <v>0.61235955056179703</v>
      </c>
      <c r="J156" s="2">
        <v>0.567114093959731</v>
      </c>
      <c r="K156" s="2">
        <v>-2.3884192774977699E-2</v>
      </c>
      <c r="L156" s="2"/>
      <c r="M156" s="2" t="e">
        <f>(Table1[[#This Row],[poisson_likelihood]] - (1-Table1[[#This Row],[poisson_likelihood]])/(1/Table1[[#This Row],[365 implied]]-1))/4</f>
        <v>#DIV/0!</v>
      </c>
      <c r="N156" s="3" t="e">
        <f>Table1[[#This Row],[kelly/4 365]]*0.8*$U$2</f>
        <v>#DIV/0!</v>
      </c>
      <c r="O156" s="2"/>
      <c r="P156" s="2" t="e">
        <f>(Table1[[#This Row],[poisson_likelihood]] - (1-Table1[[#This Row],[poisson_likelihood]])/(1/Table1[[#This Row],[99/pinn implied]]-1))/4</f>
        <v>#DIV/0!</v>
      </c>
      <c r="Q156" s="3" t="e">
        <f>Table1[[#This Row],[kelly/4 99]]*0.8*$U$2</f>
        <v>#DIV/0!</v>
      </c>
      <c r="R156" s="2"/>
      <c r="S1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5967</v>
      </c>
      <c r="B157" t="s">
        <v>108</v>
      </c>
      <c r="C157" s="1">
        <v>45610</v>
      </c>
      <c r="D157" t="s">
        <v>12</v>
      </c>
      <c r="E157">
        <v>2.5</v>
      </c>
      <c r="F157" s="2">
        <v>0.64516129032257996</v>
      </c>
      <c r="G157" s="2">
        <v>0.63855119828790496</v>
      </c>
      <c r="H157" s="2">
        <v>0.61080411527251599</v>
      </c>
      <c r="I157" s="2">
        <v>0.72121212121212097</v>
      </c>
      <c r="J157" s="2">
        <v>0.72664359861591699</v>
      </c>
      <c r="K157" s="2">
        <v>-2.4206191512544901E-2</v>
      </c>
      <c r="L157" s="2"/>
      <c r="M157" s="2" t="e">
        <f>(Table1[[#This Row],[poisson_likelihood]] - (1-Table1[[#This Row],[poisson_likelihood]])/(1/Table1[[#This Row],[365 implied]]-1))/4</f>
        <v>#DIV/0!</v>
      </c>
      <c r="N157" s="3" t="e">
        <f>Table1[[#This Row],[kelly/4 365]]*0.8*$U$2</f>
        <v>#DIV/0!</v>
      </c>
      <c r="O157" s="2"/>
      <c r="P157" s="2" t="e">
        <f>(Table1[[#This Row],[poisson_likelihood]] - (1-Table1[[#This Row],[poisson_likelihood]])/(1/Table1[[#This Row],[99/pinn implied]]-1))/4</f>
        <v>#DIV/0!</v>
      </c>
      <c r="Q157" s="3" t="e">
        <f>Table1[[#This Row],[kelly/4 99]]*0.8*$U$2</f>
        <v>#DIV/0!</v>
      </c>
      <c r="R157" s="2"/>
      <c r="S1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5821</v>
      </c>
      <c r="B158" t="s">
        <v>35</v>
      </c>
      <c r="C158" s="1">
        <v>45610</v>
      </c>
      <c r="D158" t="s">
        <v>12</v>
      </c>
      <c r="E158">
        <v>1.5</v>
      </c>
      <c r="F158" s="2">
        <v>0.66225165562913901</v>
      </c>
      <c r="G158" s="2">
        <v>0.67263475143572304</v>
      </c>
      <c r="H158" s="2">
        <v>0.628791754950489</v>
      </c>
      <c r="I158" s="2">
        <v>0.58928571428571397</v>
      </c>
      <c r="J158" s="2">
        <v>0.597122302158273</v>
      </c>
      <c r="K158" s="2">
        <v>-2.4766887267039898E-2</v>
      </c>
      <c r="L158" s="2"/>
      <c r="M158" s="2" t="e">
        <f>(Table1[[#This Row],[poisson_likelihood]] - (1-Table1[[#This Row],[poisson_likelihood]])/(1/Table1[[#This Row],[365 implied]]-1))/4</f>
        <v>#DIV/0!</v>
      </c>
      <c r="N158" s="3" t="e">
        <f>Table1[[#This Row],[kelly/4 365]]*0.8*$U$2</f>
        <v>#DIV/0!</v>
      </c>
      <c r="O158" s="2"/>
      <c r="P158" s="2" t="e">
        <f>(Table1[[#This Row],[poisson_likelihood]] - (1-Table1[[#This Row],[poisson_likelihood]])/(1/Table1[[#This Row],[99/pinn implied]]-1))/4</f>
        <v>#DIV/0!</v>
      </c>
      <c r="Q158" s="3" t="e">
        <f>Table1[[#This Row],[kelly/4 99]]*0.8*$U$2</f>
        <v>#DIV/0!</v>
      </c>
      <c r="R158" s="2"/>
      <c r="S1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5970</v>
      </c>
      <c r="B159" t="s">
        <v>109</v>
      </c>
      <c r="C159" s="1">
        <v>45610</v>
      </c>
      <c r="D159" t="s">
        <v>13</v>
      </c>
      <c r="E159">
        <v>2.5</v>
      </c>
      <c r="F159" s="2">
        <v>0.52356020942408299</v>
      </c>
      <c r="G159" s="2">
        <v>0.43754821913253999</v>
      </c>
      <c r="H159" s="2">
        <v>0.47555788019265999</v>
      </c>
      <c r="I159" s="2">
        <v>0.44632768361581898</v>
      </c>
      <c r="J159" s="2">
        <v>0.47</v>
      </c>
      <c r="K159" s="2">
        <v>-2.5188035393411599E-2</v>
      </c>
      <c r="L159" s="2"/>
      <c r="M159" s="2" t="e">
        <f>(Table1[[#This Row],[poisson_likelihood]] - (1-Table1[[#This Row],[poisson_likelihood]])/(1/Table1[[#This Row],[365 implied]]-1))/4</f>
        <v>#DIV/0!</v>
      </c>
      <c r="N159" s="3" t="e">
        <f>Table1[[#This Row],[kelly/4 365]]*0.8*$U$2</f>
        <v>#DIV/0!</v>
      </c>
      <c r="O159" s="2"/>
      <c r="P159" s="2" t="e">
        <f>(Table1[[#This Row],[poisson_likelihood]] - (1-Table1[[#This Row],[poisson_likelihood]])/(1/Table1[[#This Row],[99/pinn implied]]-1))/4</f>
        <v>#DIV/0!</v>
      </c>
      <c r="Q159" s="3" t="e">
        <f>Table1[[#This Row],[kelly/4 99]]*0.8*$U$2</f>
        <v>#DIV/0!</v>
      </c>
      <c r="R159" s="2"/>
      <c r="S1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5919</v>
      </c>
      <c r="B160" t="s">
        <v>84</v>
      </c>
      <c r="C160" s="1">
        <v>45610</v>
      </c>
      <c r="D160" t="s">
        <v>12</v>
      </c>
      <c r="E160">
        <v>2.5</v>
      </c>
      <c r="F160" s="2">
        <v>0.485436893203883</v>
      </c>
      <c r="G160" s="2">
        <v>0.47891525968617399</v>
      </c>
      <c r="H160" s="2">
        <v>0.43355828834980598</v>
      </c>
      <c r="I160" s="2">
        <v>0.49390243902439002</v>
      </c>
      <c r="J160" s="2">
        <v>0.46153846153846101</v>
      </c>
      <c r="K160" s="2">
        <v>-2.5205171226273301E-2</v>
      </c>
      <c r="L160" s="2"/>
      <c r="M160" s="2" t="e">
        <f>(Table1[[#This Row],[poisson_likelihood]] - (1-Table1[[#This Row],[poisson_likelihood]])/(1/Table1[[#This Row],[365 implied]]-1))/4</f>
        <v>#DIV/0!</v>
      </c>
      <c r="N160" s="3" t="e">
        <f>Table1[[#This Row],[kelly/4 365]]*0.8*$U$2</f>
        <v>#DIV/0!</v>
      </c>
      <c r="O160" s="2"/>
      <c r="P160" s="2" t="e">
        <f>(Table1[[#This Row],[poisson_likelihood]] - (1-Table1[[#This Row],[poisson_likelihood]])/(1/Table1[[#This Row],[99/pinn implied]]-1))/4</f>
        <v>#DIV/0!</v>
      </c>
      <c r="Q160" s="3" t="e">
        <f>Table1[[#This Row],[kelly/4 99]]*0.8*$U$2</f>
        <v>#DIV/0!</v>
      </c>
      <c r="R160" s="2"/>
      <c r="S1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5835</v>
      </c>
      <c r="B161" t="s">
        <v>42</v>
      </c>
      <c r="C161" s="1">
        <v>45610</v>
      </c>
      <c r="D161" t="s">
        <v>12</v>
      </c>
      <c r="E161">
        <v>1.5</v>
      </c>
      <c r="F161" s="2">
        <v>0.59523809523809501</v>
      </c>
      <c r="G161" s="2">
        <v>0.59321753843728198</v>
      </c>
      <c r="H161" s="2">
        <v>0.55436272277629695</v>
      </c>
      <c r="I161" s="2">
        <v>0.58333333333333304</v>
      </c>
      <c r="J161" s="2">
        <v>0.59539473684210498</v>
      </c>
      <c r="K161" s="2">
        <v>-2.5246553579345798E-2</v>
      </c>
      <c r="L161" s="2"/>
      <c r="M161" s="2" t="e">
        <f>(Table1[[#This Row],[poisson_likelihood]] - (1-Table1[[#This Row],[poisson_likelihood]])/(1/Table1[[#This Row],[365 implied]]-1))/4</f>
        <v>#DIV/0!</v>
      </c>
      <c r="N161" s="3" t="e">
        <f>Table1[[#This Row],[kelly/4 365]]*0.8*$U$2</f>
        <v>#DIV/0!</v>
      </c>
      <c r="O161" s="2"/>
      <c r="P161" s="2" t="e">
        <f>(Table1[[#This Row],[poisson_likelihood]] - (1-Table1[[#This Row],[poisson_likelihood]])/(1/Table1[[#This Row],[99/pinn implied]]-1))/4</f>
        <v>#DIV/0!</v>
      </c>
      <c r="Q161" s="3" t="e">
        <f>Table1[[#This Row],[kelly/4 99]]*0.8*$U$2</f>
        <v>#DIV/0!</v>
      </c>
      <c r="R161" s="2"/>
      <c r="S1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6019</v>
      </c>
      <c r="B162" t="s">
        <v>134</v>
      </c>
      <c r="C162" s="1">
        <v>45610</v>
      </c>
      <c r="D162" t="s">
        <v>12</v>
      </c>
      <c r="E162">
        <v>2.5</v>
      </c>
      <c r="F162" s="2">
        <v>0.47169811320754701</v>
      </c>
      <c r="G162" s="2">
        <v>0.46625276619780798</v>
      </c>
      <c r="H162" s="2">
        <v>0.41802394768914503</v>
      </c>
      <c r="I162" s="2">
        <v>0.439306358381502</v>
      </c>
      <c r="J162" s="2">
        <v>0.44897959183673403</v>
      </c>
      <c r="K162" s="2">
        <v>-2.5399381897100899E-2</v>
      </c>
      <c r="L162" s="2"/>
      <c r="M162" s="2" t="e">
        <f>(Table1[[#This Row],[poisson_likelihood]] - (1-Table1[[#This Row],[poisson_likelihood]])/(1/Table1[[#This Row],[365 implied]]-1))/4</f>
        <v>#DIV/0!</v>
      </c>
      <c r="N162" s="3" t="e">
        <f>Table1[[#This Row],[kelly/4 365]]*0.8*$U$2</f>
        <v>#DIV/0!</v>
      </c>
      <c r="O162" s="2"/>
      <c r="P162" s="2" t="e">
        <f>(Table1[[#This Row],[poisson_likelihood]] - (1-Table1[[#This Row],[poisson_likelihood]])/(1/Table1[[#This Row],[99/pinn implied]]-1))/4</f>
        <v>#DIV/0!</v>
      </c>
      <c r="Q162" s="3" t="e">
        <f>Table1[[#This Row],[kelly/4 99]]*0.8*$U$2</f>
        <v>#DIV/0!</v>
      </c>
      <c r="R162" s="2"/>
      <c r="S1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6011</v>
      </c>
      <c r="B163" t="s">
        <v>130</v>
      </c>
      <c r="C163" s="1">
        <v>45610</v>
      </c>
      <c r="D163" t="s">
        <v>12</v>
      </c>
      <c r="E163">
        <v>1.5</v>
      </c>
      <c r="F163" s="2">
        <v>0.56497175141242895</v>
      </c>
      <c r="G163" s="2">
        <v>0.56542613756456594</v>
      </c>
      <c r="H163" s="2">
        <v>0.520009930457213</v>
      </c>
      <c r="I163" s="2">
        <v>0.490566037735849</v>
      </c>
      <c r="J163" s="2">
        <v>0.45683453237409999</v>
      </c>
      <c r="K163" s="2">
        <v>-2.5838449055432301E-2</v>
      </c>
      <c r="L163" s="2"/>
      <c r="M163" s="2" t="e">
        <f>(Table1[[#This Row],[poisson_likelihood]] - (1-Table1[[#This Row],[poisson_likelihood]])/(1/Table1[[#This Row],[365 implied]]-1))/4</f>
        <v>#DIV/0!</v>
      </c>
      <c r="N163" s="3" t="e">
        <f>Table1[[#This Row],[kelly/4 365]]*0.8*$U$2</f>
        <v>#DIV/0!</v>
      </c>
      <c r="O163" s="2"/>
      <c r="P163" s="2" t="e">
        <f>(Table1[[#This Row],[poisson_likelihood]] - (1-Table1[[#This Row],[poisson_likelihood]])/(1/Table1[[#This Row],[99/pinn implied]]-1))/4</f>
        <v>#DIV/0!</v>
      </c>
      <c r="Q163" s="3" t="e">
        <f>Table1[[#This Row],[kelly/4 99]]*0.8*$U$2</f>
        <v>#DIV/0!</v>
      </c>
      <c r="R163" s="2"/>
      <c r="S1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5896</v>
      </c>
      <c r="B164" t="s">
        <v>72</v>
      </c>
      <c r="C164" s="1">
        <v>45610</v>
      </c>
      <c r="D164" t="s">
        <v>13</v>
      </c>
      <c r="E164">
        <v>1.5</v>
      </c>
      <c r="F164" s="2">
        <v>0.41666666666666602</v>
      </c>
      <c r="G164" s="2">
        <v>0.325467802496199</v>
      </c>
      <c r="H164" s="2">
        <v>0.35627874102137302</v>
      </c>
      <c r="I164" s="2">
        <v>0.348101265822784</v>
      </c>
      <c r="J164" s="2">
        <v>0.37307692307692297</v>
      </c>
      <c r="K164" s="2">
        <v>-2.58805395622684E-2</v>
      </c>
      <c r="L164" s="2"/>
      <c r="M164" s="2" t="e">
        <f>(Table1[[#This Row],[poisson_likelihood]] - (1-Table1[[#This Row],[poisson_likelihood]])/(1/Table1[[#This Row],[365 implied]]-1))/4</f>
        <v>#DIV/0!</v>
      </c>
      <c r="N164" s="3" t="e">
        <f>Table1[[#This Row],[kelly/4 365]]*0.8*$U$2</f>
        <v>#DIV/0!</v>
      </c>
      <c r="O164" s="2"/>
      <c r="P164" s="2" t="e">
        <f>(Table1[[#This Row],[poisson_likelihood]] - (1-Table1[[#This Row],[poisson_likelihood]])/(1/Table1[[#This Row],[99/pinn implied]]-1))/4</f>
        <v>#DIV/0!</v>
      </c>
      <c r="Q164" s="3" t="e">
        <f>Table1[[#This Row],[kelly/4 99]]*0.8*$U$2</f>
        <v>#DIV/0!</v>
      </c>
      <c r="R164" s="2"/>
      <c r="S1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5874</v>
      </c>
      <c r="B165" t="s">
        <v>61</v>
      </c>
      <c r="C165" s="1">
        <v>45610</v>
      </c>
      <c r="D165" t="s">
        <v>13</v>
      </c>
      <c r="E165">
        <v>1.5</v>
      </c>
      <c r="F165" s="2">
        <v>0.41152263374485498</v>
      </c>
      <c r="G165" s="2">
        <v>0.32734658643397402</v>
      </c>
      <c r="H165" s="2">
        <v>0.350065948706551</v>
      </c>
      <c r="I165" s="2">
        <v>0.36257309941520399</v>
      </c>
      <c r="J165" s="2">
        <v>0.34827586206896499</v>
      </c>
      <c r="K165" s="2">
        <v>-2.6108346965573199E-2</v>
      </c>
      <c r="L165" s="2"/>
      <c r="M165" s="2" t="e">
        <f>(Table1[[#This Row],[poisson_likelihood]] - (1-Table1[[#This Row],[poisson_likelihood]])/(1/Table1[[#This Row],[365 implied]]-1))/4</f>
        <v>#DIV/0!</v>
      </c>
      <c r="N165" s="3" t="e">
        <f>Table1[[#This Row],[kelly/4 365]]*0.8*$U$2</f>
        <v>#DIV/0!</v>
      </c>
      <c r="O165" s="2"/>
      <c r="P165" s="2" t="e">
        <f>(Table1[[#This Row],[poisson_likelihood]] - (1-Table1[[#This Row],[poisson_likelihood]])/(1/Table1[[#This Row],[99/pinn implied]]-1))/4</f>
        <v>#DIV/0!</v>
      </c>
      <c r="Q165" s="3" t="e">
        <f>Table1[[#This Row],[kelly/4 99]]*0.8*$U$2</f>
        <v>#DIV/0!</v>
      </c>
      <c r="R165" s="2"/>
      <c r="S1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5940</v>
      </c>
      <c r="B166" t="s">
        <v>94</v>
      </c>
      <c r="C166" s="1">
        <v>45610</v>
      </c>
      <c r="D166" t="s">
        <v>13</v>
      </c>
      <c r="E166">
        <v>1.5</v>
      </c>
      <c r="F166" s="2">
        <v>0.434782608695652</v>
      </c>
      <c r="G166" s="2">
        <v>0.33730564429294502</v>
      </c>
      <c r="H166" s="2">
        <v>0.37446211445272998</v>
      </c>
      <c r="I166" s="2">
        <v>0.301369863013698</v>
      </c>
      <c r="J166" s="2">
        <v>0.33333333333333298</v>
      </c>
      <c r="K166" s="2">
        <v>-2.66802186074463E-2</v>
      </c>
      <c r="L166" s="2"/>
      <c r="M166" s="2" t="e">
        <f>(Table1[[#This Row],[poisson_likelihood]] - (1-Table1[[#This Row],[poisson_likelihood]])/(1/Table1[[#This Row],[365 implied]]-1))/4</f>
        <v>#DIV/0!</v>
      </c>
      <c r="N166" s="3" t="e">
        <f>Table1[[#This Row],[kelly/4 365]]*0.8*$U$2</f>
        <v>#DIV/0!</v>
      </c>
      <c r="O166" s="2"/>
      <c r="P166" s="2" t="e">
        <f>(Table1[[#This Row],[poisson_likelihood]] - (1-Table1[[#This Row],[poisson_likelihood]])/(1/Table1[[#This Row],[99/pinn implied]]-1))/4</f>
        <v>#DIV/0!</v>
      </c>
      <c r="Q166" s="3" t="e">
        <f>Table1[[#This Row],[kelly/4 99]]*0.8*$U$2</f>
        <v>#DIV/0!</v>
      </c>
      <c r="R166" s="2"/>
      <c r="S1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5843</v>
      </c>
      <c r="B167" t="s">
        <v>46</v>
      </c>
      <c r="C167" s="1">
        <v>45610</v>
      </c>
      <c r="D167" t="s">
        <v>12</v>
      </c>
      <c r="E167">
        <v>2.5</v>
      </c>
      <c r="F167" s="2">
        <v>0.40160642570281102</v>
      </c>
      <c r="G167" s="2">
        <v>0.37781755906992698</v>
      </c>
      <c r="H167" s="2">
        <v>0.33619918178376801</v>
      </c>
      <c r="I167" s="2">
        <v>0.35616438356164298</v>
      </c>
      <c r="J167" s="2">
        <v>0.36196319018404899</v>
      </c>
      <c r="K167" s="2">
        <v>-2.7326180764834999E-2</v>
      </c>
      <c r="L167" s="2"/>
      <c r="M167" s="2" t="e">
        <f>(Table1[[#This Row],[poisson_likelihood]] - (1-Table1[[#This Row],[poisson_likelihood]])/(1/Table1[[#This Row],[365 implied]]-1))/4</f>
        <v>#DIV/0!</v>
      </c>
      <c r="N167" s="3" t="e">
        <f>Table1[[#This Row],[kelly/4 365]]*0.8*$U$2</f>
        <v>#DIV/0!</v>
      </c>
      <c r="O167" s="2"/>
      <c r="P167" s="2" t="e">
        <f>(Table1[[#This Row],[poisson_likelihood]] - (1-Table1[[#This Row],[poisson_likelihood]])/(1/Table1[[#This Row],[99/pinn implied]]-1))/4</f>
        <v>#DIV/0!</v>
      </c>
      <c r="Q167" s="3" t="e">
        <f>Table1[[#This Row],[kelly/4 99]]*0.8*$U$2</f>
        <v>#DIV/0!</v>
      </c>
      <c r="R167" s="2"/>
      <c r="S1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5880</v>
      </c>
      <c r="B168" t="s">
        <v>64</v>
      </c>
      <c r="C168" s="1">
        <v>45610</v>
      </c>
      <c r="D168" t="s">
        <v>13</v>
      </c>
      <c r="E168">
        <v>2.5</v>
      </c>
      <c r="F168" s="2">
        <v>0.44052863436123302</v>
      </c>
      <c r="G168" s="2">
        <v>0.35160383568432002</v>
      </c>
      <c r="H168" s="2">
        <v>0.37930126990806601</v>
      </c>
      <c r="I168" s="2">
        <v>0.36158192090395402</v>
      </c>
      <c r="J168" s="2">
        <v>0.36877076411960102</v>
      </c>
      <c r="K168" s="2">
        <v>-2.7359471911159099E-2</v>
      </c>
      <c r="L168" s="2"/>
      <c r="M168" s="2" t="e">
        <f>(Table1[[#This Row],[poisson_likelihood]] - (1-Table1[[#This Row],[poisson_likelihood]])/(1/Table1[[#This Row],[365 implied]]-1))/4</f>
        <v>#DIV/0!</v>
      </c>
      <c r="N168" s="3" t="e">
        <f>Table1[[#This Row],[kelly/4 365]]*0.8*$U$2</f>
        <v>#DIV/0!</v>
      </c>
      <c r="O168" s="2"/>
      <c r="P168" s="2" t="e">
        <f>(Table1[[#This Row],[poisson_likelihood]] - (1-Table1[[#This Row],[poisson_likelihood]])/(1/Table1[[#This Row],[99/pinn implied]]-1))/4</f>
        <v>#DIV/0!</v>
      </c>
      <c r="Q168" s="3" t="e">
        <f>Table1[[#This Row],[kelly/4 99]]*0.8*$U$2</f>
        <v>#DIV/0!</v>
      </c>
      <c r="R168" s="2"/>
      <c r="S1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5984</v>
      </c>
      <c r="B169" t="s">
        <v>116</v>
      </c>
      <c r="C169" s="1">
        <v>45610</v>
      </c>
      <c r="D169" t="s">
        <v>13</v>
      </c>
      <c r="E169">
        <v>2.5</v>
      </c>
      <c r="F169" s="2">
        <v>0.44444444444444398</v>
      </c>
      <c r="G169" s="2">
        <v>0.35290266968320499</v>
      </c>
      <c r="H169" s="2">
        <v>0.38260624552502898</v>
      </c>
      <c r="I169" s="2">
        <v>0.39285714285714202</v>
      </c>
      <c r="J169" s="2">
        <v>0.38659793814432902</v>
      </c>
      <c r="K169" s="2">
        <v>-2.78271895137365E-2</v>
      </c>
      <c r="L169" s="2"/>
      <c r="M169" s="2" t="e">
        <f>(Table1[[#This Row],[poisson_likelihood]] - (1-Table1[[#This Row],[poisson_likelihood]])/(1/Table1[[#This Row],[365 implied]]-1))/4</f>
        <v>#DIV/0!</v>
      </c>
      <c r="N169" s="3" t="e">
        <f>Table1[[#This Row],[kelly/4 365]]*0.8*$U$2</f>
        <v>#DIV/0!</v>
      </c>
      <c r="O169" s="2"/>
      <c r="P169" s="2" t="e">
        <f>(Table1[[#This Row],[poisson_likelihood]] - (1-Table1[[#This Row],[poisson_likelihood]])/(1/Table1[[#This Row],[99/pinn implied]]-1))/4</f>
        <v>#DIV/0!</v>
      </c>
      <c r="Q169" s="3" t="e">
        <f>Table1[[#This Row],[kelly/4 99]]*0.8*$U$2</f>
        <v>#DIV/0!</v>
      </c>
      <c r="R169" s="2"/>
      <c r="S1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0" spans="1:19" x14ac:dyDescent="0.2">
      <c r="A170">
        <v>5925</v>
      </c>
      <c r="B170" t="s">
        <v>87</v>
      </c>
      <c r="C170" s="1">
        <v>45610</v>
      </c>
      <c r="D170" t="s">
        <v>12</v>
      </c>
      <c r="E170">
        <v>1.5</v>
      </c>
      <c r="F170" s="2">
        <v>0.59523809523809501</v>
      </c>
      <c r="G170" s="2">
        <v>0.59220299394025</v>
      </c>
      <c r="H170" s="2">
        <v>0.54990700267676995</v>
      </c>
      <c r="I170" s="2">
        <v>0.51515151515151503</v>
      </c>
      <c r="J170" s="2">
        <v>0.49537037037037002</v>
      </c>
      <c r="K170" s="2">
        <v>-2.7998615993759302E-2</v>
      </c>
      <c r="L170" s="2"/>
      <c r="M170" s="2" t="e">
        <f>(Table1[[#This Row],[poisson_likelihood]] - (1-Table1[[#This Row],[poisson_likelihood]])/(1/Table1[[#This Row],[365 implied]]-1))/4</f>
        <v>#DIV/0!</v>
      </c>
      <c r="N170" s="3" t="e">
        <f>Table1[[#This Row],[kelly/4 365]]*0.8*$U$2</f>
        <v>#DIV/0!</v>
      </c>
      <c r="O170" s="2"/>
      <c r="P170" s="2" t="e">
        <f>(Table1[[#This Row],[poisson_likelihood]] - (1-Table1[[#This Row],[poisson_likelihood]])/(1/Table1[[#This Row],[99/pinn implied]]-1))/4</f>
        <v>#DIV/0!</v>
      </c>
      <c r="Q170" s="3" t="e">
        <f>Table1[[#This Row],[kelly/4 99]]*0.8*$U$2</f>
        <v>#DIV/0!</v>
      </c>
      <c r="R170" s="2"/>
      <c r="S1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1" spans="1:19" x14ac:dyDescent="0.2">
      <c r="A171">
        <v>5832</v>
      </c>
      <c r="B171" t="s">
        <v>40</v>
      </c>
      <c r="C171" s="1">
        <v>45610</v>
      </c>
      <c r="D171" t="s">
        <v>13</v>
      </c>
      <c r="E171">
        <v>3.5</v>
      </c>
      <c r="F171" s="2">
        <v>0.46296296296296202</v>
      </c>
      <c r="G171" s="2">
        <v>0.38671042492725199</v>
      </c>
      <c r="H171" s="2">
        <v>0.40253431845777599</v>
      </c>
      <c r="I171" s="2">
        <v>0.348314606741573</v>
      </c>
      <c r="J171" s="2">
        <v>0.35117056856187201</v>
      </c>
      <c r="K171" s="2">
        <v>-2.8130575890345299E-2</v>
      </c>
      <c r="L171" s="2"/>
      <c r="M171" s="2" t="e">
        <f>(Table1[[#This Row],[poisson_likelihood]] - (1-Table1[[#This Row],[poisson_likelihood]])/(1/Table1[[#This Row],[365 implied]]-1))/4</f>
        <v>#DIV/0!</v>
      </c>
      <c r="N171" s="3" t="e">
        <f>Table1[[#This Row],[kelly/4 365]]*0.8*$U$2</f>
        <v>#DIV/0!</v>
      </c>
      <c r="O171" s="2"/>
      <c r="P171" s="2" t="e">
        <f>(Table1[[#This Row],[poisson_likelihood]] - (1-Table1[[#This Row],[poisson_likelihood]])/(1/Table1[[#This Row],[99/pinn implied]]-1))/4</f>
        <v>#DIV/0!</v>
      </c>
      <c r="Q171" s="3" t="e">
        <f>Table1[[#This Row],[kelly/4 99]]*0.8*$U$2</f>
        <v>#DIV/0!</v>
      </c>
      <c r="R171" s="2"/>
      <c r="S1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2" spans="1:19" x14ac:dyDescent="0.2">
      <c r="A172">
        <v>5852</v>
      </c>
      <c r="B172" t="s">
        <v>50</v>
      </c>
      <c r="C172" s="1">
        <v>45610</v>
      </c>
      <c r="D172" t="s">
        <v>13</v>
      </c>
      <c r="E172">
        <v>1.5</v>
      </c>
      <c r="F172" s="2">
        <v>0.40322580645161199</v>
      </c>
      <c r="G172" s="2">
        <v>0.31042383319177902</v>
      </c>
      <c r="H172" s="2">
        <v>0.33583473749918602</v>
      </c>
      <c r="I172" s="2">
        <v>0.29050279329608902</v>
      </c>
      <c r="J172" s="2">
        <v>0.282392026578073</v>
      </c>
      <c r="K172" s="2">
        <v>-2.82313937503407E-2</v>
      </c>
      <c r="L172" s="2"/>
      <c r="M172" s="2" t="e">
        <f>(Table1[[#This Row],[poisson_likelihood]] - (1-Table1[[#This Row],[poisson_likelihood]])/(1/Table1[[#This Row],[365 implied]]-1))/4</f>
        <v>#DIV/0!</v>
      </c>
      <c r="N172" s="3" t="e">
        <f>Table1[[#This Row],[kelly/4 365]]*0.8*$U$2</f>
        <v>#DIV/0!</v>
      </c>
      <c r="O172" s="2"/>
      <c r="P172" s="2" t="e">
        <f>(Table1[[#This Row],[poisson_likelihood]] - (1-Table1[[#This Row],[poisson_likelihood]])/(1/Table1[[#This Row],[99/pinn implied]]-1))/4</f>
        <v>#DIV/0!</v>
      </c>
      <c r="Q172" s="3" t="e">
        <f>Table1[[#This Row],[kelly/4 99]]*0.8*$U$2</f>
        <v>#DIV/0!</v>
      </c>
      <c r="R172" s="2"/>
      <c r="S1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3" spans="1:19" x14ac:dyDescent="0.2">
      <c r="A173">
        <v>5826</v>
      </c>
      <c r="B173" t="s">
        <v>37</v>
      </c>
      <c r="C173" s="1">
        <v>45610</v>
      </c>
      <c r="D173" t="s">
        <v>13</v>
      </c>
      <c r="E173">
        <v>2.5</v>
      </c>
      <c r="F173" s="2">
        <v>0.47169811320754701</v>
      </c>
      <c r="G173" s="2">
        <v>0.37122859977134998</v>
      </c>
      <c r="H173" s="2">
        <v>0.41132983277194701</v>
      </c>
      <c r="I173" s="2">
        <v>0.52808988764044895</v>
      </c>
      <c r="J173" s="2">
        <v>0.52348993288590595</v>
      </c>
      <c r="K173" s="2">
        <v>-2.8567132706131801E-2</v>
      </c>
      <c r="L173" s="2"/>
      <c r="M173" s="2" t="e">
        <f>(Table1[[#This Row],[poisson_likelihood]] - (1-Table1[[#This Row],[poisson_likelihood]])/(1/Table1[[#This Row],[365 implied]]-1))/4</f>
        <v>#DIV/0!</v>
      </c>
      <c r="N173" s="3" t="e">
        <f>Table1[[#This Row],[kelly/4 365]]*0.8*$U$2</f>
        <v>#DIV/0!</v>
      </c>
      <c r="O173" s="2"/>
      <c r="P173" s="2" t="e">
        <f>(Table1[[#This Row],[poisson_likelihood]] - (1-Table1[[#This Row],[poisson_likelihood]])/(1/Table1[[#This Row],[99/pinn implied]]-1))/4</f>
        <v>#DIV/0!</v>
      </c>
      <c r="Q173" s="3" t="e">
        <f>Table1[[#This Row],[kelly/4 99]]*0.8*$U$2</f>
        <v>#DIV/0!</v>
      </c>
      <c r="R173" s="2"/>
      <c r="S1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4" spans="1:19" x14ac:dyDescent="0.2">
      <c r="A174">
        <v>5882</v>
      </c>
      <c r="B174" t="s">
        <v>65</v>
      </c>
      <c r="C174" s="1">
        <v>45610</v>
      </c>
      <c r="D174" t="s">
        <v>13</v>
      </c>
      <c r="E174">
        <v>2.5</v>
      </c>
      <c r="F174" s="2">
        <v>0.54644808743169304</v>
      </c>
      <c r="G174" s="2">
        <v>0.45637145110779698</v>
      </c>
      <c r="H174" s="2">
        <v>0.493660334286463</v>
      </c>
      <c r="I174" s="2">
        <v>0.55681818181818099</v>
      </c>
      <c r="J174" s="2">
        <v>0.56228956228956195</v>
      </c>
      <c r="K174" s="2">
        <v>-2.90968639324614E-2</v>
      </c>
      <c r="L174" s="2"/>
      <c r="M174" s="2" t="e">
        <f>(Table1[[#This Row],[poisson_likelihood]] - (1-Table1[[#This Row],[poisson_likelihood]])/(1/Table1[[#This Row],[365 implied]]-1))/4</f>
        <v>#DIV/0!</v>
      </c>
      <c r="N174" s="3" t="e">
        <f>Table1[[#This Row],[kelly/4 365]]*0.8*$U$2</f>
        <v>#DIV/0!</v>
      </c>
      <c r="O174" s="2"/>
      <c r="P174" s="2" t="e">
        <f>(Table1[[#This Row],[poisson_likelihood]] - (1-Table1[[#This Row],[poisson_likelihood]])/(1/Table1[[#This Row],[99/pinn implied]]-1))/4</f>
        <v>#DIV/0!</v>
      </c>
      <c r="Q174" s="3" t="e">
        <f>Table1[[#This Row],[kelly/4 99]]*0.8*$U$2</f>
        <v>#DIV/0!</v>
      </c>
      <c r="R174" s="2"/>
      <c r="S1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5" spans="1:19" x14ac:dyDescent="0.2">
      <c r="A175">
        <v>5933</v>
      </c>
      <c r="B175" t="s">
        <v>91</v>
      </c>
      <c r="C175" s="1">
        <v>45610</v>
      </c>
      <c r="D175" t="s">
        <v>12</v>
      </c>
      <c r="E175">
        <v>3.5</v>
      </c>
      <c r="F175" s="2">
        <v>0.57471264367816</v>
      </c>
      <c r="G175" s="2">
        <v>0.55792727520150698</v>
      </c>
      <c r="H175" s="2">
        <v>0.52317004699399605</v>
      </c>
      <c r="I175" s="2">
        <v>0.49044585987261102</v>
      </c>
      <c r="J175" s="2">
        <v>0.48161764705882298</v>
      </c>
      <c r="K175" s="2">
        <v>-3.0298688591367098E-2</v>
      </c>
      <c r="L175" s="2"/>
      <c r="M175" s="2" t="e">
        <f>(Table1[[#This Row],[poisson_likelihood]] - (1-Table1[[#This Row],[poisson_likelihood]])/(1/Table1[[#This Row],[365 implied]]-1))/4</f>
        <v>#DIV/0!</v>
      </c>
      <c r="N175" s="3" t="e">
        <f>Table1[[#This Row],[kelly/4 365]]*0.8*$U$2</f>
        <v>#DIV/0!</v>
      </c>
      <c r="O175" s="2"/>
      <c r="P175" s="2" t="e">
        <f>(Table1[[#This Row],[poisson_likelihood]] - (1-Table1[[#This Row],[poisson_likelihood]])/(1/Table1[[#This Row],[99/pinn implied]]-1))/4</f>
        <v>#DIV/0!</v>
      </c>
      <c r="Q175" s="3" t="e">
        <f>Table1[[#This Row],[kelly/4 99]]*0.8*$U$2</f>
        <v>#DIV/0!</v>
      </c>
      <c r="R175" s="2"/>
      <c r="S1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6" spans="1:19" x14ac:dyDescent="0.2">
      <c r="A176">
        <v>5974</v>
      </c>
      <c r="B176" t="s">
        <v>111</v>
      </c>
      <c r="C176" s="1">
        <v>45610</v>
      </c>
      <c r="D176" t="s">
        <v>13</v>
      </c>
      <c r="E176">
        <v>3.5</v>
      </c>
      <c r="F176" s="2">
        <v>0.54644808743169304</v>
      </c>
      <c r="G176" s="2">
        <v>0.46081434119051601</v>
      </c>
      <c r="H176" s="2">
        <v>0.490920558780439</v>
      </c>
      <c r="I176" s="2">
        <v>0.48538011695906402</v>
      </c>
      <c r="J176" s="2">
        <v>0.51943462897526504</v>
      </c>
      <c r="K176" s="2">
        <v>-3.0607041395118901E-2</v>
      </c>
      <c r="L176" s="2"/>
      <c r="M176" s="2" t="e">
        <f>(Table1[[#This Row],[poisson_likelihood]] - (1-Table1[[#This Row],[poisson_likelihood]])/(1/Table1[[#This Row],[365 implied]]-1))/4</f>
        <v>#DIV/0!</v>
      </c>
      <c r="N176" s="3" t="e">
        <f>Table1[[#This Row],[kelly/4 365]]*0.8*$U$2</f>
        <v>#DIV/0!</v>
      </c>
      <c r="O176" s="2"/>
      <c r="P176" s="2" t="e">
        <f>(Table1[[#This Row],[poisson_likelihood]] - (1-Table1[[#This Row],[poisson_likelihood]])/(1/Table1[[#This Row],[99/pinn implied]]-1))/4</f>
        <v>#DIV/0!</v>
      </c>
      <c r="Q176" s="3" t="e">
        <f>Table1[[#This Row],[kelly/4 99]]*0.8*$U$2</f>
        <v>#DIV/0!</v>
      </c>
      <c r="R176" s="2"/>
      <c r="S1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7" spans="1:19" x14ac:dyDescent="0.2">
      <c r="A177">
        <v>5899</v>
      </c>
      <c r="B177" t="s">
        <v>74</v>
      </c>
      <c r="C177" s="1">
        <v>45610</v>
      </c>
      <c r="D177" t="s">
        <v>12</v>
      </c>
      <c r="E177">
        <v>1.5</v>
      </c>
      <c r="F177" s="2">
        <v>0.57471264367816</v>
      </c>
      <c r="G177" s="2">
        <v>0.57049526320135602</v>
      </c>
      <c r="H177" s="2">
        <v>0.522148429856087</v>
      </c>
      <c r="I177" s="2">
        <v>0.46323529411764702</v>
      </c>
      <c r="J177" s="2">
        <v>0.49019607843137197</v>
      </c>
      <c r="K177" s="2">
        <v>-3.0899233800813299E-2</v>
      </c>
      <c r="L177" s="2"/>
      <c r="M177" s="2" t="e">
        <f>(Table1[[#This Row],[poisson_likelihood]] - (1-Table1[[#This Row],[poisson_likelihood]])/(1/Table1[[#This Row],[365 implied]]-1))/4</f>
        <v>#DIV/0!</v>
      </c>
      <c r="N177" s="3" t="e">
        <f>Table1[[#This Row],[kelly/4 365]]*0.8*$U$2</f>
        <v>#DIV/0!</v>
      </c>
      <c r="O177" s="2"/>
      <c r="P177" s="2" t="e">
        <f>(Table1[[#This Row],[poisson_likelihood]] - (1-Table1[[#This Row],[poisson_likelihood]])/(1/Table1[[#This Row],[99/pinn implied]]-1))/4</f>
        <v>#DIV/0!</v>
      </c>
      <c r="Q177" s="3" t="e">
        <f>Table1[[#This Row],[kelly/4 99]]*0.8*$U$2</f>
        <v>#DIV/0!</v>
      </c>
      <c r="R177" s="2"/>
      <c r="S1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8" spans="1:19" x14ac:dyDescent="0.2">
      <c r="A178">
        <v>5958</v>
      </c>
      <c r="B178" t="s">
        <v>103</v>
      </c>
      <c r="C178" s="1">
        <v>45610</v>
      </c>
      <c r="D178" t="s">
        <v>13</v>
      </c>
      <c r="E178">
        <v>2.5</v>
      </c>
      <c r="F178" s="2">
        <v>0.62111801242235998</v>
      </c>
      <c r="G178" s="2">
        <v>0.52832416201052901</v>
      </c>
      <c r="H178" s="2">
        <v>0.57407696174336997</v>
      </c>
      <c r="I178" s="2">
        <v>0.57541899441340705</v>
      </c>
      <c r="J178" s="2">
        <v>0.57947019867549598</v>
      </c>
      <c r="K178" s="2">
        <v>-3.1039381800480801E-2</v>
      </c>
      <c r="L178" s="2"/>
      <c r="M178" s="2" t="e">
        <f>(Table1[[#This Row],[poisson_likelihood]] - (1-Table1[[#This Row],[poisson_likelihood]])/(1/Table1[[#This Row],[365 implied]]-1))/4</f>
        <v>#DIV/0!</v>
      </c>
      <c r="N178" s="3" t="e">
        <f>Table1[[#This Row],[kelly/4 365]]*0.8*$U$2</f>
        <v>#DIV/0!</v>
      </c>
      <c r="O178" s="2"/>
      <c r="P178" s="2" t="e">
        <f>(Table1[[#This Row],[poisson_likelihood]] - (1-Table1[[#This Row],[poisson_likelihood]])/(1/Table1[[#This Row],[99/pinn implied]]-1))/4</f>
        <v>#DIV/0!</v>
      </c>
      <c r="Q178" s="3" t="e">
        <f>Table1[[#This Row],[kelly/4 99]]*0.8*$U$2</f>
        <v>#DIV/0!</v>
      </c>
      <c r="R178" s="2"/>
      <c r="S1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9" spans="1:19" x14ac:dyDescent="0.2">
      <c r="A179">
        <v>5862</v>
      </c>
      <c r="B179" t="s">
        <v>55</v>
      </c>
      <c r="C179" s="1">
        <v>45610</v>
      </c>
      <c r="D179" t="s">
        <v>13</v>
      </c>
      <c r="E179">
        <v>2.5</v>
      </c>
      <c r="F179" s="2">
        <v>0.66666666666666596</v>
      </c>
      <c r="G179" s="2">
        <v>0.58270887693861495</v>
      </c>
      <c r="H179" s="2">
        <v>0.62511639148550402</v>
      </c>
      <c r="I179" s="2">
        <v>0.54385964912280704</v>
      </c>
      <c r="J179" s="2">
        <v>0.56445993031358799</v>
      </c>
      <c r="K179" s="2">
        <v>-3.1162706385871802E-2</v>
      </c>
      <c r="L179" s="2"/>
      <c r="M179" s="2" t="e">
        <f>(Table1[[#This Row],[poisson_likelihood]] - (1-Table1[[#This Row],[poisson_likelihood]])/(1/Table1[[#This Row],[365 implied]]-1))/4</f>
        <v>#DIV/0!</v>
      </c>
      <c r="N179" s="3" t="e">
        <f>Table1[[#This Row],[kelly/4 365]]*0.8*$U$2</f>
        <v>#DIV/0!</v>
      </c>
      <c r="O179" s="2"/>
      <c r="P179" s="2" t="e">
        <f>(Table1[[#This Row],[poisson_likelihood]] - (1-Table1[[#This Row],[poisson_likelihood]])/(1/Table1[[#This Row],[99/pinn implied]]-1))/4</f>
        <v>#DIV/0!</v>
      </c>
      <c r="Q179" s="3" t="e">
        <f>Table1[[#This Row],[kelly/4 99]]*0.8*$U$2</f>
        <v>#DIV/0!</v>
      </c>
      <c r="R179" s="2"/>
      <c r="S1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0" spans="1:19" x14ac:dyDescent="0.2">
      <c r="A180">
        <v>5791</v>
      </c>
      <c r="B180" t="s">
        <v>20</v>
      </c>
      <c r="C180" s="1">
        <v>45610</v>
      </c>
      <c r="D180" t="s">
        <v>12</v>
      </c>
      <c r="E180">
        <v>1.5</v>
      </c>
      <c r="F180" s="2">
        <v>0.64516129032257996</v>
      </c>
      <c r="G180" s="2">
        <v>0.63233210299534903</v>
      </c>
      <c r="H180" s="2">
        <v>0.600750658352314</v>
      </c>
      <c r="I180" s="2">
        <v>0.65536723163841804</v>
      </c>
      <c r="J180" s="2">
        <v>0.63087248322147604</v>
      </c>
      <c r="K180" s="2">
        <v>-3.1289308888142103E-2</v>
      </c>
      <c r="L180" s="2"/>
      <c r="M180" s="2" t="e">
        <f>(Table1[[#This Row],[poisson_likelihood]] - (1-Table1[[#This Row],[poisson_likelihood]])/(1/Table1[[#This Row],[365 implied]]-1))/4</f>
        <v>#DIV/0!</v>
      </c>
      <c r="N180" s="3" t="e">
        <f>Table1[[#This Row],[kelly/4 365]]*0.8*$U$2</f>
        <v>#DIV/0!</v>
      </c>
      <c r="O180" s="2"/>
      <c r="P180" s="2" t="e">
        <f>(Table1[[#This Row],[poisson_likelihood]] - (1-Table1[[#This Row],[poisson_likelihood]])/(1/Table1[[#This Row],[99/pinn implied]]-1))/4</f>
        <v>#DIV/0!</v>
      </c>
      <c r="Q180" s="3" t="e">
        <f>Table1[[#This Row],[kelly/4 99]]*0.8*$U$2</f>
        <v>#DIV/0!</v>
      </c>
      <c r="R180" s="2"/>
      <c r="S1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1" spans="1:19" x14ac:dyDescent="0.2">
      <c r="A181">
        <v>5803</v>
      </c>
      <c r="B181" t="s">
        <v>26</v>
      </c>
      <c r="C181" s="1">
        <v>45610</v>
      </c>
      <c r="D181" t="s">
        <v>12</v>
      </c>
      <c r="E181">
        <v>2.5</v>
      </c>
      <c r="F181" s="2">
        <v>0.40983606557377</v>
      </c>
      <c r="G181" s="2">
        <v>0.38110320231286898</v>
      </c>
      <c r="H181" s="2">
        <v>0.33594016744691901</v>
      </c>
      <c r="I181" s="2">
        <v>0.39520958083832303</v>
      </c>
      <c r="J181" s="2">
        <v>0.41463414634146301</v>
      </c>
      <c r="K181" s="2">
        <v>-3.1303123512068903E-2</v>
      </c>
      <c r="L181" s="2"/>
      <c r="M181" s="2" t="e">
        <f>(Table1[[#This Row],[poisson_likelihood]] - (1-Table1[[#This Row],[poisson_likelihood]])/(1/Table1[[#This Row],[365 implied]]-1))/4</f>
        <v>#DIV/0!</v>
      </c>
      <c r="N181" s="3" t="e">
        <f>Table1[[#This Row],[kelly/4 365]]*0.8*$U$2</f>
        <v>#DIV/0!</v>
      </c>
      <c r="O181" s="2"/>
      <c r="P181" s="2" t="e">
        <f>(Table1[[#This Row],[poisson_likelihood]] - (1-Table1[[#This Row],[poisson_likelihood]])/(1/Table1[[#This Row],[99/pinn implied]]-1))/4</f>
        <v>#DIV/0!</v>
      </c>
      <c r="Q181" s="3" t="e">
        <f>Table1[[#This Row],[kelly/4 99]]*0.8*$U$2</f>
        <v>#DIV/0!</v>
      </c>
      <c r="R181" s="2"/>
      <c r="S1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2" spans="1:19" x14ac:dyDescent="0.2">
      <c r="A182">
        <v>5891</v>
      </c>
      <c r="B182" t="s">
        <v>70</v>
      </c>
      <c r="C182" s="1">
        <v>45610</v>
      </c>
      <c r="D182" t="s">
        <v>12</v>
      </c>
      <c r="E182">
        <v>2.5</v>
      </c>
      <c r="F182" s="2">
        <v>0.40650406504065001</v>
      </c>
      <c r="G182" s="2">
        <v>0.37743921722783003</v>
      </c>
      <c r="H182" s="2">
        <v>0.33180649869253098</v>
      </c>
      <c r="I182" s="2">
        <v>0.30555555555555503</v>
      </c>
      <c r="J182" s="2">
        <v>0.31907894736842102</v>
      </c>
      <c r="K182" s="2">
        <v>-3.1465070756228099E-2</v>
      </c>
      <c r="L182" s="2"/>
      <c r="M182" s="2" t="e">
        <f>(Table1[[#This Row],[poisson_likelihood]] - (1-Table1[[#This Row],[poisson_likelihood]])/(1/Table1[[#This Row],[365 implied]]-1))/4</f>
        <v>#DIV/0!</v>
      </c>
      <c r="N182" s="3" t="e">
        <f>Table1[[#This Row],[kelly/4 365]]*0.8*$U$2</f>
        <v>#DIV/0!</v>
      </c>
      <c r="O182" s="2"/>
      <c r="P182" s="2" t="e">
        <f>(Table1[[#This Row],[poisson_likelihood]] - (1-Table1[[#This Row],[poisson_likelihood]])/(1/Table1[[#This Row],[99/pinn implied]]-1))/4</f>
        <v>#DIV/0!</v>
      </c>
      <c r="Q182" s="3" t="e">
        <f>Table1[[#This Row],[kelly/4 99]]*0.8*$U$2</f>
        <v>#DIV/0!</v>
      </c>
      <c r="R182" s="2"/>
      <c r="S1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3" spans="1:19" x14ac:dyDescent="0.2">
      <c r="A183">
        <v>5988</v>
      </c>
      <c r="B183" t="s">
        <v>118</v>
      </c>
      <c r="C183" s="1">
        <v>45610</v>
      </c>
      <c r="D183" t="s">
        <v>13</v>
      </c>
      <c r="E183">
        <v>1.5</v>
      </c>
      <c r="F183" s="2">
        <v>0.39370078740157399</v>
      </c>
      <c r="G183" s="2">
        <v>0.27258609417865198</v>
      </c>
      <c r="H183" s="2">
        <v>0.31702867721639799</v>
      </c>
      <c r="I183" s="2">
        <v>0.32183908045977</v>
      </c>
      <c r="J183" s="2">
        <v>0.30935251798561098</v>
      </c>
      <c r="K183" s="2">
        <v>-3.1614798680251098E-2</v>
      </c>
      <c r="L183" s="2"/>
      <c r="M183" s="2" t="e">
        <f>(Table1[[#This Row],[poisson_likelihood]] - (1-Table1[[#This Row],[poisson_likelihood]])/(1/Table1[[#This Row],[365 implied]]-1))/4</f>
        <v>#DIV/0!</v>
      </c>
      <c r="N183" s="3" t="e">
        <f>Table1[[#This Row],[kelly/4 365]]*0.8*$U$2</f>
        <v>#DIV/0!</v>
      </c>
      <c r="O183" s="2"/>
      <c r="P183" s="2" t="e">
        <f>(Table1[[#This Row],[poisson_likelihood]] - (1-Table1[[#This Row],[poisson_likelihood]])/(1/Table1[[#This Row],[99/pinn implied]]-1))/4</f>
        <v>#DIV/0!</v>
      </c>
      <c r="Q183" s="3" t="e">
        <f>Table1[[#This Row],[kelly/4 99]]*0.8*$U$2</f>
        <v>#DIV/0!</v>
      </c>
      <c r="R183" s="2"/>
      <c r="S1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4" spans="1:19" x14ac:dyDescent="0.2">
      <c r="A184">
        <v>5863</v>
      </c>
      <c r="B184" t="s">
        <v>56</v>
      </c>
      <c r="C184" s="1">
        <v>45610</v>
      </c>
      <c r="D184" t="s">
        <v>12</v>
      </c>
      <c r="E184">
        <v>1.5</v>
      </c>
      <c r="F184" s="2">
        <v>0.55248618784530301</v>
      </c>
      <c r="G184" s="2">
        <v>0.54962477528434395</v>
      </c>
      <c r="H184" s="2">
        <v>0.494683683958486</v>
      </c>
      <c r="I184" s="2">
        <v>0.49006622516556197</v>
      </c>
      <c r="J184" s="2">
        <v>0.47761194029850701</v>
      </c>
      <c r="K184" s="2">
        <v>-3.2290904949116801E-2</v>
      </c>
      <c r="L184" s="2"/>
      <c r="M184" s="2" t="e">
        <f>(Table1[[#This Row],[poisson_likelihood]] - (1-Table1[[#This Row],[poisson_likelihood]])/(1/Table1[[#This Row],[365 implied]]-1))/4</f>
        <v>#DIV/0!</v>
      </c>
      <c r="N184" s="3" t="e">
        <f>Table1[[#This Row],[kelly/4 365]]*0.8*$U$2</f>
        <v>#DIV/0!</v>
      </c>
      <c r="O184" s="2"/>
      <c r="P184" s="2" t="e">
        <f>(Table1[[#This Row],[poisson_likelihood]] - (1-Table1[[#This Row],[poisson_likelihood]])/(1/Table1[[#This Row],[99/pinn implied]]-1))/4</f>
        <v>#DIV/0!</v>
      </c>
      <c r="Q184" s="3" t="e">
        <f>Table1[[#This Row],[kelly/4 99]]*0.8*$U$2</f>
        <v>#DIV/0!</v>
      </c>
      <c r="R184" s="2"/>
      <c r="S1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5" spans="1:19" x14ac:dyDescent="0.2">
      <c r="A185">
        <v>5840</v>
      </c>
      <c r="B185" t="s">
        <v>44</v>
      </c>
      <c r="C185" s="1">
        <v>45610</v>
      </c>
      <c r="D185" t="s">
        <v>13</v>
      </c>
      <c r="E185">
        <v>2.5</v>
      </c>
      <c r="F185" s="2">
        <v>0.60606060606060597</v>
      </c>
      <c r="G185" s="2">
        <v>0.51037334471868101</v>
      </c>
      <c r="H185" s="2">
        <v>0.55474976006634302</v>
      </c>
      <c r="I185" s="2">
        <v>0.51190476190476097</v>
      </c>
      <c r="J185" s="2">
        <v>0.54770318021201403</v>
      </c>
      <c r="K185" s="2">
        <v>-3.2562652265589499E-2</v>
      </c>
      <c r="L185" s="2"/>
      <c r="M185" s="2" t="e">
        <f>(Table1[[#This Row],[poisson_likelihood]] - (1-Table1[[#This Row],[poisson_likelihood]])/(1/Table1[[#This Row],[365 implied]]-1))/4</f>
        <v>#DIV/0!</v>
      </c>
      <c r="N185" s="3" t="e">
        <f>Table1[[#This Row],[kelly/4 365]]*0.8*$U$2</f>
        <v>#DIV/0!</v>
      </c>
      <c r="O185" s="2"/>
      <c r="P185" s="2" t="e">
        <f>(Table1[[#This Row],[poisson_likelihood]] - (1-Table1[[#This Row],[poisson_likelihood]])/(1/Table1[[#This Row],[99/pinn implied]]-1))/4</f>
        <v>#DIV/0!</v>
      </c>
      <c r="Q185" s="3" t="e">
        <f>Table1[[#This Row],[kelly/4 99]]*0.8*$U$2</f>
        <v>#DIV/0!</v>
      </c>
      <c r="R185" s="2"/>
      <c r="S1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6" spans="1:19" x14ac:dyDescent="0.2">
      <c r="A186">
        <v>5911</v>
      </c>
      <c r="B186" t="s">
        <v>80</v>
      </c>
      <c r="C186" s="1">
        <v>45610</v>
      </c>
      <c r="D186" t="s">
        <v>12</v>
      </c>
      <c r="E186">
        <v>2.5</v>
      </c>
      <c r="F186" s="2">
        <v>0.460829493087557</v>
      </c>
      <c r="G186" s="2">
        <v>0.43308618770263402</v>
      </c>
      <c r="H186" s="2">
        <v>0.39011426157351597</v>
      </c>
      <c r="I186" s="2">
        <v>0.38961038961038902</v>
      </c>
      <c r="J186" s="2">
        <v>0.37938596491227999</v>
      </c>
      <c r="K186" s="2">
        <v>-3.2788900082365402E-2</v>
      </c>
      <c r="L186" s="2"/>
      <c r="M186" s="2" t="e">
        <f>(Table1[[#This Row],[poisson_likelihood]] - (1-Table1[[#This Row],[poisson_likelihood]])/(1/Table1[[#This Row],[365 implied]]-1))/4</f>
        <v>#DIV/0!</v>
      </c>
      <c r="N186" s="3" t="e">
        <f>Table1[[#This Row],[kelly/4 365]]*0.8*$U$2</f>
        <v>#DIV/0!</v>
      </c>
      <c r="O186" s="2"/>
      <c r="P186" s="2" t="e">
        <f>(Table1[[#This Row],[poisson_likelihood]] - (1-Table1[[#This Row],[poisson_likelihood]])/(1/Table1[[#This Row],[99/pinn implied]]-1))/4</f>
        <v>#DIV/0!</v>
      </c>
      <c r="Q186" s="3" t="e">
        <f>Table1[[#This Row],[kelly/4 99]]*0.8*$U$2</f>
        <v>#DIV/0!</v>
      </c>
      <c r="R186" s="2"/>
      <c r="S1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7" spans="1:19" x14ac:dyDescent="0.2">
      <c r="A187">
        <v>5869</v>
      </c>
      <c r="B187" t="s">
        <v>59</v>
      </c>
      <c r="C187" s="1">
        <v>45610</v>
      </c>
      <c r="D187" t="s">
        <v>12</v>
      </c>
      <c r="E187">
        <v>2.5</v>
      </c>
      <c r="F187" s="2">
        <v>0.57471264367816</v>
      </c>
      <c r="G187" s="2">
        <v>0.56337731278264802</v>
      </c>
      <c r="H187" s="2">
        <v>0.51886441213984302</v>
      </c>
      <c r="I187" s="2">
        <v>0.56643356643356602</v>
      </c>
      <c r="J187" s="2">
        <v>0.56928838951310801</v>
      </c>
      <c r="K187" s="2">
        <v>-3.2829703674551299E-2</v>
      </c>
      <c r="L187" s="2"/>
      <c r="M187" s="2" t="e">
        <f>(Table1[[#This Row],[poisson_likelihood]] - (1-Table1[[#This Row],[poisson_likelihood]])/(1/Table1[[#This Row],[365 implied]]-1))/4</f>
        <v>#DIV/0!</v>
      </c>
      <c r="N187" s="3" t="e">
        <f>Table1[[#This Row],[kelly/4 365]]*0.8*$U$2</f>
        <v>#DIV/0!</v>
      </c>
      <c r="O187" s="2"/>
      <c r="P187" s="2" t="e">
        <f>(Table1[[#This Row],[poisson_likelihood]] - (1-Table1[[#This Row],[poisson_likelihood]])/(1/Table1[[#This Row],[99/pinn implied]]-1))/4</f>
        <v>#DIV/0!</v>
      </c>
      <c r="Q187" s="3" t="e">
        <f>Table1[[#This Row],[kelly/4 99]]*0.8*$U$2</f>
        <v>#DIV/0!</v>
      </c>
      <c r="R187" s="2"/>
      <c r="S1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8" spans="1:19" x14ac:dyDescent="0.2">
      <c r="A188">
        <v>5944</v>
      </c>
      <c r="B188" t="s">
        <v>96</v>
      </c>
      <c r="C188" s="1">
        <v>45610</v>
      </c>
      <c r="D188" t="s">
        <v>13</v>
      </c>
      <c r="E188">
        <v>1.5</v>
      </c>
      <c r="F188" s="2">
        <v>0.476190476190476</v>
      </c>
      <c r="G188" s="2">
        <v>0.36936839146506401</v>
      </c>
      <c r="H188" s="2">
        <v>0.40643665182889899</v>
      </c>
      <c r="I188" s="2">
        <v>0.38461538461538403</v>
      </c>
      <c r="J188" s="2">
        <v>0.39759036144578302</v>
      </c>
      <c r="K188" s="2">
        <v>-3.3291597990752299E-2</v>
      </c>
      <c r="L188" s="2"/>
      <c r="M188" s="2" t="e">
        <f>(Table1[[#This Row],[poisson_likelihood]] - (1-Table1[[#This Row],[poisson_likelihood]])/(1/Table1[[#This Row],[365 implied]]-1))/4</f>
        <v>#DIV/0!</v>
      </c>
      <c r="N188" s="3" t="e">
        <f>Table1[[#This Row],[kelly/4 365]]*0.8*$U$2</f>
        <v>#DIV/0!</v>
      </c>
      <c r="O188" s="2"/>
      <c r="P188" s="2" t="e">
        <f>(Table1[[#This Row],[poisson_likelihood]] - (1-Table1[[#This Row],[poisson_likelihood]])/(1/Table1[[#This Row],[99/pinn implied]]-1))/4</f>
        <v>#DIV/0!</v>
      </c>
      <c r="Q188" s="3" t="e">
        <f>Table1[[#This Row],[kelly/4 99]]*0.8*$U$2</f>
        <v>#DIV/0!</v>
      </c>
      <c r="R188" s="2"/>
      <c r="S1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9" spans="1:19" x14ac:dyDescent="0.2">
      <c r="A189">
        <v>5977</v>
      </c>
      <c r="B189" t="s">
        <v>113</v>
      </c>
      <c r="C189" s="1">
        <v>45610</v>
      </c>
      <c r="D189" t="s">
        <v>12</v>
      </c>
      <c r="E189">
        <v>2.5</v>
      </c>
      <c r="F189" s="2">
        <v>0.45454545454545398</v>
      </c>
      <c r="G189" s="2">
        <v>0.426503583923246</v>
      </c>
      <c r="H189" s="2">
        <v>0.380563757824527</v>
      </c>
      <c r="I189" s="2">
        <v>0.33526011560693603</v>
      </c>
      <c r="J189" s="2">
        <v>0.35714285714285698</v>
      </c>
      <c r="K189" s="2">
        <v>-3.3908277663758299E-2</v>
      </c>
      <c r="L189" s="2"/>
      <c r="M189" s="2" t="e">
        <f>(Table1[[#This Row],[poisson_likelihood]] - (1-Table1[[#This Row],[poisson_likelihood]])/(1/Table1[[#This Row],[365 implied]]-1))/4</f>
        <v>#DIV/0!</v>
      </c>
      <c r="N189" s="3" t="e">
        <f>Table1[[#This Row],[kelly/4 365]]*0.8*$U$2</f>
        <v>#DIV/0!</v>
      </c>
      <c r="O189" s="2"/>
      <c r="P189" s="2" t="e">
        <f>(Table1[[#This Row],[poisson_likelihood]] - (1-Table1[[#This Row],[poisson_likelihood]])/(1/Table1[[#This Row],[99/pinn implied]]-1))/4</f>
        <v>#DIV/0!</v>
      </c>
      <c r="Q189" s="3" t="e">
        <f>Table1[[#This Row],[kelly/4 99]]*0.8*$U$2</f>
        <v>#DIV/0!</v>
      </c>
      <c r="R189" s="2"/>
      <c r="S1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0" spans="1:19" x14ac:dyDescent="0.2">
      <c r="A190">
        <v>5847</v>
      </c>
      <c r="B190" t="s">
        <v>48</v>
      </c>
      <c r="C190" s="1">
        <v>45610</v>
      </c>
      <c r="D190" t="s">
        <v>12</v>
      </c>
      <c r="E190">
        <v>2.5</v>
      </c>
      <c r="F190" s="2">
        <v>0.60240963855421603</v>
      </c>
      <c r="G190" s="2">
        <v>0.58869527231764895</v>
      </c>
      <c r="H190" s="2">
        <v>0.54827453809667104</v>
      </c>
      <c r="I190" s="2">
        <v>0.625</v>
      </c>
      <c r="J190" s="2">
        <v>0.61111111111111105</v>
      </c>
      <c r="K190" s="2">
        <v>-3.4039494984668801E-2</v>
      </c>
      <c r="L190" s="2"/>
      <c r="M190" s="2" t="e">
        <f>(Table1[[#This Row],[poisson_likelihood]] - (1-Table1[[#This Row],[poisson_likelihood]])/(1/Table1[[#This Row],[365 implied]]-1))/4</f>
        <v>#DIV/0!</v>
      </c>
      <c r="N190" s="3" t="e">
        <f>Table1[[#This Row],[kelly/4 365]]*0.8*$U$2</f>
        <v>#DIV/0!</v>
      </c>
      <c r="O190" s="2"/>
      <c r="P190" s="2" t="e">
        <f>(Table1[[#This Row],[poisson_likelihood]] - (1-Table1[[#This Row],[poisson_likelihood]])/(1/Table1[[#This Row],[99/pinn implied]]-1))/4</f>
        <v>#DIV/0!</v>
      </c>
      <c r="Q190" s="3" t="e">
        <f>Table1[[#This Row],[kelly/4 99]]*0.8*$U$2</f>
        <v>#DIV/0!</v>
      </c>
      <c r="R190" s="2"/>
      <c r="S1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1" spans="1:19" x14ac:dyDescent="0.2">
      <c r="A191">
        <v>5806</v>
      </c>
      <c r="B191" t="s">
        <v>27</v>
      </c>
      <c r="C191" s="1">
        <v>45610</v>
      </c>
      <c r="D191" t="s">
        <v>13</v>
      </c>
      <c r="E191">
        <v>2.5</v>
      </c>
      <c r="F191" s="2">
        <v>0.59523809523809501</v>
      </c>
      <c r="G191" s="2">
        <v>0.49600018284016301</v>
      </c>
      <c r="H191" s="2">
        <v>0.53982798335868898</v>
      </c>
      <c r="I191" s="2">
        <v>0.62650602409638501</v>
      </c>
      <c r="J191" s="2">
        <v>0.60616438356164304</v>
      </c>
      <c r="K191" s="2">
        <v>-3.4223892631397898E-2</v>
      </c>
      <c r="L191" s="2"/>
      <c r="M191" s="2" t="e">
        <f>(Table1[[#This Row],[poisson_likelihood]] - (1-Table1[[#This Row],[poisson_likelihood]])/(1/Table1[[#This Row],[365 implied]]-1))/4</f>
        <v>#DIV/0!</v>
      </c>
      <c r="N191" s="3" t="e">
        <f>Table1[[#This Row],[kelly/4 365]]*0.8*$U$2</f>
        <v>#DIV/0!</v>
      </c>
      <c r="O191" s="2"/>
      <c r="P191" s="2" t="e">
        <f>(Table1[[#This Row],[poisson_likelihood]] - (1-Table1[[#This Row],[poisson_likelihood]])/(1/Table1[[#This Row],[99/pinn implied]]-1))/4</f>
        <v>#DIV/0!</v>
      </c>
      <c r="Q191" s="3" t="e">
        <f>Table1[[#This Row],[kelly/4 99]]*0.8*$U$2</f>
        <v>#DIV/0!</v>
      </c>
      <c r="R191" s="2"/>
      <c r="S1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2" spans="1:19" x14ac:dyDescent="0.2">
      <c r="A192">
        <v>5878</v>
      </c>
      <c r="B192" t="s">
        <v>63</v>
      </c>
      <c r="C192" s="1">
        <v>45610</v>
      </c>
      <c r="D192" t="s">
        <v>13</v>
      </c>
      <c r="E192">
        <v>2.5</v>
      </c>
      <c r="F192" s="2">
        <v>0.434782608695652</v>
      </c>
      <c r="G192" s="2">
        <v>0.34935131167861699</v>
      </c>
      <c r="H192" s="2">
        <v>0.35698895400654701</v>
      </c>
      <c r="I192" s="2">
        <v>0.42138364779874199</v>
      </c>
      <c r="J192" s="2">
        <v>0.41287878787878701</v>
      </c>
      <c r="K192" s="2">
        <v>-3.4408731881719501E-2</v>
      </c>
      <c r="L192" s="2"/>
      <c r="M192" s="2" t="e">
        <f>(Table1[[#This Row],[poisson_likelihood]] - (1-Table1[[#This Row],[poisson_likelihood]])/(1/Table1[[#This Row],[365 implied]]-1))/4</f>
        <v>#DIV/0!</v>
      </c>
      <c r="N192" s="3" t="e">
        <f>Table1[[#This Row],[kelly/4 365]]*0.8*$U$2</f>
        <v>#DIV/0!</v>
      </c>
      <c r="O192" s="2"/>
      <c r="P192" s="2" t="e">
        <f>(Table1[[#This Row],[poisson_likelihood]] - (1-Table1[[#This Row],[poisson_likelihood]])/(1/Table1[[#This Row],[99/pinn implied]]-1))/4</f>
        <v>#DIV/0!</v>
      </c>
      <c r="Q192" s="3" t="e">
        <f>Table1[[#This Row],[kelly/4 99]]*0.8*$U$2</f>
        <v>#DIV/0!</v>
      </c>
      <c r="R192" s="2"/>
      <c r="S1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3" spans="1:19" x14ac:dyDescent="0.2">
      <c r="A193">
        <v>5904</v>
      </c>
      <c r="B193" t="s">
        <v>76</v>
      </c>
      <c r="C193" s="1">
        <v>45610</v>
      </c>
      <c r="D193" t="s">
        <v>13</v>
      </c>
      <c r="E193">
        <v>3.5</v>
      </c>
      <c r="F193" s="2">
        <v>0.44052863436123302</v>
      </c>
      <c r="G193" s="2">
        <v>0.34536772714294001</v>
      </c>
      <c r="H193" s="2">
        <v>0.36328656825184003</v>
      </c>
      <c r="I193" s="2">
        <v>0.29834254143646399</v>
      </c>
      <c r="J193" s="2">
        <v>0.30944625407166099</v>
      </c>
      <c r="K193" s="2">
        <v>-3.4515647651244603E-2</v>
      </c>
      <c r="L193" s="2"/>
      <c r="M193" s="2" t="e">
        <f>(Table1[[#This Row],[poisson_likelihood]] - (1-Table1[[#This Row],[poisson_likelihood]])/(1/Table1[[#This Row],[365 implied]]-1))/4</f>
        <v>#DIV/0!</v>
      </c>
      <c r="N193" s="3" t="e">
        <f>Table1[[#This Row],[kelly/4 365]]*0.8*$U$2</f>
        <v>#DIV/0!</v>
      </c>
      <c r="O193" s="2"/>
      <c r="P193" s="2" t="e">
        <f>(Table1[[#This Row],[poisson_likelihood]] - (1-Table1[[#This Row],[poisson_likelihood]])/(1/Table1[[#This Row],[99/pinn implied]]-1))/4</f>
        <v>#DIV/0!</v>
      </c>
      <c r="Q193" s="3" t="e">
        <f>Table1[[#This Row],[kelly/4 99]]*0.8*$U$2</f>
        <v>#DIV/0!</v>
      </c>
      <c r="R193" s="2"/>
      <c r="S1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4" spans="1:19" x14ac:dyDescent="0.2">
      <c r="A194">
        <v>5890</v>
      </c>
      <c r="B194" t="s">
        <v>69</v>
      </c>
      <c r="C194" s="1">
        <v>45610</v>
      </c>
      <c r="D194" t="s">
        <v>13</v>
      </c>
      <c r="E194">
        <v>2.5</v>
      </c>
      <c r="F194" s="2">
        <v>0.65359477124182996</v>
      </c>
      <c r="G194" s="2">
        <v>0.559140604910076</v>
      </c>
      <c r="H194" s="2">
        <v>0.60514781654332905</v>
      </c>
      <c r="I194" s="2">
        <v>0.61006289308176098</v>
      </c>
      <c r="J194" s="2">
        <v>0.59786476868327398</v>
      </c>
      <c r="K194" s="2">
        <v>-3.4964075796559101E-2</v>
      </c>
      <c r="L194" s="2"/>
      <c r="M194" s="2" t="e">
        <f>(Table1[[#This Row],[poisson_likelihood]] - (1-Table1[[#This Row],[poisson_likelihood]])/(1/Table1[[#This Row],[365 implied]]-1))/4</f>
        <v>#DIV/0!</v>
      </c>
      <c r="N194" s="3" t="e">
        <f>Table1[[#This Row],[kelly/4 365]]*0.8*$U$2</f>
        <v>#DIV/0!</v>
      </c>
      <c r="O194" s="2"/>
      <c r="P194" s="2" t="e">
        <f>(Table1[[#This Row],[poisson_likelihood]] - (1-Table1[[#This Row],[poisson_likelihood]])/(1/Table1[[#This Row],[99/pinn implied]]-1))/4</f>
        <v>#DIV/0!</v>
      </c>
      <c r="Q194" s="3" t="e">
        <f>Table1[[#This Row],[kelly/4 99]]*0.8*$U$2</f>
        <v>#DIV/0!</v>
      </c>
      <c r="R194" s="2"/>
      <c r="S1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5" spans="1:19" x14ac:dyDescent="0.2">
      <c r="A195">
        <v>5955</v>
      </c>
      <c r="B195" t="s">
        <v>102</v>
      </c>
      <c r="C195" s="1">
        <v>45610</v>
      </c>
      <c r="D195" t="s">
        <v>12</v>
      </c>
      <c r="E195">
        <v>1.5</v>
      </c>
      <c r="F195" s="2">
        <v>0.59523809523809501</v>
      </c>
      <c r="G195" s="2">
        <v>0.57729910494766201</v>
      </c>
      <c r="H195" s="2">
        <v>0.53836680061956199</v>
      </c>
      <c r="I195" s="2">
        <v>0.56291390728476798</v>
      </c>
      <c r="J195" s="2">
        <v>0.57818181818181802</v>
      </c>
      <c r="K195" s="2">
        <v>-3.5126387852623397E-2</v>
      </c>
      <c r="L195" s="2"/>
      <c r="M195" s="2" t="e">
        <f>(Table1[[#This Row],[poisson_likelihood]] - (1-Table1[[#This Row],[poisson_likelihood]])/(1/Table1[[#This Row],[365 implied]]-1))/4</f>
        <v>#DIV/0!</v>
      </c>
      <c r="N195" s="3" t="e">
        <f>Table1[[#This Row],[kelly/4 365]]*0.8*$U$2</f>
        <v>#DIV/0!</v>
      </c>
      <c r="O195" s="2"/>
      <c r="P195" s="2" t="e">
        <f>(Table1[[#This Row],[poisson_likelihood]] - (1-Table1[[#This Row],[poisson_likelihood]])/(1/Table1[[#This Row],[99/pinn implied]]-1))/4</f>
        <v>#DIV/0!</v>
      </c>
      <c r="Q195" s="3" t="e">
        <f>Table1[[#This Row],[kelly/4 99]]*0.8*$U$2</f>
        <v>#DIV/0!</v>
      </c>
      <c r="R195" s="2"/>
      <c r="S1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6" spans="1:19" x14ac:dyDescent="0.2">
      <c r="A196">
        <v>5917</v>
      </c>
      <c r="B196" t="s">
        <v>83</v>
      </c>
      <c r="C196" s="1">
        <v>45610</v>
      </c>
      <c r="D196" t="s">
        <v>12</v>
      </c>
      <c r="E196">
        <v>1.5</v>
      </c>
      <c r="F196" s="2">
        <v>0.61728395061728303</v>
      </c>
      <c r="G196" s="2">
        <v>0.60332386053885301</v>
      </c>
      <c r="H196" s="2">
        <v>0.56297645790438799</v>
      </c>
      <c r="I196" s="2">
        <v>0.59876543209876498</v>
      </c>
      <c r="J196" s="2">
        <v>0.58422939068100299</v>
      </c>
      <c r="K196" s="2">
        <v>-3.54750557237462E-2</v>
      </c>
      <c r="L196" s="2"/>
      <c r="M196" s="2" t="e">
        <f>(Table1[[#This Row],[poisson_likelihood]] - (1-Table1[[#This Row],[poisson_likelihood]])/(1/Table1[[#This Row],[365 implied]]-1))/4</f>
        <v>#DIV/0!</v>
      </c>
      <c r="N196" s="3" t="e">
        <f>Table1[[#This Row],[kelly/4 365]]*0.8*$U$2</f>
        <v>#DIV/0!</v>
      </c>
      <c r="O196" s="2"/>
      <c r="P196" s="2" t="e">
        <f>(Table1[[#This Row],[poisson_likelihood]] - (1-Table1[[#This Row],[poisson_likelihood]])/(1/Table1[[#This Row],[99/pinn implied]]-1))/4</f>
        <v>#DIV/0!</v>
      </c>
      <c r="Q196" s="3" t="e">
        <f>Table1[[#This Row],[kelly/4 99]]*0.8*$U$2</f>
        <v>#DIV/0!</v>
      </c>
      <c r="R196" s="2"/>
      <c r="S1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7" spans="1:19" x14ac:dyDescent="0.2">
      <c r="A197">
        <v>5976</v>
      </c>
      <c r="B197" t="s">
        <v>112</v>
      </c>
      <c r="C197" s="1">
        <v>45610</v>
      </c>
      <c r="D197" t="s">
        <v>13</v>
      </c>
      <c r="E197">
        <v>2.5</v>
      </c>
      <c r="F197" s="2">
        <v>0.65359477124182996</v>
      </c>
      <c r="G197" s="2">
        <v>0.55854743619469605</v>
      </c>
      <c r="H197" s="2">
        <v>0.60351421118859505</v>
      </c>
      <c r="I197" s="2">
        <v>0.61797752808988704</v>
      </c>
      <c r="J197" s="2">
        <v>0.63333333333333297</v>
      </c>
      <c r="K197" s="2">
        <v>-3.6143045698796797E-2</v>
      </c>
      <c r="L197" s="2"/>
      <c r="M197" s="2" t="e">
        <f>(Table1[[#This Row],[poisson_likelihood]] - (1-Table1[[#This Row],[poisson_likelihood]])/(1/Table1[[#This Row],[365 implied]]-1))/4</f>
        <v>#DIV/0!</v>
      </c>
      <c r="N197" s="3" t="e">
        <f>Table1[[#This Row],[kelly/4 365]]*0.8*$U$2</f>
        <v>#DIV/0!</v>
      </c>
      <c r="O197" s="2"/>
      <c r="P197" s="2" t="e">
        <f>(Table1[[#This Row],[poisson_likelihood]] - (1-Table1[[#This Row],[poisson_likelihood]])/(1/Table1[[#This Row],[99/pinn implied]]-1))/4</f>
        <v>#DIV/0!</v>
      </c>
      <c r="Q197" s="3" t="e">
        <f>Table1[[#This Row],[kelly/4 99]]*0.8*$U$2</f>
        <v>#DIV/0!</v>
      </c>
      <c r="R197" s="2"/>
      <c r="S1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8" spans="1:19" x14ac:dyDescent="0.2">
      <c r="A198">
        <v>5952</v>
      </c>
      <c r="B198" t="s">
        <v>100</v>
      </c>
      <c r="C198" s="1">
        <v>45610</v>
      </c>
      <c r="D198" t="s">
        <v>13</v>
      </c>
      <c r="E198">
        <v>2.5</v>
      </c>
      <c r="F198" s="2">
        <v>0.60606060606060597</v>
      </c>
      <c r="G198" s="2">
        <v>0.50518892423485195</v>
      </c>
      <c r="H198" s="2">
        <v>0.54885067582243197</v>
      </c>
      <c r="I198" s="2">
        <v>0.51048951048950997</v>
      </c>
      <c r="J198" s="2">
        <v>0.52665245202558597</v>
      </c>
      <c r="K198" s="2">
        <v>-3.6306301881917802E-2</v>
      </c>
      <c r="L198" s="2"/>
      <c r="M198" s="2" t="e">
        <f>(Table1[[#This Row],[poisson_likelihood]] - (1-Table1[[#This Row],[poisson_likelihood]])/(1/Table1[[#This Row],[365 implied]]-1))/4</f>
        <v>#DIV/0!</v>
      </c>
      <c r="N198" s="3" t="e">
        <f>Table1[[#This Row],[kelly/4 365]]*0.8*$U$2</f>
        <v>#DIV/0!</v>
      </c>
      <c r="O198" s="2"/>
      <c r="P198" s="2" t="e">
        <f>(Table1[[#This Row],[poisson_likelihood]] - (1-Table1[[#This Row],[poisson_likelihood]])/(1/Table1[[#This Row],[99/pinn implied]]-1))/4</f>
        <v>#DIV/0!</v>
      </c>
      <c r="Q198" s="3" t="e">
        <f>Table1[[#This Row],[kelly/4 99]]*0.8*$U$2</f>
        <v>#DIV/0!</v>
      </c>
      <c r="R198" s="2"/>
      <c r="S1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9" spans="1:19" x14ac:dyDescent="0.2">
      <c r="A199">
        <v>5788</v>
      </c>
      <c r="B199" t="s">
        <v>18</v>
      </c>
      <c r="C199" s="1">
        <v>45610</v>
      </c>
      <c r="D199" t="s">
        <v>13</v>
      </c>
      <c r="E199">
        <v>2.5</v>
      </c>
      <c r="F199" s="2">
        <v>0.56497175141242895</v>
      </c>
      <c r="G199" s="2">
        <v>0.46215369517516203</v>
      </c>
      <c r="H199" s="2">
        <v>0.50031208982114495</v>
      </c>
      <c r="I199" s="2">
        <v>0.45614035087719201</v>
      </c>
      <c r="J199" s="2">
        <v>0.479310344827586</v>
      </c>
      <c r="K199" s="2">
        <v>-3.7158312018367598E-2</v>
      </c>
      <c r="L199" s="2"/>
      <c r="M199" s="2" t="e">
        <f>(Table1[[#This Row],[poisson_likelihood]] - (1-Table1[[#This Row],[poisson_likelihood]])/(1/Table1[[#This Row],[365 implied]]-1))/4</f>
        <v>#DIV/0!</v>
      </c>
      <c r="N199" s="3" t="e">
        <f>Table1[[#This Row],[kelly/4 365]]*0.8*$U$2</f>
        <v>#DIV/0!</v>
      </c>
      <c r="O199" s="2"/>
      <c r="P199" s="2" t="e">
        <f>(Table1[[#This Row],[poisson_likelihood]] - (1-Table1[[#This Row],[poisson_likelihood]])/(1/Table1[[#This Row],[99/pinn implied]]-1))/4</f>
        <v>#DIV/0!</v>
      </c>
      <c r="Q199" s="3" t="e">
        <f>Table1[[#This Row],[kelly/4 99]]*0.8*$U$2</f>
        <v>#DIV/0!</v>
      </c>
      <c r="R199" s="2"/>
      <c r="S1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0" spans="1:19" x14ac:dyDescent="0.2">
      <c r="A200">
        <v>5857</v>
      </c>
      <c r="B200" t="s">
        <v>53</v>
      </c>
      <c r="C200" s="1">
        <v>45610</v>
      </c>
      <c r="D200" t="s">
        <v>12</v>
      </c>
      <c r="E200">
        <v>1.5</v>
      </c>
      <c r="F200" s="2">
        <v>0.56179775280898803</v>
      </c>
      <c r="G200" s="2">
        <v>0.55474786095233597</v>
      </c>
      <c r="H200" s="2">
        <v>0.496636152439559</v>
      </c>
      <c r="I200" s="2">
        <v>0.48863636363636298</v>
      </c>
      <c r="J200" s="2">
        <v>0.47972972972972899</v>
      </c>
      <c r="K200" s="2">
        <v>-3.7175528415892001E-2</v>
      </c>
      <c r="L200" s="2"/>
      <c r="M200" s="2" t="e">
        <f>(Table1[[#This Row],[poisson_likelihood]] - (1-Table1[[#This Row],[poisson_likelihood]])/(1/Table1[[#This Row],[365 implied]]-1))/4</f>
        <v>#DIV/0!</v>
      </c>
      <c r="N200" s="3" t="e">
        <f>Table1[[#This Row],[kelly/4 365]]*0.8*$U$2</f>
        <v>#DIV/0!</v>
      </c>
      <c r="O200" s="2"/>
      <c r="P200" s="2" t="e">
        <f>(Table1[[#This Row],[poisson_likelihood]] - (1-Table1[[#This Row],[poisson_likelihood]])/(1/Table1[[#This Row],[99/pinn implied]]-1))/4</f>
        <v>#DIV/0!</v>
      </c>
      <c r="Q200" s="3" t="e">
        <f>Table1[[#This Row],[kelly/4 99]]*0.8*$U$2</f>
        <v>#DIV/0!</v>
      </c>
      <c r="R200" s="2"/>
      <c r="S2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1" spans="1:19" x14ac:dyDescent="0.2">
      <c r="A201">
        <v>5796</v>
      </c>
      <c r="B201" t="s">
        <v>22</v>
      </c>
      <c r="C201" s="1">
        <v>45610</v>
      </c>
      <c r="D201" t="s">
        <v>13</v>
      </c>
      <c r="E201">
        <v>2.5</v>
      </c>
      <c r="F201" s="2">
        <v>0.581395348837209</v>
      </c>
      <c r="G201" s="2">
        <v>0.47563606607115799</v>
      </c>
      <c r="H201" s="2">
        <v>0.51802437283695002</v>
      </c>
      <c r="I201" s="2">
        <v>0.43537414965986299</v>
      </c>
      <c r="J201" s="2">
        <v>0.4375</v>
      </c>
      <c r="K201" s="2">
        <v>-3.7846555111265799E-2</v>
      </c>
      <c r="L201" s="2"/>
      <c r="M201" s="2" t="e">
        <f>(Table1[[#This Row],[poisson_likelihood]] - (1-Table1[[#This Row],[poisson_likelihood]])/(1/Table1[[#This Row],[365 implied]]-1))/4</f>
        <v>#DIV/0!</v>
      </c>
      <c r="N201" s="3" t="e">
        <f>Table1[[#This Row],[kelly/4 365]]*0.8*$U$2</f>
        <v>#DIV/0!</v>
      </c>
      <c r="O201" s="2"/>
      <c r="P201" s="2" t="e">
        <f>(Table1[[#This Row],[poisson_likelihood]] - (1-Table1[[#This Row],[poisson_likelihood]])/(1/Table1[[#This Row],[99/pinn implied]]-1))/4</f>
        <v>#DIV/0!</v>
      </c>
      <c r="Q201" s="3" t="e">
        <f>Table1[[#This Row],[kelly/4 99]]*0.8*$U$2</f>
        <v>#DIV/0!</v>
      </c>
      <c r="R201" s="2"/>
      <c r="S2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2" spans="1:19" x14ac:dyDescent="0.2">
      <c r="A202">
        <v>5875</v>
      </c>
      <c r="B202" t="s">
        <v>62</v>
      </c>
      <c r="C202" s="1">
        <v>45610</v>
      </c>
      <c r="D202" t="s">
        <v>12</v>
      </c>
      <c r="E202">
        <v>2.5</v>
      </c>
      <c r="F202" s="2">
        <v>0.46511627906976699</v>
      </c>
      <c r="G202" s="2">
        <v>0.43011472499712999</v>
      </c>
      <c r="H202" s="2">
        <v>0.381615885541711</v>
      </c>
      <c r="I202" s="2">
        <v>0.42857142857142799</v>
      </c>
      <c r="J202" s="2">
        <v>0.47906976744185997</v>
      </c>
      <c r="K202" s="2">
        <v>-3.9027357844634701E-2</v>
      </c>
      <c r="L202" s="2"/>
      <c r="M202" s="2" t="e">
        <f>(Table1[[#This Row],[poisson_likelihood]] - (1-Table1[[#This Row],[poisson_likelihood]])/(1/Table1[[#This Row],[365 implied]]-1))/4</f>
        <v>#DIV/0!</v>
      </c>
      <c r="N202" s="3" t="e">
        <f>Table1[[#This Row],[kelly/4 365]]*0.8*$U$2</f>
        <v>#DIV/0!</v>
      </c>
      <c r="O202" s="2"/>
      <c r="P202" s="2" t="e">
        <f>(Table1[[#This Row],[poisson_likelihood]] - (1-Table1[[#This Row],[poisson_likelihood]])/(1/Table1[[#This Row],[99/pinn implied]]-1))/4</f>
        <v>#DIV/0!</v>
      </c>
      <c r="Q202" s="3" t="e">
        <f>Table1[[#This Row],[kelly/4 99]]*0.8*$U$2</f>
        <v>#DIV/0!</v>
      </c>
      <c r="R202" s="2"/>
      <c r="S2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3" spans="1:19" x14ac:dyDescent="0.2">
      <c r="A203">
        <v>6016</v>
      </c>
      <c r="B203" t="s">
        <v>132</v>
      </c>
      <c r="C203" s="1">
        <v>45610</v>
      </c>
      <c r="D203" t="s">
        <v>13</v>
      </c>
      <c r="E203">
        <v>1.5</v>
      </c>
      <c r="F203" s="2">
        <v>0.4</v>
      </c>
      <c r="G203" s="2">
        <v>0.28149154290692802</v>
      </c>
      <c r="H203" s="2">
        <v>0.30619140447922</v>
      </c>
      <c r="I203" s="2">
        <v>0.272151898734177</v>
      </c>
      <c r="J203" s="2">
        <v>0.30434782608695599</v>
      </c>
      <c r="K203" s="2">
        <v>-3.90869148003248E-2</v>
      </c>
      <c r="L203" s="2"/>
      <c r="M203" s="2" t="e">
        <f>(Table1[[#This Row],[poisson_likelihood]] - (1-Table1[[#This Row],[poisson_likelihood]])/(1/Table1[[#This Row],[365 implied]]-1))/4</f>
        <v>#DIV/0!</v>
      </c>
      <c r="N203" s="3" t="e">
        <f>Table1[[#This Row],[kelly/4 365]]*0.8*$U$2</f>
        <v>#DIV/0!</v>
      </c>
      <c r="O203" s="2"/>
      <c r="P203" s="2" t="e">
        <f>(Table1[[#This Row],[poisson_likelihood]] - (1-Table1[[#This Row],[poisson_likelihood]])/(1/Table1[[#This Row],[99/pinn implied]]-1))/4</f>
        <v>#DIV/0!</v>
      </c>
      <c r="Q203" s="3" t="e">
        <f>Table1[[#This Row],[kelly/4 99]]*0.8*$U$2</f>
        <v>#DIV/0!</v>
      </c>
      <c r="R203" s="2"/>
      <c r="S2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4" spans="1:19" x14ac:dyDescent="0.2">
      <c r="A204">
        <v>5938</v>
      </c>
      <c r="B204" t="s">
        <v>93</v>
      </c>
      <c r="C204" s="1">
        <v>45610</v>
      </c>
      <c r="D204" t="s">
        <v>13</v>
      </c>
      <c r="E204">
        <v>2.5</v>
      </c>
      <c r="F204" s="2">
        <v>0.43668122270742299</v>
      </c>
      <c r="G204" s="2">
        <v>0.316657604522179</v>
      </c>
      <c r="H204" s="2">
        <v>0.34817409862354098</v>
      </c>
      <c r="I204" s="2">
        <v>0.375</v>
      </c>
      <c r="J204" s="2">
        <v>0.370106761565836</v>
      </c>
      <c r="K204" s="2">
        <v>-3.92793244480793E-2</v>
      </c>
      <c r="L204" s="2"/>
      <c r="M204" s="2" t="e">
        <f>(Table1[[#This Row],[poisson_likelihood]] - (1-Table1[[#This Row],[poisson_likelihood]])/(1/Table1[[#This Row],[365 implied]]-1))/4</f>
        <v>#DIV/0!</v>
      </c>
      <c r="N204" s="3" t="e">
        <f>Table1[[#This Row],[kelly/4 365]]*0.8*$U$2</f>
        <v>#DIV/0!</v>
      </c>
      <c r="O204" s="2"/>
      <c r="P204" s="2" t="e">
        <f>(Table1[[#This Row],[poisson_likelihood]] - (1-Table1[[#This Row],[poisson_likelihood]])/(1/Table1[[#This Row],[99/pinn implied]]-1))/4</f>
        <v>#DIV/0!</v>
      </c>
      <c r="Q204" s="3" t="e">
        <f>Table1[[#This Row],[kelly/4 99]]*0.8*$U$2</f>
        <v>#DIV/0!</v>
      </c>
      <c r="R204" s="2"/>
      <c r="S2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5" spans="1:19" x14ac:dyDescent="0.2">
      <c r="A205">
        <v>5798</v>
      </c>
      <c r="B205" t="s">
        <v>23</v>
      </c>
      <c r="C205" s="1">
        <v>45610</v>
      </c>
      <c r="D205" t="s">
        <v>13</v>
      </c>
      <c r="E205">
        <v>2.5</v>
      </c>
      <c r="F205" s="2">
        <v>0.476190476190476</v>
      </c>
      <c r="G205" s="2">
        <v>0.378901406011796</v>
      </c>
      <c r="H205" s="2">
        <v>0.39341021001058601</v>
      </c>
      <c r="I205" s="2">
        <v>0.33132530120481901</v>
      </c>
      <c r="J205" s="2">
        <v>0.392226148409894</v>
      </c>
      <c r="K205" s="2">
        <v>-3.9508763404038097E-2</v>
      </c>
      <c r="L205" s="2"/>
      <c r="M205" s="2" t="e">
        <f>(Table1[[#This Row],[poisson_likelihood]] - (1-Table1[[#This Row],[poisson_likelihood]])/(1/Table1[[#This Row],[365 implied]]-1))/4</f>
        <v>#DIV/0!</v>
      </c>
      <c r="N205" s="3" t="e">
        <f>Table1[[#This Row],[kelly/4 365]]*0.8*$U$2</f>
        <v>#DIV/0!</v>
      </c>
      <c r="O205" s="2"/>
      <c r="P205" s="2" t="e">
        <f>(Table1[[#This Row],[poisson_likelihood]] - (1-Table1[[#This Row],[poisson_likelihood]])/(1/Table1[[#This Row],[99/pinn implied]]-1))/4</f>
        <v>#DIV/0!</v>
      </c>
      <c r="Q205" s="3" t="e">
        <f>Table1[[#This Row],[kelly/4 99]]*0.8*$U$2</f>
        <v>#DIV/0!</v>
      </c>
      <c r="R205" s="2"/>
      <c r="S2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6" spans="1:19" x14ac:dyDescent="0.2">
      <c r="A206">
        <v>6013</v>
      </c>
      <c r="B206" t="s">
        <v>131</v>
      </c>
      <c r="C206" s="1">
        <v>45610</v>
      </c>
      <c r="D206" t="s">
        <v>12</v>
      </c>
      <c r="E206">
        <v>2.5</v>
      </c>
      <c r="F206" s="2">
        <v>0.53191489361702105</v>
      </c>
      <c r="G206" s="2">
        <v>0.50156557189840401</v>
      </c>
      <c r="H206" s="2">
        <v>0.45764536401149902</v>
      </c>
      <c r="I206" s="2">
        <v>0.48295454545454503</v>
      </c>
      <c r="J206" s="2">
        <v>0.44745762711864401</v>
      </c>
      <c r="K206" s="2">
        <v>-3.9666680584767501E-2</v>
      </c>
      <c r="L206" s="2"/>
      <c r="M206" s="2" t="e">
        <f>(Table1[[#This Row],[poisson_likelihood]] - (1-Table1[[#This Row],[poisson_likelihood]])/(1/Table1[[#This Row],[365 implied]]-1))/4</f>
        <v>#DIV/0!</v>
      </c>
      <c r="N206" s="3" t="e">
        <f>Table1[[#This Row],[kelly/4 365]]*0.8*$U$2</f>
        <v>#DIV/0!</v>
      </c>
      <c r="O206" s="2"/>
      <c r="P206" s="2" t="e">
        <f>(Table1[[#This Row],[poisson_likelihood]] - (1-Table1[[#This Row],[poisson_likelihood]])/(1/Table1[[#This Row],[99/pinn implied]]-1))/4</f>
        <v>#DIV/0!</v>
      </c>
      <c r="Q206" s="3" t="e">
        <f>Table1[[#This Row],[kelly/4 99]]*0.8*$U$2</f>
        <v>#DIV/0!</v>
      </c>
      <c r="R206" s="2"/>
      <c r="S2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7" spans="1:19" x14ac:dyDescent="0.2">
      <c r="A207">
        <v>5865</v>
      </c>
      <c r="B207" t="s">
        <v>57</v>
      </c>
      <c r="C207" s="1">
        <v>45610</v>
      </c>
      <c r="D207" t="s">
        <v>12</v>
      </c>
      <c r="E207">
        <v>3.5</v>
      </c>
      <c r="F207" s="2">
        <v>0.56818181818181801</v>
      </c>
      <c r="G207" s="2">
        <v>0.533632704661401</v>
      </c>
      <c r="H207" s="2">
        <v>0.49859984214946701</v>
      </c>
      <c r="I207" s="2">
        <v>0.48587570621468901</v>
      </c>
      <c r="J207" s="2">
        <v>0.50337837837837796</v>
      </c>
      <c r="K207" s="2">
        <v>-4.0284301913466401E-2</v>
      </c>
      <c r="L207" s="2"/>
      <c r="M207" s="2" t="e">
        <f>(Table1[[#This Row],[poisson_likelihood]] - (1-Table1[[#This Row],[poisson_likelihood]])/(1/Table1[[#This Row],[365 implied]]-1))/4</f>
        <v>#DIV/0!</v>
      </c>
      <c r="N207" s="3" t="e">
        <f>Table1[[#This Row],[kelly/4 365]]*0.8*$U$2</f>
        <v>#DIV/0!</v>
      </c>
      <c r="O207" s="2"/>
      <c r="P207" s="2" t="e">
        <f>(Table1[[#This Row],[poisson_likelihood]] - (1-Table1[[#This Row],[poisson_likelihood]])/(1/Table1[[#This Row],[99/pinn implied]]-1))/4</f>
        <v>#DIV/0!</v>
      </c>
      <c r="Q207" s="3" t="e">
        <f>Table1[[#This Row],[kelly/4 99]]*0.8*$U$2</f>
        <v>#DIV/0!</v>
      </c>
      <c r="R207" s="2"/>
      <c r="S2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8" spans="1:19" x14ac:dyDescent="0.2">
      <c r="A208">
        <v>5981</v>
      </c>
      <c r="B208" t="s">
        <v>115</v>
      </c>
      <c r="C208" s="1">
        <v>45610</v>
      </c>
      <c r="D208" t="s">
        <v>12</v>
      </c>
      <c r="E208">
        <v>1.5</v>
      </c>
      <c r="F208" s="2">
        <v>0.66225165562913901</v>
      </c>
      <c r="G208" s="2">
        <v>0.645436995286094</v>
      </c>
      <c r="H208" s="2">
        <v>0.60740494546018597</v>
      </c>
      <c r="I208" s="2">
        <v>0.54601226993865004</v>
      </c>
      <c r="J208" s="2">
        <v>0.55197132616487399</v>
      </c>
      <c r="K208" s="2">
        <v>-4.0597319781920799E-2</v>
      </c>
      <c r="L208" s="2"/>
      <c r="M208" s="2" t="e">
        <f>(Table1[[#This Row],[poisson_likelihood]] - (1-Table1[[#This Row],[poisson_likelihood]])/(1/Table1[[#This Row],[365 implied]]-1))/4</f>
        <v>#DIV/0!</v>
      </c>
      <c r="N208" s="3" t="e">
        <f>Table1[[#This Row],[kelly/4 365]]*0.8*$U$2</f>
        <v>#DIV/0!</v>
      </c>
      <c r="O208" s="2"/>
      <c r="P208" s="2" t="e">
        <f>(Table1[[#This Row],[poisson_likelihood]] - (1-Table1[[#This Row],[poisson_likelihood]])/(1/Table1[[#This Row],[99/pinn implied]]-1))/4</f>
        <v>#DIV/0!</v>
      </c>
      <c r="Q208" s="3" t="e">
        <f>Table1[[#This Row],[kelly/4 99]]*0.8*$U$2</f>
        <v>#DIV/0!</v>
      </c>
      <c r="R208" s="2"/>
      <c r="S2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9" spans="1:19" x14ac:dyDescent="0.2">
      <c r="A209">
        <v>5924</v>
      </c>
      <c r="B209" t="s">
        <v>86</v>
      </c>
      <c r="C209" s="1">
        <v>45610</v>
      </c>
      <c r="D209" t="s">
        <v>13</v>
      </c>
      <c r="E209">
        <v>2.5</v>
      </c>
      <c r="F209" s="2">
        <v>0.64516129032257996</v>
      </c>
      <c r="G209" s="2">
        <v>0.54484018070795903</v>
      </c>
      <c r="H209" s="2">
        <v>0.58670963721110403</v>
      </c>
      <c r="I209" s="2">
        <v>0.56886227544910095</v>
      </c>
      <c r="J209" s="2">
        <v>0.57543859649122797</v>
      </c>
      <c r="K209" s="2">
        <v>-4.1181846510358E-2</v>
      </c>
      <c r="L209" s="2"/>
      <c r="M209" s="2" t="e">
        <f>(Table1[[#This Row],[poisson_likelihood]] - (1-Table1[[#This Row],[poisson_likelihood]])/(1/Table1[[#This Row],[365 implied]]-1))/4</f>
        <v>#DIV/0!</v>
      </c>
      <c r="N209" s="3" t="e">
        <f>Table1[[#This Row],[kelly/4 365]]*0.8*$U$2</f>
        <v>#DIV/0!</v>
      </c>
      <c r="O209" s="2"/>
      <c r="P209" s="2" t="e">
        <f>(Table1[[#This Row],[poisson_likelihood]] - (1-Table1[[#This Row],[poisson_likelihood]])/(1/Table1[[#This Row],[99/pinn implied]]-1))/4</f>
        <v>#DIV/0!</v>
      </c>
      <c r="Q209" s="3" t="e">
        <f>Table1[[#This Row],[kelly/4 99]]*0.8*$U$2</f>
        <v>#DIV/0!</v>
      </c>
      <c r="R209" s="2"/>
      <c r="S2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0" spans="1:19" x14ac:dyDescent="0.2">
      <c r="A210">
        <v>5833</v>
      </c>
      <c r="B210" t="s">
        <v>41</v>
      </c>
      <c r="C210" s="1">
        <v>45610</v>
      </c>
      <c r="D210" t="s">
        <v>12</v>
      </c>
      <c r="E210">
        <v>3.5</v>
      </c>
      <c r="F210" s="2">
        <v>0.48076923076923</v>
      </c>
      <c r="G210" s="2">
        <v>0.43938597904952797</v>
      </c>
      <c r="H210" s="2">
        <v>0.392912018865893</v>
      </c>
      <c r="I210" s="2">
        <v>0.391812865497076</v>
      </c>
      <c r="J210" s="2">
        <v>0.41580756013745701</v>
      </c>
      <c r="K210" s="2">
        <v>-4.2301620546051001E-2</v>
      </c>
      <c r="L210" s="2"/>
      <c r="M210" s="2" t="e">
        <f>(Table1[[#This Row],[poisson_likelihood]] - (1-Table1[[#This Row],[poisson_likelihood]])/(1/Table1[[#This Row],[365 implied]]-1))/4</f>
        <v>#DIV/0!</v>
      </c>
      <c r="N210" s="3" t="e">
        <f>Table1[[#This Row],[kelly/4 365]]*0.8*$U$2</f>
        <v>#DIV/0!</v>
      </c>
      <c r="O210" s="2"/>
      <c r="P210" s="2" t="e">
        <f>(Table1[[#This Row],[poisson_likelihood]] - (1-Table1[[#This Row],[poisson_likelihood]])/(1/Table1[[#This Row],[99/pinn implied]]-1))/4</f>
        <v>#DIV/0!</v>
      </c>
      <c r="Q210" s="3" t="e">
        <f>Table1[[#This Row],[kelly/4 99]]*0.8*$U$2</f>
        <v>#DIV/0!</v>
      </c>
      <c r="R210" s="2"/>
      <c r="S2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1" spans="1:19" x14ac:dyDescent="0.2">
      <c r="A211">
        <v>5929</v>
      </c>
      <c r="B211" t="s">
        <v>89</v>
      </c>
      <c r="C211" s="1">
        <v>45610</v>
      </c>
      <c r="D211" t="s">
        <v>12</v>
      </c>
      <c r="E211">
        <v>1.5</v>
      </c>
      <c r="F211" s="2">
        <v>0.65359477124182996</v>
      </c>
      <c r="G211" s="2">
        <v>0.62432343632381804</v>
      </c>
      <c r="H211" s="2">
        <v>0.59496138239776197</v>
      </c>
      <c r="I211" s="2">
        <v>0.5</v>
      </c>
      <c r="J211" s="2">
        <v>0.52100840336134402</v>
      </c>
      <c r="K211" s="2">
        <v>-4.2315606099727898E-2</v>
      </c>
      <c r="L211" s="2"/>
      <c r="M211" s="2" t="e">
        <f>(Table1[[#This Row],[poisson_likelihood]] - (1-Table1[[#This Row],[poisson_likelihood]])/(1/Table1[[#This Row],[365 implied]]-1))/4</f>
        <v>#DIV/0!</v>
      </c>
      <c r="N211" s="3" t="e">
        <f>Table1[[#This Row],[kelly/4 365]]*0.8*$U$2</f>
        <v>#DIV/0!</v>
      </c>
      <c r="O211" s="2"/>
      <c r="P211" s="2" t="e">
        <f>(Table1[[#This Row],[poisson_likelihood]] - (1-Table1[[#This Row],[poisson_likelihood]])/(1/Table1[[#This Row],[99/pinn implied]]-1))/4</f>
        <v>#DIV/0!</v>
      </c>
      <c r="Q211" s="3" t="e">
        <f>Table1[[#This Row],[kelly/4 99]]*0.8*$U$2</f>
        <v>#DIV/0!</v>
      </c>
      <c r="R211" s="2"/>
      <c r="S2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2" spans="1:19" x14ac:dyDescent="0.2">
      <c r="A212">
        <v>5790</v>
      </c>
      <c r="B212" t="s">
        <v>19</v>
      </c>
      <c r="C212" s="1">
        <v>45610</v>
      </c>
      <c r="D212" t="s">
        <v>13</v>
      </c>
      <c r="E212">
        <v>3.5</v>
      </c>
      <c r="F212" s="2">
        <v>0.51020408163265296</v>
      </c>
      <c r="G212" s="2">
        <v>0.41451998009752899</v>
      </c>
      <c r="H212" s="2">
        <v>0.42684974702593897</v>
      </c>
      <c r="I212" s="2">
        <v>0.42138364779874199</v>
      </c>
      <c r="J212" s="2">
        <v>0.44981412639405199</v>
      </c>
      <c r="K212" s="2">
        <v>-4.2545441622176897E-2</v>
      </c>
      <c r="L212" s="2"/>
      <c r="M212" s="2" t="e">
        <f>(Table1[[#This Row],[poisson_likelihood]] - (1-Table1[[#This Row],[poisson_likelihood]])/(1/Table1[[#This Row],[365 implied]]-1))/4</f>
        <v>#DIV/0!</v>
      </c>
      <c r="N212" s="3" t="e">
        <f>Table1[[#This Row],[kelly/4 365]]*0.8*$U$2</f>
        <v>#DIV/0!</v>
      </c>
      <c r="O212" s="2"/>
      <c r="P212" s="2" t="e">
        <f>(Table1[[#This Row],[poisson_likelihood]] - (1-Table1[[#This Row],[poisson_likelihood]])/(1/Table1[[#This Row],[99/pinn implied]]-1))/4</f>
        <v>#DIV/0!</v>
      </c>
      <c r="Q212" s="3" t="e">
        <f>Table1[[#This Row],[kelly/4 99]]*0.8*$U$2</f>
        <v>#DIV/0!</v>
      </c>
      <c r="R212" s="2"/>
      <c r="S2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3" spans="1:19" x14ac:dyDescent="0.2">
      <c r="A213">
        <v>5942</v>
      </c>
      <c r="B213" t="s">
        <v>95</v>
      </c>
      <c r="C213" s="1">
        <v>45610</v>
      </c>
      <c r="D213" t="s">
        <v>13</v>
      </c>
      <c r="E213">
        <v>2.5</v>
      </c>
      <c r="F213" s="2">
        <v>0.44247787610619399</v>
      </c>
      <c r="G213" s="2">
        <v>0.33051922242117598</v>
      </c>
      <c r="H213" s="2">
        <v>0.34505950539034502</v>
      </c>
      <c r="I213" s="2">
        <v>0.32638888888888801</v>
      </c>
      <c r="J213" s="2">
        <v>0.35074626865671599</v>
      </c>
      <c r="K213" s="2">
        <v>-4.36836344876625E-2</v>
      </c>
      <c r="L213" s="2"/>
      <c r="M213" s="2" t="e">
        <f>(Table1[[#This Row],[poisson_likelihood]] - (1-Table1[[#This Row],[poisson_likelihood]])/(1/Table1[[#This Row],[365 implied]]-1))/4</f>
        <v>#DIV/0!</v>
      </c>
      <c r="N213" s="3" t="e">
        <f>Table1[[#This Row],[kelly/4 365]]*0.8*$U$2</f>
        <v>#DIV/0!</v>
      </c>
      <c r="O213" s="2"/>
      <c r="P213" s="2" t="e">
        <f>(Table1[[#This Row],[poisson_likelihood]] - (1-Table1[[#This Row],[poisson_likelihood]])/(1/Table1[[#This Row],[99/pinn implied]]-1))/4</f>
        <v>#DIV/0!</v>
      </c>
      <c r="Q213" s="3" t="e">
        <f>Table1[[#This Row],[kelly/4 99]]*0.8*$U$2</f>
        <v>#DIV/0!</v>
      </c>
      <c r="R213" s="2"/>
      <c r="S2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4" spans="1:19" x14ac:dyDescent="0.2">
      <c r="A214">
        <v>6003</v>
      </c>
      <c r="B214" t="s">
        <v>126</v>
      </c>
      <c r="C214" s="1">
        <v>45610</v>
      </c>
      <c r="D214" t="s">
        <v>12</v>
      </c>
      <c r="E214">
        <v>2.5</v>
      </c>
      <c r="F214" s="2">
        <v>0.60606060606060597</v>
      </c>
      <c r="G214" s="2">
        <v>0.57733480309408203</v>
      </c>
      <c r="H214" s="2">
        <v>0.53630423164263397</v>
      </c>
      <c r="I214" s="2">
        <v>0.57954545454545403</v>
      </c>
      <c r="J214" s="2">
        <v>0.58528428093645402</v>
      </c>
      <c r="K214" s="2">
        <v>-4.4268468380635903E-2</v>
      </c>
      <c r="L214" s="2"/>
      <c r="M214" s="2" t="e">
        <f>(Table1[[#This Row],[poisson_likelihood]] - (1-Table1[[#This Row],[poisson_likelihood]])/(1/Table1[[#This Row],[365 implied]]-1))/4</f>
        <v>#DIV/0!</v>
      </c>
      <c r="N214" s="3" t="e">
        <f>Table1[[#This Row],[kelly/4 365]]*0.8*$U$2</f>
        <v>#DIV/0!</v>
      </c>
      <c r="O214" s="2"/>
      <c r="P214" s="2" t="e">
        <f>(Table1[[#This Row],[poisson_likelihood]] - (1-Table1[[#This Row],[poisson_likelihood]])/(1/Table1[[#This Row],[99/pinn implied]]-1))/4</f>
        <v>#DIV/0!</v>
      </c>
      <c r="Q214" s="3" t="e">
        <f>Table1[[#This Row],[kelly/4 99]]*0.8*$U$2</f>
        <v>#DIV/0!</v>
      </c>
      <c r="R214" s="2"/>
      <c r="S2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5" spans="1:19" x14ac:dyDescent="0.2">
      <c r="A215">
        <v>5921</v>
      </c>
      <c r="B215" t="s">
        <v>85</v>
      </c>
      <c r="C215" s="1">
        <v>45610</v>
      </c>
      <c r="D215" t="s">
        <v>12</v>
      </c>
      <c r="E215">
        <v>1.5</v>
      </c>
      <c r="F215" s="2">
        <v>0.54644808743169304</v>
      </c>
      <c r="G215" s="2">
        <v>0.52071536513708006</v>
      </c>
      <c r="H215" s="2">
        <v>0.46541858970653199</v>
      </c>
      <c r="I215" s="2">
        <v>0.49723756906077299</v>
      </c>
      <c r="J215" s="2">
        <v>0.49837133550488599</v>
      </c>
      <c r="K215" s="2">
        <v>-4.4663849649712602E-2</v>
      </c>
      <c r="L215" s="2"/>
      <c r="M215" s="2" t="e">
        <f>(Table1[[#This Row],[poisson_likelihood]] - (1-Table1[[#This Row],[poisson_likelihood]])/(1/Table1[[#This Row],[365 implied]]-1))/4</f>
        <v>#DIV/0!</v>
      </c>
      <c r="N215" s="3" t="e">
        <f>Table1[[#This Row],[kelly/4 365]]*0.8*$U$2</f>
        <v>#DIV/0!</v>
      </c>
      <c r="O215" s="2"/>
      <c r="P215" s="2" t="e">
        <f>(Table1[[#This Row],[poisson_likelihood]] - (1-Table1[[#This Row],[poisson_likelihood]])/(1/Table1[[#This Row],[99/pinn implied]]-1))/4</f>
        <v>#DIV/0!</v>
      </c>
      <c r="Q215" s="3" t="e">
        <f>Table1[[#This Row],[kelly/4 99]]*0.8*$U$2</f>
        <v>#DIV/0!</v>
      </c>
      <c r="R215" s="2"/>
      <c r="S2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6" spans="1:19" x14ac:dyDescent="0.2">
      <c r="A216">
        <v>5927</v>
      </c>
      <c r="B216" t="s">
        <v>88</v>
      </c>
      <c r="C216" s="1">
        <v>45610</v>
      </c>
      <c r="D216" t="s">
        <v>12</v>
      </c>
      <c r="E216">
        <v>2.5</v>
      </c>
      <c r="F216" s="2">
        <v>0.53191489361702105</v>
      </c>
      <c r="G216" s="2">
        <v>0.49261166030534398</v>
      </c>
      <c r="H216" s="2">
        <v>0.448120679524872</v>
      </c>
      <c r="I216" s="2">
        <v>0.47093023255813898</v>
      </c>
      <c r="J216" s="2">
        <v>0.5</v>
      </c>
      <c r="K216" s="2">
        <v>-4.47537279810339E-2</v>
      </c>
      <c r="L216" s="2"/>
      <c r="M216" s="2" t="e">
        <f>(Table1[[#This Row],[poisson_likelihood]] - (1-Table1[[#This Row],[poisson_likelihood]])/(1/Table1[[#This Row],[365 implied]]-1))/4</f>
        <v>#DIV/0!</v>
      </c>
      <c r="N216" s="3" t="e">
        <f>Table1[[#This Row],[kelly/4 365]]*0.8*$U$2</f>
        <v>#DIV/0!</v>
      </c>
      <c r="O216" s="2"/>
      <c r="P216" s="2" t="e">
        <f>(Table1[[#This Row],[poisson_likelihood]] - (1-Table1[[#This Row],[poisson_likelihood]])/(1/Table1[[#This Row],[99/pinn implied]]-1))/4</f>
        <v>#DIV/0!</v>
      </c>
      <c r="Q216" s="3" t="e">
        <f>Table1[[#This Row],[kelly/4 99]]*0.8*$U$2</f>
        <v>#DIV/0!</v>
      </c>
      <c r="R216" s="2"/>
      <c r="S2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7" spans="1:19" x14ac:dyDescent="0.2">
      <c r="A217">
        <v>5814</v>
      </c>
      <c r="B217" t="s">
        <v>31</v>
      </c>
      <c r="C217" s="1">
        <v>45610</v>
      </c>
      <c r="D217" t="s">
        <v>13</v>
      </c>
      <c r="E217">
        <v>2.5</v>
      </c>
      <c r="F217" s="2">
        <v>0.44444444444444398</v>
      </c>
      <c r="G217" s="2">
        <v>0.30538022780736901</v>
      </c>
      <c r="H217" s="2">
        <v>0.34326116359811198</v>
      </c>
      <c r="I217" s="2">
        <v>0.49142857142857099</v>
      </c>
      <c r="J217" s="2">
        <v>0.49830508474576202</v>
      </c>
      <c r="K217" s="2">
        <v>-4.5532476380849202E-2</v>
      </c>
      <c r="L217" s="2"/>
      <c r="M217" s="2" t="e">
        <f>(Table1[[#This Row],[poisson_likelihood]] - (1-Table1[[#This Row],[poisson_likelihood]])/(1/Table1[[#This Row],[365 implied]]-1))/4</f>
        <v>#DIV/0!</v>
      </c>
      <c r="N217" s="3" t="e">
        <f>Table1[[#This Row],[kelly/4 365]]*0.8*$U$2</f>
        <v>#DIV/0!</v>
      </c>
      <c r="O217" s="2"/>
      <c r="P217" s="2" t="e">
        <f>(Table1[[#This Row],[poisson_likelihood]] - (1-Table1[[#This Row],[poisson_likelihood]])/(1/Table1[[#This Row],[99/pinn implied]]-1))/4</f>
        <v>#DIV/0!</v>
      </c>
      <c r="Q217" s="3" t="e">
        <f>Table1[[#This Row],[kelly/4 99]]*0.8*$U$2</f>
        <v>#DIV/0!</v>
      </c>
      <c r="R217" s="2"/>
      <c r="S2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8" spans="1:19" x14ac:dyDescent="0.2">
      <c r="A218">
        <v>5828</v>
      </c>
      <c r="B218" t="s">
        <v>38</v>
      </c>
      <c r="C218" s="1">
        <v>45610</v>
      </c>
      <c r="D218" t="s">
        <v>13</v>
      </c>
      <c r="E218">
        <v>1.5</v>
      </c>
      <c r="F218" s="2">
        <v>0.43859649122806998</v>
      </c>
      <c r="G218" s="2">
        <v>0.31058339505702198</v>
      </c>
      <c r="H218" s="2">
        <v>0.33621343220567201</v>
      </c>
      <c r="I218" s="2">
        <v>0.40476190476190399</v>
      </c>
      <c r="J218" s="2">
        <v>0.43617021276595702</v>
      </c>
      <c r="K218" s="2">
        <v>-4.5592455970911598E-2</v>
      </c>
      <c r="L218" s="2"/>
      <c r="M218" s="2" t="e">
        <f>(Table1[[#This Row],[poisson_likelihood]] - (1-Table1[[#This Row],[poisson_likelihood]])/(1/Table1[[#This Row],[365 implied]]-1))/4</f>
        <v>#DIV/0!</v>
      </c>
      <c r="N218" s="3" t="e">
        <f>Table1[[#This Row],[kelly/4 365]]*0.8*$U$2</f>
        <v>#DIV/0!</v>
      </c>
      <c r="O218" s="2"/>
      <c r="P218" s="2" t="e">
        <f>(Table1[[#This Row],[poisson_likelihood]] - (1-Table1[[#This Row],[poisson_likelihood]])/(1/Table1[[#This Row],[99/pinn implied]]-1))/4</f>
        <v>#DIV/0!</v>
      </c>
      <c r="Q218" s="3" t="e">
        <f>Table1[[#This Row],[kelly/4 99]]*0.8*$U$2</f>
        <v>#DIV/0!</v>
      </c>
      <c r="R218" s="2"/>
      <c r="S2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9" spans="1:19" x14ac:dyDescent="0.2">
      <c r="A219">
        <v>5820</v>
      </c>
      <c r="B219" t="s">
        <v>34</v>
      </c>
      <c r="C219" s="1">
        <v>45610</v>
      </c>
      <c r="D219" t="s">
        <v>13</v>
      </c>
      <c r="E219">
        <v>2.5</v>
      </c>
      <c r="F219" s="2">
        <v>0.48076923076923</v>
      </c>
      <c r="G219" s="2">
        <v>0.35937697943319102</v>
      </c>
      <c r="H219" s="2">
        <v>0.38560355551161002</v>
      </c>
      <c r="I219" s="2">
        <v>0.43502824858757</v>
      </c>
      <c r="J219" s="2">
        <v>0.45945945945945899</v>
      </c>
      <c r="K219" s="2">
        <v>-4.5820510309224703E-2</v>
      </c>
      <c r="L219" s="2"/>
      <c r="M219" s="2" t="e">
        <f>(Table1[[#This Row],[poisson_likelihood]] - (1-Table1[[#This Row],[poisson_likelihood]])/(1/Table1[[#This Row],[365 implied]]-1))/4</f>
        <v>#DIV/0!</v>
      </c>
      <c r="N219" s="3" t="e">
        <f>Table1[[#This Row],[kelly/4 365]]*0.8*$U$2</f>
        <v>#DIV/0!</v>
      </c>
      <c r="O219" s="2"/>
      <c r="P219" s="2" t="e">
        <f>(Table1[[#This Row],[poisson_likelihood]] - (1-Table1[[#This Row],[poisson_likelihood]])/(1/Table1[[#This Row],[99/pinn implied]]-1))/4</f>
        <v>#DIV/0!</v>
      </c>
      <c r="Q219" s="3" t="e">
        <f>Table1[[#This Row],[kelly/4 99]]*0.8*$U$2</f>
        <v>#DIV/0!</v>
      </c>
      <c r="R219" s="2"/>
      <c r="S2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0" spans="1:19" x14ac:dyDescent="0.2">
      <c r="A220">
        <v>5964</v>
      </c>
      <c r="B220" t="s">
        <v>106</v>
      </c>
      <c r="C220" s="1">
        <v>45610</v>
      </c>
      <c r="D220" t="s">
        <v>13</v>
      </c>
      <c r="E220">
        <v>3.5</v>
      </c>
      <c r="F220" s="2">
        <v>0.62893081761006198</v>
      </c>
      <c r="G220" s="2">
        <v>0.52333750069464002</v>
      </c>
      <c r="H220" s="2">
        <v>0.56022860772386396</v>
      </c>
      <c r="I220" s="2">
        <v>0.56000000000000005</v>
      </c>
      <c r="J220" s="2">
        <v>0.58249158249158195</v>
      </c>
      <c r="K220" s="2">
        <v>-4.6286658355532001E-2</v>
      </c>
      <c r="L220" s="2"/>
      <c r="M220" s="2" t="e">
        <f>(Table1[[#This Row],[poisson_likelihood]] - (1-Table1[[#This Row],[poisson_likelihood]])/(1/Table1[[#This Row],[365 implied]]-1))/4</f>
        <v>#DIV/0!</v>
      </c>
      <c r="N220" s="3" t="e">
        <f>Table1[[#This Row],[kelly/4 365]]*0.8*$U$2</f>
        <v>#DIV/0!</v>
      </c>
      <c r="O220" s="2"/>
      <c r="P220" s="2" t="e">
        <f>(Table1[[#This Row],[poisson_likelihood]] - (1-Table1[[#This Row],[poisson_likelihood]])/(1/Table1[[#This Row],[99/pinn implied]]-1))/4</f>
        <v>#DIV/0!</v>
      </c>
      <c r="Q220" s="3" t="e">
        <f>Table1[[#This Row],[kelly/4 99]]*0.8*$U$2</f>
        <v>#DIV/0!</v>
      </c>
      <c r="R220" s="2"/>
      <c r="S2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1" spans="1:19" x14ac:dyDescent="0.2">
      <c r="A221">
        <v>5959</v>
      </c>
      <c r="B221" t="s">
        <v>104</v>
      </c>
      <c r="C221" s="1">
        <v>45610</v>
      </c>
      <c r="D221" t="s">
        <v>12</v>
      </c>
      <c r="E221">
        <v>3.5</v>
      </c>
      <c r="F221" s="2">
        <v>0.54644808743169304</v>
      </c>
      <c r="G221" s="2">
        <v>0.49793095095046602</v>
      </c>
      <c r="H221" s="2">
        <v>0.46102394329948299</v>
      </c>
      <c r="I221" s="2">
        <v>0.52702702702702697</v>
      </c>
      <c r="J221" s="2">
        <v>0.55514705882352899</v>
      </c>
      <c r="K221" s="2">
        <v>-4.7086199928296699E-2</v>
      </c>
      <c r="L221" s="2"/>
      <c r="M221" s="2" t="e">
        <f>(Table1[[#This Row],[poisson_likelihood]] - (1-Table1[[#This Row],[poisson_likelihood]])/(1/Table1[[#This Row],[365 implied]]-1))/4</f>
        <v>#DIV/0!</v>
      </c>
      <c r="N221" s="3" t="e">
        <f>Table1[[#This Row],[kelly/4 365]]*0.8*$U$2</f>
        <v>#DIV/0!</v>
      </c>
      <c r="O221" s="2"/>
      <c r="P221" s="2" t="e">
        <f>(Table1[[#This Row],[poisson_likelihood]] - (1-Table1[[#This Row],[poisson_likelihood]])/(1/Table1[[#This Row],[99/pinn implied]]-1))/4</f>
        <v>#DIV/0!</v>
      </c>
      <c r="Q221" s="3" t="e">
        <f>Table1[[#This Row],[kelly/4 99]]*0.8*$U$2</f>
        <v>#DIV/0!</v>
      </c>
      <c r="R221" s="2"/>
      <c r="S2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2" spans="1:19" x14ac:dyDescent="0.2">
      <c r="A222">
        <v>5871</v>
      </c>
      <c r="B222" t="s">
        <v>60</v>
      </c>
      <c r="C222" s="1">
        <v>45610</v>
      </c>
      <c r="D222" t="s">
        <v>12</v>
      </c>
      <c r="E222">
        <v>2.5</v>
      </c>
      <c r="F222" s="2">
        <v>0.49261083743842299</v>
      </c>
      <c r="G222" s="2">
        <v>0.43294150514700702</v>
      </c>
      <c r="H222" s="2">
        <v>0.396670909457358</v>
      </c>
      <c r="I222" s="2">
        <v>0.39548022598869997</v>
      </c>
      <c r="J222" s="2">
        <v>0.40404040404040398</v>
      </c>
      <c r="K222" s="2">
        <v>-4.7271372281932698E-2</v>
      </c>
      <c r="L222" s="2"/>
      <c r="M222" s="2" t="e">
        <f>(Table1[[#This Row],[poisson_likelihood]] - (1-Table1[[#This Row],[poisson_likelihood]])/(1/Table1[[#This Row],[365 implied]]-1))/4</f>
        <v>#DIV/0!</v>
      </c>
      <c r="N222" s="3" t="e">
        <f>Table1[[#This Row],[kelly/4 365]]*0.8*$U$2</f>
        <v>#DIV/0!</v>
      </c>
      <c r="O222" s="2"/>
      <c r="P222" s="2" t="e">
        <f>(Table1[[#This Row],[poisson_likelihood]] - (1-Table1[[#This Row],[poisson_likelihood]])/(1/Table1[[#This Row],[99/pinn implied]]-1))/4</f>
        <v>#DIV/0!</v>
      </c>
      <c r="Q222" s="3" t="e">
        <f>Table1[[#This Row],[kelly/4 99]]*0.8*$U$2</f>
        <v>#DIV/0!</v>
      </c>
      <c r="R222" s="2"/>
      <c r="S2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3" spans="1:19" x14ac:dyDescent="0.2">
      <c r="A223">
        <v>5990</v>
      </c>
      <c r="B223" t="s">
        <v>119</v>
      </c>
      <c r="C223" s="1">
        <v>45610</v>
      </c>
      <c r="D223" t="s">
        <v>13</v>
      </c>
      <c r="E223">
        <v>2.5</v>
      </c>
      <c r="F223" s="2">
        <v>0.61728395061728303</v>
      </c>
      <c r="G223" s="2">
        <v>0.50050373582014396</v>
      </c>
      <c r="H223" s="2">
        <v>0.54435253723270505</v>
      </c>
      <c r="I223" s="2">
        <v>0.54838709677419295</v>
      </c>
      <c r="J223" s="2">
        <v>0.564393939393939</v>
      </c>
      <c r="K223" s="2">
        <v>-4.7640681323797299E-2</v>
      </c>
      <c r="L223" s="2"/>
      <c r="M223" s="2" t="e">
        <f>(Table1[[#This Row],[poisson_likelihood]] - (1-Table1[[#This Row],[poisson_likelihood]])/(1/Table1[[#This Row],[365 implied]]-1))/4</f>
        <v>#DIV/0!</v>
      </c>
      <c r="N223" s="3" t="e">
        <f>Table1[[#This Row],[kelly/4 365]]*0.8*$U$2</f>
        <v>#DIV/0!</v>
      </c>
      <c r="O223" s="2"/>
      <c r="P223" s="2" t="e">
        <f>(Table1[[#This Row],[poisson_likelihood]] - (1-Table1[[#This Row],[poisson_likelihood]])/(1/Table1[[#This Row],[99/pinn implied]]-1))/4</f>
        <v>#DIV/0!</v>
      </c>
      <c r="Q223" s="3" t="e">
        <f>Table1[[#This Row],[kelly/4 99]]*0.8*$U$2</f>
        <v>#DIV/0!</v>
      </c>
      <c r="R223" s="2"/>
      <c r="S2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4" spans="1:19" x14ac:dyDescent="0.2">
      <c r="A224">
        <v>5799</v>
      </c>
      <c r="B224" t="s">
        <v>24</v>
      </c>
      <c r="C224" s="1">
        <v>45610</v>
      </c>
      <c r="D224" t="s">
        <v>12</v>
      </c>
      <c r="E224">
        <v>2.5</v>
      </c>
      <c r="F224" s="2">
        <v>0.54054054054054002</v>
      </c>
      <c r="G224" s="2">
        <v>0.49575703224311701</v>
      </c>
      <c r="H224" s="2">
        <v>0.45184139715591098</v>
      </c>
      <c r="I224" s="2">
        <v>0.52348993288590595</v>
      </c>
      <c r="J224" s="2">
        <v>0.505353319057815</v>
      </c>
      <c r="K224" s="2">
        <v>-4.8262769194577802E-2</v>
      </c>
      <c r="L224" s="2"/>
      <c r="M224" s="2" t="e">
        <f>(Table1[[#This Row],[poisson_likelihood]] - (1-Table1[[#This Row],[poisson_likelihood]])/(1/Table1[[#This Row],[365 implied]]-1))/4</f>
        <v>#DIV/0!</v>
      </c>
      <c r="N224" s="3" t="e">
        <f>Table1[[#This Row],[kelly/4 365]]*0.8*$U$2</f>
        <v>#DIV/0!</v>
      </c>
      <c r="O224" s="2"/>
      <c r="P224" s="2" t="e">
        <f>(Table1[[#This Row],[poisson_likelihood]] - (1-Table1[[#This Row],[poisson_likelihood]])/(1/Table1[[#This Row],[99/pinn implied]]-1))/4</f>
        <v>#DIV/0!</v>
      </c>
      <c r="Q224" s="3" t="e">
        <f>Table1[[#This Row],[kelly/4 99]]*0.8*$U$2</f>
        <v>#DIV/0!</v>
      </c>
      <c r="R224" s="2"/>
      <c r="S2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5" spans="1:19" x14ac:dyDescent="0.2">
      <c r="A225">
        <v>5859</v>
      </c>
      <c r="B225" t="s">
        <v>54</v>
      </c>
      <c r="C225" s="1">
        <v>45610</v>
      </c>
      <c r="D225" t="s">
        <v>12</v>
      </c>
      <c r="E225">
        <v>2.5</v>
      </c>
      <c r="F225" s="2">
        <v>0.52356020942408299</v>
      </c>
      <c r="G225" s="2">
        <v>0.47321104883084802</v>
      </c>
      <c r="H225" s="2">
        <v>0.43066012631472</v>
      </c>
      <c r="I225" s="2">
        <v>0.398809523809523</v>
      </c>
      <c r="J225" s="2">
        <v>0.40845070422535201</v>
      </c>
      <c r="K225" s="2">
        <v>-4.8747021631561603E-2</v>
      </c>
      <c r="L225" s="2"/>
      <c r="M225" s="2" t="e">
        <f>(Table1[[#This Row],[poisson_likelihood]] - (1-Table1[[#This Row],[poisson_likelihood]])/(1/Table1[[#This Row],[365 implied]]-1))/4</f>
        <v>#DIV/0!</v>
      </c>
      <c r="N225" s="3" t="e">
        <f>Table1[[#This Row],[kelly/4 365]]*0.8*$U$2</f>
        <v>#DIV/0!</v>
      </c>
      <c r="O225" s="2"/>
      <c r="P225" s="2" t="e">
        <f>(Table1[[#This Row],[poisson_likelihood]] - (1-Table1[[#This Row],[poisson_likelihood]])/(1/Table1[[#This Row],[99/pinn implied]]-1))/4</f>
        <v>#DIV/0!</v>
      </c>
      <c r="Q225" s="3" t="e">
        <f>Table1[[#This Row],[kelly/4 99]]*0.8*$U$2</f>
        <v>#DIV/0!</v>
      </c>
      <c r="R225" s="2"/>
      <c r="S2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6" spans="1:19" x14ac:dyDescent="0.2">
      <c r="A226">
        <v>5841</v>
      </c>
      <c r="B226" t="s">
        <v>45</v>
      </c>
      <c r="C226" s="1">
        <v>45610</v>
      </c>
      <c r="D226" t="s">
        <v>12</v>
      </c>
      <c r="E226">
        <v>1.5</v>
      </c>
      <c r="F226" s="2">
        <v>0.625</v>
      </c>
      <c r="G226" s="2">
        <v>0.59175692657594203</v>
      </c>
      <c r="H226" s="2">
        <v>0.55169695067078806</v>
      </c>
      <c r="I226" s="2">
        <v>0.49122807017543801</v>
      </c>
      <c r="J226" s="2">
        <v>0.513793103448275</v>
      </c>
      <c r="K226" s="2">
        <v>-4.8868699552807503E-2</v>
      </c>
      <c r="L226" s="2"/>
      <c r="M226" s="2" t="e">
        <f>(Table1[[#This Row],[poisson_likelihood]] - (1-Table1[[#This Row],[poisson_likelihood]])/(1/Table1[[#This Row],[365 implied]]-1))/4</f>
        <v>#DIV/0!</v>
      </c>
      <c r="N226" s="3" t="e">
        <f>Table1[[#This Row],[kelly/4 365]]*0.8*$U$2</f>
        <v>#DIV/0!</v>
      </c>
      <c r="O226" s="2"/>
      <c r="P226" s="2" t="e">
        <f>(Table1[[#This Row],[poisson_likelihood]] - (1-Table1[[#This Row],[poisson_likelihood]])/(1/Table1[[#This Row],[99/pinn implied]]-1))/4</f>
        <v>#DIV/0!</v>
      </c>
      <c r="Q226" s="3" t="e">
        <f>Table1[[#This Row],[kelly/4 99]]*0.8*$U$2</f>
        <v>#DIV/0!</v>
      </c>
      <c r="R226" s="2"/>
      <c r="S2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7" spans="1:19" x14ac:dyDescent="0.2">
      <c r="A227">
        <v>5994</v>
      </c>
      <c r="B227" t="s">
        <v>121</v>
      </c>
      <c r="C227" s="1">
        <v>45610</v>
      </c>
      <c r="D227" t="s">
        <v>13</v>
      </c>
      <c r="E227">
        <v>2.5</v>
      </c>
      <c r="F227" s="2">
        <v>0.61728395061728303</v>
      </c>
      <c r="G227" s="2">
        <v>0.49663618426915601</v>
      </c>
      <c r="H227" s="2">
        <v>0.540298743261026</v>
      </c>
      <c r="I227" s="2">
        <v>0.59550561797752799</v>
      </c>
      <c r="J227" s="2">
        <v>0.60666666666666602</v>
      </c>
      <c r="K227" s="2">
        <v>-5.0288724160135599E-2</v>
      </c>
      <c r="L227" s="2"/>
      <c r="M227" s="2" t="e">
        <f>(Table1[[#This Row],[poisson_likelihood]] - (1-Table1[[#This Row],[poisson_likelihood]])/(1/Table1[[#This Row],[365 implied]]-1))/4</f>
        <v>#DIV/0!</v>
      </c>
      <c r="N227" s="3" t="e">
        <f>Table1[[#This Row],[kelly/4 365]]*0.8*$U$2</f>
        <v>#DIV/0!</v>
      </c>
      <c r="O227" s="2"/>
      <c r="P227" s="2" t="e">
        <f>(Table1[[#This Row],[poisson_likelihood]] - (1-Table1[[#This Row],[poisson_likelihood]])/(1/Table1[[#This Row],[99/pinn implied]]-1))/4</f>
        <v>#DIV/0!</v>
      </c>
      <c r="Q227" s="3" t="e">
        <f>Table1[[#This Row],[kelly/4 99]]*0.8*$U$2</f>
        <v>#DIV/0!</v>
      </c>
      <c r="R227" s="2"/>
      <c r="S2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8" spans="1:19" x14ac:dyDescent="0.2">
      <c r="A228">
        <v>6001</v>
      </c>
      <c r="B228" t="s">
        <v>125</v>
      </c>
      <c r="C228" s="1">
        <v>45610</v>
      </c>
      <c r="D228" t="s">
        <v>12</v>
      </c>
      <c r="E228">
        <v>2.5</v>
      </c>
      <c r="F228" s="2">
        <v>0.52910052910052896</v>
      </c>
      <c r="G228" s="2">
        <v>0.48013646861297399</v>
      </c>
      <c r="H228" s="2">
        <v>0.43417561668953902</v>
      </c>
      <c r="I228" s="2">
        <v>0.45810055865921701</v>
      </c>
      <c r="J228" s="2">
        <v>0.463576158940397</v>
      </c>
      <c r="K228" s="2">
        <v>-5.0395529341789397E-2</v>
      </c>
      <c r="L228" s="2"/>
      <c r="M228" s="2" t="e">
        <f>(Table1[[#This Row],[poisson_likelihood]] - (1-Table1[[#This Row],[poisson_likelihood]])/(1/Table1[[#This Row],[365 implied]]-1))/4</f>
        <v>#DIV/0!</v>
      </c>
      <c r="N228" s="3" t="e">
        <f>Table1[[#This Row],[kelly/4 365]]*0.8*$U$2</f>
        <v>#DIV/0!</v>
      </c>
      <c r="O228" s="2"/>
      <c r="P228" s="2" t="e">
        <f>(Table1[[#This Row],[poisson_likelihood]] - (1-Table1[[#This Row],[poisson_likelihood]])/(1/Table1[[#This Row],[99/pinn implied]]-1))/4</f>
        <v>#DIV/0!</v>
      </c>
      <c r="Q228" s="3" t="e">
        <f>Table1[[#This Row],[kelly/4 99]]*0.8*$U$2</f>
        <v>#DIV/0!</v>
      </c>
      <c r="R228" s="2"/>
      <c r="S2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9" spans="1:19" x14ac:dyDescent="0.2">
      <c r="A229">
        <v>5783</v>
      </c>
      <c r="B229" t="s">
        <v>16</v>
      </c>
      <c r="C229" s="1">
        <v>45610</v>
      </c>
      <c r="D229" t="s">
        <v>12</v>
      </c>
      <c r="E229">
        <v>1.5</v>
      </c>
      <c r="F229" s="2">
        <v>0.53191489361702105</v>
      </c>
      <c r="G229" s="2">
        <v>0.49571004157875997</v>
      </c>
      <c r="H229" s="2">
        <v>0.436574470157712</v>
      </c>
      <c r="I229" s="2">
        <v>0.398876404494382</v>
      </c>
      <c r="J229" s="2">
        <v>0.37785016286644901</v>
      </c>
      <c r="K229" s="2">
        <v>-5.0920453438494599E-2</v>
      </c>
      <c r="L229" s="2"/>
      <c r="M229" s="2" t="e">
        <f>(Table1[[#This Row],[poisson_likelihood]] - (1-Table1[[#This Row],[poisson_likelihood]])/(1/Table1[[#This Row],[365 implied]]-1))/4</f>
        <v>#DIV/0!</v>
      </c>
      <c r="N229" s="3" t="e">
        <f>Table1[[#This Row],[kelly/4 365]]*0.8*$U$2</f>
        <v>#DIV/0!</v>
      </c>
      <c r="O229" s="2"/>
      <c r="P229" s="2" t="e">
        <f>(Table1[[#This Row],[poisson_likelihood]] - (1-Table1[[#This Row],[poisson_likelihood]])/(1/Table1[[#This Row],[99/pinn implied]]-1))/4</f>
        <v>#DIV/0!</v>
      </c>
      <c r="Q229" s="3" t="e">
        <f>Table1[[#This Row],[kelly/4 99]]*0.8*$U$2</f>
        <v>#DIV/0!</v>
      </c>
      <c r="R229" s="2"/>
      <c r="S2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0" spans="1:19" x14ac:dyDescent="0.2">
      <c r="A230">
        <v>5850</v>
      </c>
      <c r="B230" t="s">
        <v>49</v>
      </c>
      <c r="C230" s="1">
        <v>45610</v>
      </c>
      <c r="D230" t="s">
        <v>13</v>
      </c>
      <c r="E230">
        <v>1.5</v>
      </c>
      <c r="F230" s="2">
        <v>0.44247787610619399</v>
      </c>
      <c r="G230" s="2">
        <v>0.294749478016607</v>
      </c>
      <c r="H230" s="2">
        <v>0.327533720968544</v>
      </c>
      <c r="I230" s="2">
        <v>0.4</v>
      </c>
      <c r="J230" s="2">
        <v>0.32389937106918198</v>
      </c>
      <c r="K230" s="2">
        <v>-5.1542418772041597E-2</v>
      </c>
      <c r="L230" s="2"/>
      <c r="M230" s="2" t="e">
        <f>(Table1[[#This Row],[poisson_likelihood]] - (1-Table1[[#This Row],[poisson_likelihood]])/(1/Table1[[#This Row],[365 implied]]-1))/4</f>
        <v>#DIV/0!</v>
      </c>
      <c r="N230" s="3" t="e">
        <f>Table1[[#This Row],[kelly/4 365]]*0.8*$U$2</f>
        <v>#DIV/0!</v>
      </c>
      <c r="O230" s="2"/>
      <c r="P230" s="2" t="e">
        <f>(Table1[[#This Row],[poisson_likelihood]] - (1-Table1[[#This Row],[poisson_likelihood]])/(1/Table1[[#This Row],[99/pinn implied]]-1))/4</f>
        <v>#DIV/0!</v>
      </c>
      <c r="Q230" s="3" t="e">
        <f>Table1[[#This Row],[kelly/4 99]]*0.8*$U$2</f>
        <v>#DIV/0!</v>
      </c>
      <c r="R230" s="2"/>
      <c r="S2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1" spans="1:19" x14ac:dyDescent="0.2">
      <c r="A231">
        <v>5935</v>
      </c>
      <c r="B231" t="s">
        <v>92</v>
      </c>
      <c r="C231" s="1">
        <v>45610</v>
      </c>
      <c r="D231" t="s">
        <v>12</v>
      </c>
      <c r="E231">
        <v>1.5</v>
      </c>
      <c r="F231" s="2">
        <v>0.56497175141242895</v>
      </c>
      <c r="G231" s="2">
        <v>0.52571291553251198</v>
      </c>
      <c r="H231" s="2">
        <v>0.47523727466398202</v>
      </c>
      <c r="I231" s="2">
        <v>0.42537313432835799</v>
      </c>
      <c r="J231" s="2">
        <v>0.44047619047619002</v>
      </c>
      <c r="K231" s="2">
        <v>-5.1568189559984101E-2</v>
      </c>
      <c r="L231" s="2"/>
      <c r="M231" s="2" t="e">
        <f>(Table1[[#This Row],[poisson_likelihood]] - (1-Table1[[#This Row],[poisson_likelihood]])/(1/Table1[[#This Row],[365 implied]]-1))/4</f>
        <v>#DIV/0!</v>
      </c>
      <c r="N231" s="3" t="e">
        <f>Table1[[#This Row],[kelly/4 365]]*0.8*$U$2</f>
        <v>#DIV/0!</v>
      </c>
      <c r="O231" s="2"/>
      <c r="P231" s="2" t="e">
        <f>(Table1[[#This Row],[poisson_likelihood]] - (1-Table1[[#This Row],[poisson_likelihood]])/(1/Table1[[#This Row],[99/pinn implied]]-1))/4</f>
        <v>#DIV/0!</v>
      </c>
      <c r="Q231" s="3" t="e">
        <f>Table1[[#This Row],[kelly/4 99]]*0.8*$U$2</f>
        <v>#DIV/0!</v>
      </c>
      <c r="R231" s="2"/>
      <c r="S2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2" spans="1:19" x14ac:dyDescent="0.2">
      <c r="A232">
        <v>5995</v>
      </c>
      <c r="B232" t="s">
        <v>122</v>
      </c>
      <c r="C232" s="1">
        <v>45610</v>
      </c>
      <c r="D232" t="s">
        <v>12</v>
      </c>
      <c r="E232">
        <v>2.5</v>
      </c>
      <c r="F232" s="2">
        <v>0.61728395061728303</v>
      </c>
      <c r="G232" s="2">
        <v>0.57875317687097905</v>
      </c>
      <c r="H232" s="2">
        <v>0.53502588352051705</v>
      </c>
      <c r="I232" s="2">
        <v>0.50857142857142801</v>
      </c>
      <c r="J232" s="2">
        <v>0.50505050505050497</v>
      </c>
      <c r="K232" s="2">
        <v>-5.3733092216435997E-2</v>
      </c>
      <c r="L232" s="2"/>
      <c r="M232" s="2" t="e">
        <f>(Table1[[#This Row],[poisson_likelihood]] - (1-Table1[[#This Row],[poisson_likelihood]])/(1/Table1[[#This Row],[365 implied]]-1))/4</f>
        <v>#DIV/0!</v>
      </c>
      <c r="N232" s="3" t="e">
        <f>Table1[[#This Row],[kelly/4 365]]*0.8*$U$2</f>
        <v>#DIV/0!</v>
      </c>
      <c r="O232" s="2"/>
      <c r="P232" s="2" t="e">
        <f>(Table1[[#This Row],[poisson_likelihood]] - (1-Table1[[#This Row],[poisson_likelihood]])/(1/Table1[[#This Row],[99/pinn implied]]-1))/4</f>
        <v>#DIV/0!</v>
      </c>
      <c r="Q232" s="3" t="e">
        <f>Table1[[#This Row],[kelly/4 99]]*0.8*$U$2</f>
        <v>#DIV/0!</v>
      </c>
      <c r="R232" s="2"/>
      <c r="S2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3" spans="1:19" x14ac:dyDescent="0.2">
      <c r="A233">
        <v>5794</v>
      </c>
      <c r="B233" t="s">
        <v>21</v>
      </c>
      <c r="C233" s="1">
        <v>45610</v>
      </c>
      <c r="D233" t="s">
        <v>13</v>
      </c>
      <c r="E233">
        <v>2.5</v>
      </c>
      <c r="F233" s="2">
        <v>0.5</v>
      </c>
      <c r="G233" s="2">
        <v>0.36315596491413599</v>
      </c>
      <c r="H233" s="2">
        <v>0.39203770327485798</v>
      </c>
      <c r="I233" s="2">
        <v>0.38016528925619802</v>
      </c>
      <c r="J233" s="2">
        <v>0.37566137566137497</v>
      </c>
      <c r="K233" s="2">
        <v>-5.3981148362570897E-2</v>
      </c>
      <c r="L233" s="2"/>
      <c r="M233" s="2" t="e">
        <f>(Table1[[#This Row],[poisson_likelihood]] - (1-Table1[[#This Row],[poisson_likelihood]])/(1/Table1[[#This Row],[365 implied]]-1))/4</f>
        <v>#DIV/0!</v>
      </c>
      <c r="N233" s="3" t="e">
        <f>Table1[[#This Row],[kelly/4 365]]*0.8*$U$2</f>
        <v>#DIV/0!</v>
      </c>
      <c r="O233" s="2"/>
      <c r="P233" s="2" t="e">
        <f>(Table1[[#This Row],[poisson_likelihood]] - (1-Table1[[#This Row],[poisson_likelihood]])/(1/Table1[[#This Row],[99/pinn implied]]-1))/4</f>
        <v>#DIV/0!</v>
      </c>
      <c r="Q233" s="3" t="e">
        <f>Table1[[#This Row],[kelly/4 99]]*0.8*$U$2</f>
        <v>#DIV/0!</v>
      </c>
      <c r="R233" s="2"/>
      <c r="S2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4" spans="1:19" x14ac:dyDescent="0.2">
      <c r="A234">
        <v>5906</v>
      </c>
      <c r="B234" t="s">
        <v>77</v>
      </c>
      <c r="C234" s="1">
        <v>45610</v>
      </c>
      <c r="D234" t="s">
        <v>13</v>
      </c>
      <c r="E234">
        <v>2.5</v>
      </c>
      <c r="F234" s="2">
        <v>0.52356020942408299</v>
      </c>
      <c r="G234" s="2">
        <v>0.39162555927418602</v>
      </c>
      <c r="H234" s="2">
        <v>0.41922847229809601</v>
      </c>
      <c r="I234" s="2">
        <v>0.42134831460674099</v>
      </c>
      <c r="J234" s="2">
        <v>0.47315436241610698</v>
      </c>
      <c r="K234" s="2">
        <v>-5.4745499425998899E-2</v>
      </c>
      <c r="L234" s="2"/>
      <c r="M234" s="2" t="e">
        <f>(Table1[[#This Row],[poisson_likelihood]] - (1-Table1[[#This Row],[poisson_likelihood]])/(1/Table1[[#This Row],[365 implied]]-1))/4</f>
        <v>#DIV/0!</v>
      </c>
      <c r="N234" s="3" t="e">
        <f>Table1[[#This Row],[kelly/4 365]]*0.8*$U$2</f>
        <v>#DIV/0!</v>
      </c>
      <c r="O234" s="2"/>
      <c r="P234" s="2" t="e">
        <f>(Table1[[#This Row],[poisson_likelihood]] - (1-Table1[[#This Row],[poisson_likelihood]])/(1/Table1[[#This Row],[99/pinn implied]]-1))/4</f>
        <v>#DIV/0!</v>
      </c>
      <c r="Q234" s="3" t="e">
        <f>Table1[[#This Row],[kelly/4 99]]*0.8*$U$2</f>
        <v>#DIV/0!</v>
      </c>
      <c r="R234" s="2"/>
      <c r="S2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5" spans="1:19" x14ac:dyDescent="0.2">
      <c r="A235">
        <v>5785</v>
      </c>
      <c r="B235" t="s">
        <v>17</v>
      </c>
      <c r="C235" s="1">
        <v>45610</v>
      </c>
      <c r="D235" t="s">
        <v>12</v>
      </c>
      <c r="E235">
        <v>3.5</v>
      </c>
      <c r="F235" s="2">
        <v>0.52083333333333304</v>
      </c>
      <c r="G235" s="2">
        <v>0.45109046251892299</v>
      </c>
      <c r="H235" s="2">
        <v>0.41416836646949901</v>
      </c>
      <c r="I235" s="2">
        <v>0.47398843930635798</v>
      </c>
      <c r="J235" s="2">
        <v>0.47766323024054902</v>
      </c>
      <c r="K235" s="2">
        <v>-5.5651287059391798E-2</v>
      </c>
      <c r="L235" s="2"/>
      <c r="M235" s="2" t="e">
        <f>(Table1[[#This Row],[poisson_likelihood]] - (1-Table1[[#This Row],[poisson_likelihood]])/(1/Table1[[#This Row],[365 implied]]-1))/4</f>
        <v>#DIV/0!</v>
      </c>
      <c r="N235" s="3" t="e">
        <f>Table1[[#This Row],[kelly/4 365]]*0.8*$U$2</f>
        <v>#DIV/0!</v>
      </c>
      <c r="O235" s="2"/>
      <c r="P235" s="2" t="e">
        <f>(Table1[[#This Row],[poisson_likelihood]] - (1-Table1[[#This Row],[poisson_likelihood]])/(1/Table1[[#This Row],[99/pinn implied]]-1))/4</f>
        <v>#DIV/0!</v>
      </c>
      <c r="Q235" s="3" t="e">
        <f>Table1[[#This Row],[kelly/4 99]]*0.8*$U$2</f>
        <v>#DIV/0!</v>
      </c>
      <c r="R235" s="2"/>
      <c r="S2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6" spans="1:19" x14ac:dyDescent="0.2">
      <c r="A236">
        <v>5947</v>
      </c>
      <c r="B236" t="s">
        <v>98</v>
      </c>
      <c r="C236" s="1">
        <v>45610</v>
      </c>
      <c r="D236" t="s">
        <v>12</v>
      </c>
      <c r="E236">
        <v>1.5</v>
      </c>
      <c r="F236" s="2">
        <v>0.57471264367816</v>
      </c>
      <c r="G236" s="2">
        <v>0.53373368907220098</v>
      </c>
      <c r="H236" s="2">
        <v>0.47599286557037401</v>
      </c>
      <c r="I236" s="2">
        <v>0.49494949494949497</v>
      </c>
      <c r="J236" s="2">
        <v>0.479638009049773</v>
      </c>
      <c r="K236" s="2">
        <v>-5.8031220914712398E-2</v>
      </c>
      <c r="L236" s="2"/>
      <c r="M236" s="2" t="e">
        <f>(Table1[[#This Row],[poisson_likelihood]] - (1-Table1[[#This Row],[poisson_likelihood]])/(1/Table1[[#This Row],[365 implied]]-1))/4</f>
        <v>#DIV/0!</v>
      </c>
      <c r="N236" s="3" t="e">
        <f>Table1[[#This Row],[kelly/4 365]]*0.8*$U$2</f>
        <v>#DIV/0!</v>
      </c>
      <c r="O236" s="2"/>
      <c r="P236" s="2" t="e">
        <f>(Table1[[#This Row],[poisson_likelihood]] - (1-Table1[[#This Row],[poisson_likelihood]])/(1/Table1[[#This Row],[99/pinn implied]]-1))/4</f>
        <v>#DIV/0!</v>
      </c>
      <c r="Q236" s="3" t="e">
        <f>Table1[[#This Row],[kelly/4 99]]*0.8*$U$2</f>
        <v>#DIV/0!</v>
      </c>
      <c r="R236" s="2"/>
      <c r="S2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7" spans="1:19" x14ac:dyDescent="0.2">
      <c r="A237">
        <v>5907</v>
      </c>
      <c r="B237" t="s">
        <v>78</v>
      </c>
      <c r="C237" s="1">
        <v>45610</v>
      </c>
      <c r="D237" t="s">
        <v>12</v>
      </c>
      <c r="E237">
        <v>1.5</v>
      </c>
      <c r="F237" s="2">
        <v>0.61728395061728303</v>
      </c>
      <c r="G237" s="2">
        <v>0.57526587714699795</v>
      </c>
      <c r="H237" s="2">
        <v>0.52275986536837304</v>
      </c>
      <c r="I237" s="2">
        <v>0.53672316384180796</v>
      </c>
      <c r="J237" s="2">
        <v>0.56521739130434701</v>
      </c>
      <c r="K237" s="2">
        <v>-6.1745571815820501E-2</v>
      </c>
      <c r="L237" s="2"/>
      <c r="M237" s="2" t="e">
        <f>(Table1[[#This Row],[poisson_likelihood]] - (1-Table1[[#This Row],[poisson_likelihood]])/(1/Table1[[#This Row],[365 implied]]-1))/4</f>
        <v>#DIV/0!</v>
      </c>
      <c r="N237" s="3" t="e">
        <f>Table1[[#This Row],[kelly/4 365]]*0.8*$U$2</f>
        <v>#DIV/0!</v>
      </c>
      <c r="O237" s="2"/>
      <c r="P237" s="2" t="e">
        <f>(Table1[[#This Row],[poisson_likelihood]] - (1-Table1[[#This Row],[poisson_likelihood]])/(1/Table1[[#This Row],[99/pinn implied]]-1))/4</f>
        <v>#DIV/0!</v>
      </c>
      <c r="Q237" s="3" t="e">
        <f>Table1[[#This Row],[kelly/4 99]]*0.8*$U$2</f>
        <v>#DIV/0!</v>
      </c>
      <c r="R237" s="2"/>
      <c r="S2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8" spans="1:19" x14ac:dyDescent="0.2">
      <c r="A238">
        <v>5915</v>
      </c>
      <c r="B238" t="s">
        <v>82</v>
      </c>
      <c r="C238" s="1">
        <v>45610</v>
      </c>
      <c r="D238" t="s">
        <v>12</v>
      </c>
      <c r="E238">
        <v>1.5</v>
      </c>
      <c r="F238" s="2">
        <v>0.59523809523809501</v>
      </c>
      <c r="G238" s="2">
        <v>0.53953372885773598</v>
      </c>
      <c r="H238" s="2">
        <v>0.49077152079547198</v>
      </c>
      <c r="I238" s="2">
        <v>0.50632911392405</v>
      </c>
      <c r="J238" s="2">
        <v>0.50724637681159401</v>
      </c>
      <c r="K238" s="2">
        <v>-6.4523472449855096E-2</v>
      </c>
      <c r="L238" s="2"/>
      <c r="M238" s="2" t="e">
        <f>(Table1[[#This Row],[poisson_likelihood]] - (1-Table1[[#This Row],[poisson_likelihood]])/(1/Table1[[#This Row],[365 implied]]-1))/4</f>
        <v>#DIV/0!</v>
      </c>
      <c r="N238" s="3" t="e">
        <f>Table1[[#This Row],[kelly/4 365]]*0.8*$U$2</f>
        <v>#DIV/0!</v>
      </c>
      <c r="O238" s="2"/>
      <c r="P238" s="2" t="e">
        <f>(Table1[[#This Row],[poisson_likelihood]] - (1-Table1[[#This Row],[poisson_likelihood]])/(1/Table1[[#This Row],[99/pinn implied]]-1))/4</f>
        <v>#DIV/0!</v>
      </c>
      <c r="Q238" s="3" t="e">
        <f>Table1[[#This Row],[kelly/4 99]]*0.8*$U$2</f>
        <v>#DIV/0!</v>
      </c>
      <c r="R238" s="2"/>
      <c r="S2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9" spans="1:19" x14ac:dyDescent="0.2">
      <c r="A239">
        <v>6017</v>
      </c>
      <c r="B239" t="s">
        <v>133</v>
      </c>
      <c r="C239" s="1">
        <v>45610</v>
      </c>
      <c r="D239" t="s">
        <v>12</v>
      </c>
      <c r="E239">
        <v>2.5</v>
      </c>
      <c r="F239" s="2">
        <v>0.54644808743169304</v>
      </c>
      <c r="G239" s="2">
        <v>0.47566305762670102</v>
      </c>
      <c r="H239" s="2">
        <v>0.42754373033639598</v>
      </c>
      <c r="I239" s="2">
        <v>0.45098039215686198</v>
      </c>
      <c r="J239" s="2">
        <v>0.46209386281588399</v>
      </c>
      <c r="K239" s="2">
        <v>-6.5540654663973894E-2</v>
      </c>
      <c r="L239" s="2"/>
      <c r="M239" s="2" t="e">
        <f>(Table1[[#This Row],[poisson_likelihood]] - (1-Table1[[#This Row],[poisson_likelihood]])/(1/Table1[[#This Row],[365 implied]]-1))/4</f>
        <v>#DIV/0!</v>
      </c>
      <c r="N239" s="3" t="e">
        <f>Table1[[#This Row],[kelly/4 365]]*0.8*$U$2</f>
        <v>#DIV/0!</v>
      </c>
      <c r="O239" s="2"/>
      <c r="P239" s="2" t="e">
        <f>(Table1[[#This Row],[poisson_likelihood]] - (1-Table1[[#This Row],[poisson_likelihood]])/(1/Table1[[#This Row],[99/pinn implied]]-1))/4</f>
        <v>#DIV/0!</v>
      </c>
      <c r="Q239" s="3" t="e">
        <f>Table1[[#This Row],[kelly/4 99]]*0.8*$U$2</f>
        <v>#DIV/0!</v>
      </c>
      <c r="R239" s="2"/>
      <c r="S2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0" spans="1:19" x14ac:dyDescent="0.2">
      <c r="A240">
        <v>5961</v>
      </c>
      <c r="B240" t="s">
        <v>105</v>
      </c>
      <c r="C240" s="1">
        <v>45610</v>
      </c>
      <c r="D240" t="s">
        <v>12</v>
      </c>
      <c r="E240">
        <v>2.5</v>
      </c>
      <c r="F240" s="2">
        <v>0.58479532163742598</v>
      </c>
      <c r="G240" s="2">
        <v>0.51055322616244303</v>
      </c>
      <c r="H240" s="2">
        <v>0.46803455036881197</v>
      </c>
      <c r="I240" s="2">
        <v>0.41340782122905001</v>
      </c>
      <c r="J240" s="2">
        <v>0.45364238410595997</v>
      </c>
      <c r="K240" s="2">
        <v>-7.0303140446947202E-2</v>
      </c>
      <c r="L240" s="2"/>
      <c r="M240" s="2" t="e">
        <f>(Table1[[#This Row],[poisson_likelihood]] - (1-Table1[[#This Row],[poisson_likelihood]])/(1/Table1[[#This Row],[365 implied]]-1))/4</f>
        <v>#DIV/0!</v>
      </c>
      <c r="N240" s="3" t="e">
        <f>Table1[[#This Row],[kelly/4 365]]*0.8*$U$2</f>
        <v>#DIV/0!</v>
      </c>
      <c r="O240" s="2"/>
      <c r="P240" s="2" t="e">
        <f>(Table1[[#This Row],[poisson_likelihood]] - (1-Table1[[#This Row],[poisson_likelihood]])/(1/Table1[[#This Row],[99/pinn implied]]-1))/4</f>
        <v>#DIV/0!</v>
      </c>
      <c r="Q240" s="3" t="e">
        <f>Table1[[#This Row],[kelly/4 99]]*0.8*$U$2</f>
        <v>#DIV/0!</v>
      </c>
      <c r="R240" s="2"/>
      <c r="S2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1" spans="1:19" x14ac:dyDescent="0.2">
      <c r="A241">
        <v>5808</v>
      </c>
      <c r="B241" t="s">
        <v>28</v>
      </c>
      <c r="C241" s="1">
        <v>45610</v>
      </c>
      <c r="D241" t="s">
        <v>13</v>
      </c>
      <c r="E241">
        <v>2.5</v>
      </c>
      <c r="F241" s="2">
        <v>0.581395348837209</v>
      </c>
      <c r="G241" s="2">
        <v>0.409574659594029</v>
      </c>
      <c r="H241" s="2">
        <v>0.462859790754652</v>
      </c>
      <c r="I241" s="2">
        <v>0.59183673469387699</v>
      </c>
      <c r="J241" s="2">
        <v>0.568493150684931</v>
      </c>
      <c r="K241" s="2">
        <v>-7.0792069410415895E-2</v>
      </c>
      <c r="L241" s="2"/>
      <c r="M241" s="2" t="e">
        <f>(Table1[[#This Row],[poisson_likelihood]] - (1-Table1[[#This Row],[poisson_likelihood]])/(1/Table1[[#This Row],[365 implied]]-1))/4</f>
        <v>#DIV/0!</v>
      </c>
      <c r="N241" s="3" t="e">
        <f>Table1[[#This Row],[kelly/4 365]]*0.8*$U$2</f>
        <v>#DIV/0!</v>
      </c>
      <c r="O241" s="2"/>
      <c r="P241" s="2" t="e">
        <f>(Table1[[#This Row],[poisson_likelihood]] - (1-Table1[[#This Row],[poisson_likelihood]])/(1/Table1[[#This Row],[99/pinn implied]]-1))/4</f>
        <v>#DIV/0!</v>
      </c>
      <c r="Q241" s="3" t="e">
        <f>Table1[[#This Row],[kelly/4 99]]*0.8*$U$2</f>
        <v>#DIV/0!</v>
      </c>
      <c r="R241" s="2"/>
      <c r="S2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2" spans="1:19" x14ac:dyDescent="0.2">
      <c r="A242">
        <v>5829</v>
      </c>
      <c r="B242" t="s">
        <v>39</v>
      </c>
      <c r="C242" s="1">
        <v>45610</v>
      </c>
      <c r="D242" t="s">
        <v>12</v>
      </c>
      <c r="E242">
        <v>1.5</v>
      </c>
      <c r="F242" s="2">
        <v>0.60240963855421603</v>
      </c>
      <c r="G242" s="2">
        <v>0.54260263187134905</v>
      </c>
      <c r="H242" s="2">
        <v>0.48855177570943797</v>
      </c>
      <c r="I242" s="2">
        <v>0.5</v>
      </c>
      <c r="J242" s="2">
        <v>0.54152823920265702</v>
      </c>
      <c r="K242" s="2">
        <v>-7.1592444061489499E-2</v>
      </c>
      <c r="L242" s="2"/>
      <c r="M242" s="2" t="e">
        <f>(Table1[[#This Row],[poisson_likelihood]] - (1-Table1[[#This Row],[poisson_likelihood]])/(1/Table1[[#This Row],[365 implied]]-1))/4</f>
        <v>#DIV/0!</v>
      </c>
      <c r="N242" s="3" t="e">
        <f>Table1[[#This Row],[kelly/4 365]]*0.8*$U$2</f>
        <v>#DIV/0!</v>
      </c>
      <c r="O242" s="2"/>
      <c r="P242" s="2" t="e">
        <f>(Table1[[#This Row],[poisson_likelihood]] - (1-Table1[[#This Row],[poisson_likelihood]])/(1/Table1[[#This Row],[99/pinn implied]]-1))/4</f>
        <v>#DIV/0!</v>
      </c>
      <c r="Q242" s="3" t="e">
        <f>Table1[[#This Row],[kelly/4 99]]*0.8*$U$2</f>
        <v>#DIV/0!</v>
      </c>
      <c r="R242" s="2"/>
      <c r="S2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3" spans="1:19" x14ac:dyDescent="0.2">
      <c r="A243">
        <v>5801</v>
      </c>
      <c r="B243" t="s">
        <v>25</v>
      </c>
      <c r="C243" s="1">
        <v>45610</v>
      </c>
      <c r="D243" t="s">
        <v>12</v>
      </c>
      <c r="E243">
        <v>2.5</v>
      </c>
      <c r="F243" s="2">
        <v>0.60606060606060597</v>
      </c>
      <c r="G243" s="2">
        <v>0.53382530829832398</v>
      </c>
      <c r="H243" s="2">
        <v>0.48835973064402499</v>
      </c>
      <c r="I243" s="2">
        <v>0.52777777777777701</v>
      </c>
      <c r="J243" s="2">
        <v>0.52631578947368396</v>
      </c>
      <c r="K243" s="2">
        <v>-7.46947863220606E-2</v>
      </c>
      <c r="L243" s="2"/>
      <c r="M243" s="2" t="e">
        <f>(Table1[[#This Row],[poisson_likelihood]] - (1-Table1[[#This Row],[poisson_likelihood]])/(1/Table1[[#This Row],[365 implied]]-1))/4</f>
        <v>#DIV/0!</v>
      </c>
      <c r="N243" s="3" t="e">
        <f>Table1[[#This Row],[kelly/4 365]]*0.8*$U$2</f>
        <v>#DIV/0!</v>
      </c>
      <c r="O243" s="2"/>
      <c r="P243" s="2" t="e">
        <f>(Table1[[#This Row],[poisson_likelihood]] - (1-Table1[[#This Row],[poisson_likelihood]])/(1/Table1[[#This Row],[99/pinn implied]]-1))/4</f>
        <v>#DIV/0!</v>
      </c>
      <c r="Q243" s="3" t="e">
        <f>Table1[[#This Row],[kelly/4 99]]*0.8*$U$2</f>
        <v>#DIV/0!</v>
      </c>
      <c r="R243" s="2"/>
      <c r="S2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4" spans="1:19" x14ac:dyDescent="0.2">
      <c r="A244">
        <v>6023</v>
      </c>
      <c r="B244" t="s">
        <v>136</v>
      </c>
      <c r="C244" s="1">
        <v>45610</v>
      </c>
      <c r="D244" t="s">
        <v>12</v>
      </c>
      <c r="E244">
        <v>2.5</v>
      </c>
      <c r="F244" s="2">
        <v>0.60606060606060597</v>
      </c>
      <c r="G244" s="2">
        <v>0.52180335111360499</v>
      </c>
      <c r="H244" s="2">
        <v>0.48019554743862702</v>
      </c>
      <c r="I244" s="2">
        <v>0.40229885057471199</v>
      </c>
      <c r="J244" s="2">
        <v>0.45918367346938699</v>
      </c>
      <c r="K244" s="2">
        <v>-7.98759025870249E-2</v>
      </c>
      <c r="L244" s="2"/>
      <c r="M244" s="2" t="e">
        <f>(Table1[[#This Row],[poisson_likelihood]] - (1-Table1[[#This Row],[poisson_likelihood]])/(1/Table1[[#This Row],[365 implied]]-1))/4</f>
        <v>#DIV/0!</v>
      </c>
      <c r="N244" s="3" t="e">
        <f>Table1[[#This Row],[kelly/4 365]]*0.8*$U$2</f>
        <v>#DIV/0!</v>
      </c>
      <c r="O244" s="2"/>
      <c r="P244" s="2" t="e">
        <f>(Table1[[#This Row],[poisson_likelihood]] - (1-Table1[[#This Row],[poisson_likelihood]])/(1/Table1[[#This Row],[99/pinn implied]]-1))/4</f>
        <v>#DIV/0!</v>
      </c>
      <c r="Q244" s="3" t="e">
        <f>Table1[[#This Row],[kelly/4 99]]*0.8*$U$2</f>
        <v>#DIV/0!</v>
      </c>
      <c r="R244" s="2"/>
      <c r="S2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5" spans="1:19" x14ac:dyDescent="0.2">
      <c r="A245">
        <v>6007</v>
      </c>
      <c r="B245" t="s">
        <v>128</v>
      </c>
      <c r="C245" s="1">
        <v>45610</v>
      </c>
      <c r="D245" t="s">
        <v>12</v>
      </c>
      <c r="E245">
        <v>2.5</v>
      </c>
      <c r="F245" s="2">
        <v>0.55555555555555503</v>
      </c>
      <c r="G245" s="2">
        <v>0.44881578968642399</v>
      </c>
      <c r="H245" s="2">
        <v>0.40819466986672898</v>
      </c>
      <c r="I245" s="2">
        <v>0.35028248587570598</v>
      </c>
      <c r="J245" s="2">
        <v>0.35353535353535298</v>
      </c>
      <c r="K245" s="2">
        <v>-8.2890498199964593E-2</v>
      </c>
      <c r="L245" s="2"/>
      <c r="M245" s="2" t="e">
        <f>(Table1[[#This Row],[poisson_likelihood]] - (1-Table1[[#This Row],[poisson_likelihood]])/(1/Table1[[#This Row],[365 implied]]-1))/4</f>
        <v>#DIV/0!</v>
      </c>
      <c r="N245" s="3" t="e">
        <f>Table1[[#This Row],[kelly/4 365]]*0.8*$U$2</f>
        <v>#DIV/0!</v>
      </c>
      <c r="O245" s="2"/>
      <c r="P245" s="2" t="e">
        <f>(Table1[[#This Row],[poisson_likelihood]] - (1-Table1[[#This Row],[poisson_likelihood]])/(1/Table1[[#This Row],[99/pinn implied]]-1))/4</f>
        <v>#DIV/0!</v>
      </c>
      <c r="Q245" s="3" t="e">
        <f>Table1[[#This Row],[kelly/4 99]]*0.8*$U$2</f>
        <v>#DIV/0!</v>
      </c>
      <c r="R245" s="2"/>
      <c r="S2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6" spans="1:19" x14ac:dyDescent="0.2">
      <c r="A246">
        <v>5816</v>
      </c>
      <c r="B246" t="s">
        <v>32</v>
      </c>
      <c r="C246" s="1">
        <v>45610</v>
      </c>
      <c r="D246" t="s">
        <v>13</v>
      </c>
      <c r="E246">
        <v>2.5</v>
      </c>
      <c r="F246" s="2">
        <v>0.50505050505050497</v>
      </c>
      <c r="G246" s="2">
        <v>0.31418779624475601</v>
      </c>
      <c r="H246" s="2">
        <v>0.33913258797662699</v>
      </c>
      <c r="I246" s="2">
        <v>0.426966292134831</v>
      </c>
      <c r="J246" s="2">
        <v>0.45847176079734198</v>
      </c>
      <c r="K246" s="2">
        <v>-8.3805478522009605E-2</v>
      </c>
      <c r="L246" s="2"/>
      <c r="M246" s="2" t="e">
        <f>(Table1[[#This Row],[poisson_likelihood]] - (1-Table1[[#This Row],[poisson_likelihood]])/(1/Table1[[#This Row],[365 implied]]-1))/4</f>
        <v>#DIV/0!</v>
      </c>
      <c r="N246" s="3" t="e">
        <f>Table1[[#This Row],[kelly/4 365]]*0.8*$U$2</f>
        <v>#DIV/0!</v>
      </c>
      <c r="O246" s="2"/>
      <c r="P246" s="2" t="e">
        <f>(Table1[[#This Row],[poisson_likelihood]] - (1-Table1[[#This Row],[poisson_likelihood]])/(1/Table1[[#This Row],[99/pinn implied]]-1))/4</f>
        <v>#DIV/0!</v>
      </c>
      <c r="Q246" s="3" t="e">
        <f>Table1[[#This Row],[kelly/4 99]]*0.8*$U$2</f>
        <v>#DIV/0!</v>
      </c>
      <c r="R246" s="2"/>
      <c r="S2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7" spans="1:19" x14ac:dyDescent="0.2">
      <c r="A247">
        <v>6021</v>
      </c>
      <c r="B247" t="s">
        <v>135</v>
      </c>
      <c r="C247" s="1">
        <v>45610</v>
      </c>
      <c r="D247" t="s">
        <v>12</v>
      </c>
      <c r="E247">
        <v>1.5</v>
      </c>
      <c r="F247" s="2">
        <v>0.61728395061728303</v>
      </c>
      <c r="G247" s="2">
        <v>0.54068128109364999</v>
      </c>
      <c r="H247" s="2">
        <v>0.487229498875072</v>
      </c>
      <c r="I247" s="2">
        <v>0.383647798742138</v>
      </c>
      <c r="J247" s="2">
        <v>0.41984732824427401</v>
      </c>
      <c r="K247" s="2">
        <v>-8.4954924121928593E-2</v>
      </c>
      <c r="L247" s="2"/>
      <c r="M247" s="2" t="e">
        <f>(Table1[[#This Row],[poisson_likelihood]] - (1-Table1[[#This Row],[poisson_likelihood]])/(1/Table1[[#This Row],[365 implied]]-1))/4</f>
        <v>#DIV/0!</v>
      </c>
      <c r="N247" s="3" t="e">
        <f>Table1[[#This Row],[kelly/4 365]]*0.8*$U$2</f>
        <v>#DIV/0!</v>
      </c>
      <c r="O247" s="2"/>
      <c r="P247" s="2" t="e">
        <f>(Table1[[#This Row],[poisson_likelihood]] - (1-Table1[[#This Row],[poisson_likelihood]])/(1/Table1[[#This Row],[99/pinn implied]]-1))/4</f>
        <v>#DIV/0!</v>
      </c>
      <c r="Q247" s="3" t="e">
        <f>Table1[[#This Row],[kelly/4 99]]*0.8*$U$2</f>
        <v>#DIV/0!</v>
      </c>
      <c r="R247" s="2"/>
      <c r="S2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8" spans="1:19" x14ac:dyDescent="0.2">
      <c r="A248">
        <v>5901</v>
      </c>
      <c r="B248" t="s">
        <v>75</v>
      </c>
      <c r="C248" s="1">
        <v>45610</v>
      </c>
      <c r="D248" t="s">
        <v>12</v>
      </c>
      <c r="E248">
        <v>2.5</v>
      </c>
      <c r="F248" s="2">
        <v>0.59171597633136097</v>
      </c>
      <c r="G248" s="2">
        <v>0.48872138134915499</v>
      </c>
      <c r="H248" s="2">
        <v>0.44400809063929902</v>
      </c>
      <c r="I248" s="2">
        <v>0.40449438202247101</v>
      </c>
      <c r="J248" s="2">
        <v>0.44295302013422799</v>
      </c>
      <c r="K248" s="2">
        <v>-9.0444321311443296E-2</v>
      </c>
      <c r="L248" s="2"/>
      <c r="M248" s="2" t="e">
        <f>(Table1[[#This Row],[poisson_likelihood]] - (1-Table1[[#This Row],[poisson_likelihood]])/(1/Table1[[#This Row],[365 implied]]-1))/4</f>
        <v>#DIV/0!</v>
      </c>
      <c r="N248" s="3" t="e">
        <f>Table1[[#This Row],[kelly/4 365]]*0.8*$U$2</f>
        <v>#DIV/0!</v>
      </c>
      <c r="O248" s="2"/>
      <c r="P248" s="2" t="e">
        <f>(Table1[[#This Row],[poisson_likelihood]] - (1-Table1[[#This Row],[poisson_likelihood]])/(1/Table1[[#This Row],[99/pinn implied]]-1))/4</f>
        <v>#DIV/0!</v>
      </c>
      <c r="Q248" s="3" t="e">
        <f>Table1[[#This Row],[kelly/4 99]]*0.8*$U$2</f>
        <v>#DIV/0!</v>
      </c>
      <c r="R248" s="2"/>
      <c r="S2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9" spans="1:19" x14ac:dyDescent="0.2">
      <c r="A249">
        <v>5885</v>
      </c>
      <c r="B249" t="s">
        <v>67</v>
      </c>
      <c r="C249" s="1">
        <v>45610</v>
      </c>
      <c r="D249" t="s">
        <v>12</v>
      </c>
      <c r="E249">
        <v>2.5</v>
      </c>
      <c r="F249" s="2">
        <v>0.63694267515923497</v>
      </c>
      <c r="G249" s="2">
        <v>0.49135008075208603</v>
      </c>
      <c r="H249" s="2">
        <v>0.44694617020912297</v>
      </c>
      <c r="I249" s="2">
        <v>0.37572254335260102</v>
      </c>
      <c r="J249" s="2">
        <v>0.433447098976109</v>
      </c>
      <c r="K249" s="2">
        <v>-0.13083092665424401</v>
      </c>
      <c r="L249" s="2"/>
      <c r="M249" s="2" t="e">
        <f>(Table1[[#This Row],[poisson_likelihood]] - (1-Table1[[#This Row],[poisson_likelihood]])/(1/Table1[[#This Row],[365 implied]]-1))/4</f>
        <v>#DIV/0!</v>
      </c>
      <c r="N249" s="3" t="e">
        <f>Table1[[#This Row],[kelly/4 365]]*0.8*$U$2</f>
        <v>#DIV/0!</v>
      </c>
      <c r="O249" s="2"/>
      <c r="P249" s="2" t="e">
        <f>(Table1[[#This Row],[poisson_likelihood]] - (1-Table1[[#This Row],[poisson_likelihood]])/(1/Table1[[#This Row],[99/pinn implied]]-1))/4</f>
        <v>#DIV/0!</v>
      </c>
      <c r="Q249" s="3" t="e">
        <f>Table1[[#This Row],[kelly/4 99]]*0.8*$U$2</f>
        <v>#DIV/0!</v>
      </c>
      <c r="R249" s="2"/>
      <c r="S2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2024-11-14T12:55:58Z</dcterms:created>
  <dcterms:modified xsi:type="dcterms:W3CDTF">2024-11-15T12:50:41Z</dcterms:modified>
</cp:coreProperties>
</file>