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DFBBA11F-AEC8-0F45-B722-BEF34BA79829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Y1" i="1" s="1"/>
  <c r="N2" i="1"/>
  <c r="M2" i="1"/>
  <c r="L30" i="1"/>
  <c r="O16" i="1"/>
  <c r="O18" i="1"/>
  <c r="O17" i="1"/>
  <c r="O5" i="1"/>
  <c r="O2" i="1"/>
  <c r="O7" i="1"/>
  <c r="O3" i="1"/>
  <c r="L80" i="1"/>
  <c r="L41" i="1"/>
  <c r="L37" i="1"/>
  <c r="L36" i="1"/>
  <c r="O36" i="1"/>
  <c r="L35" i="1"/>
  <c r="O35" i="1"/>
  <c r="O33" i="1"/>
  <c r="L33" i="1"/>
  <c r="O28" i="1"/>
  <c r="L28" i="1"/>
  <c r="O25" i="1"/>
  <c r="L25" i="1"/>
  <c r="O22" i="1"/>
  <c r="N22" i="1"/>
  <c r="L22" i="1"/>
  <c r="O20" i="1"/>
  <c r="L20" i="1"/>
  <c r="L18" i="1"/>
  <c r="O21" i="1"/>
  <c r="L21" i="1"/>
  <c r="L16" i="1"/>
  <c r="O13" i="1"/>
  <c r="L13" i="1"/>
  <c r="O32" i="1"/>
  <c r="L32" i="1"/>
  <c r="O30" i="1"/>
  <c r="O14" i="1"/>
  <c r="L14" i="1"/>
  <c r="O12" i="1"/>
  <c r="L12" i="1"/>
  <c r="O8" i="1"/>
  <c r="L8" i="1"/>
  <c r="O9" i="1"/>
  <c r="L9" i="1"/>
  <c r="L7" i="1"/>
  <c r="O6" i="1"/>
  <c r="L6" i="1"/>
  <c r="O27" i="1"/>
  <c r="L27" i="1"/>
  <c r="O26" i="1"/>
  <c r="L26" i="1"/>
  <c r="O24" i="1"/>
  <c r="L24" i="1"/>
  <c r="O19" i="1"/>
  <c r="L19" i="1"/>
  <c r="L17" i="1"/>
  <c r="O11" i="1"/>
  <c r="L11" i="1"/>
  <c r="O4" i="1"/>
  <c r="L4" i="1"/>
  <c r="O34" i="1"/>
  <c r="L34" i="1"/>
  <c r="M34" i="1" s="1"/>
  <c r="N34" i="1" s="1"/>
  <c r="O23" i="1"/>
  <c r="L23" i="1"/>
  <c r="O15" i="1"/>
  <c r="L15" i="1"/>
  <c r="P5" i="1"/>
  <c r="Q5" i="1" s="1"/>
  <c r="L5" i="1"/>
  <c r="M5" i="1" s="1"/>
  <c r="N5" i="1" s="1"/>
  <c r="P3" i="1"/>
  <c r="Q3" i="1" s="1"/>
  <c r="Q6" i="1"/>
  <c r="Q8" i="1"/>
  <c r="Q9" i="1"/>
  <c r="Q10" i="1"/>
  <c r="Q12" i="1"/>
  <c r="Q13" i="1"/>
  <c r="Q14" i="1"/>
  <c r="Q20" i="1"/>
  <c r="Q25" i="1"/>
  <c r="Q29" i="1"/>
  <c r="Q30" i="1"/>
  <c r="Q31" i="1"/>
  <c r="Q33" i="1"/>
  <c r="Q34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L3" i="1"/>
  <c r="L2" i="1"/>
  <c r="M9" i="1"/>
  <c r="N9" i="1" s="1"/>
  <c r="M17" i="1"/>
  <c r="N17" i="1" s="1"/>
  <c r="M25" i="1"/>
  <c r="N25" i="1" s="1"/>
  <c r="P9" i="1"/>
  <c r="P17" i="1"/>
  <c r="Q17" i="1" s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V1" i="1"/>
  <c r="S3" i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P4" i="1"/>
  <c r="Q4" i="1" s="1"/>
  <c r="P6" i="1"/>
  <c r="P7" i="1"/>
  <c r="Q7" i="1" s="1"/>
  <c r="P8" i="1"/>
  <c r="P10" i="1"/>
  <c r="P11" i="1"/>
  <c r="Q11" i="1" s="1"/>
  <c r="P12" i="1"/>
  <c r="P13" i="1"/>
  <c r="P14" i="1"/>
  <c r="P15" i="1"/>
  <c r="Q15" i="1" s="1"/>
  <c r="P16" i="1"/>
  <c r="Q16" i="1" s="1"/>
  <c r="P18" i="1"/>
  <c r="Q18" i="1" s="1"/>
  <c r="P19" i="1"/>
  <c r="Q19" i="1" s="1"/>
  <c r="P20" i="1"/>
  <c r="P21" i="1"/>
  <c r="Q21" i="1" s="1"/>
  <c r="P22" i="1"/>
  <c r="Q22" i="1" s="1"/>
  <c r="P23" i="1"/>
  <c r="Q23" i="1" s="1"/>
  <c r="P24" i="1"/>
  <c r="Q24" i="1" s="1"/>
  <c r="P26" i="1"/>
  <c r="Q26" i="1" s="1"/>
  <c r="P27" i="1"/>
  <c r="Q27" i="1" s="1"/>
  <c r="P28" i="1"/>
  <c r="Q28" i="1" s="1"/>
  <c r="P29" i="1"/>
  <c r="P30" i="1"/>
  <c r="P31" i="1"/>
  <c r="P32" i="1"/>
  <c r="Q32" i="1" s="1"/>
  <c r="P34" i="1"/>
  <c r="P35" i="1"/>
  <c r="Q35" i="1" s="1"/>
  <c r="P36" i="1"/>
  <c r="Q36" i="1" s="1"/>
  <c r="P37" i="1"/>
  <c r="P38" i="1"/>
  <c r="P39" i="1"/>
  <c r="P40" i="1"/>
  <c r="P42" i="1"/>
  <c r="P43" i="1"/>
  <c r="P44" i="1"/>
  <c r="P45" i="1"/>
  <c r="P46" i="1"/>
  <c r="P47" i="1"/>
  <c r="P48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2" i="1"/>
  <c r="P83" i="1"/>
  <c r="P84" i="1"/>
  <c r="P85" i="1"/>
  <c r="P86" i="1"/>
  <c r="P87" i="1"/>
  <c r="P88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6" i="1"/>
  <c r="P107" i="1"/>
  <c r="P108" i="1"/>
  <c r="P109" i="1"/>
  <c r="P110" i="1"/>
  <c r="P111" i="1"/>
  <c r="P112" i="1"/>
  <c r="P114" i="1"/>
  <c r="P115" i="1"/>
  <c r="P116" i="1"/>
  <c r="P117" i="1"/>
  <c r="P118" i="1"/>
  <c r="P119" i="1"/>
  <c r="P120" i="1"/>
  <c r="P122" i="1"/>
  <c r="P123" i="1"/>
  <c r="P124" i="1"/>
  <c r="P125" i="1"/>
  <c r="P126" i="1"/>
  <c r="P127" i="1"/>
  <c r="P128" i="1"/>
  <c r="P130" i="1"/>
  <c r="P131" i="1"/>
  <c r="P132" i="1"/>
  <c r="P133" i="1"/>
  <c r="P134" i="1"/>
  <c r="P135" i="1"/>
  <c r="P136" i="1"/>
  <c r="P138" i="1"/>
  <c r="P139" i="1"/>
  <c r="P140" i="1"/>
  <c r="P141" i="1"/>
  <c r="P142" i="1"/>
  <c r="P143" i="1"/>
  <c r="P144" i="1"/>
  <c r="P146" i="1"/>
  <c r="P147" i="1"/>
  <c r="P148" i="1"/>
  <c r="P149" i="1"/>
  <c r="P150" i="1"/>
  <c r="P151" i="1"/>
  <c r="P152" i="1"/>
  <c r="M3" i="1"/>
  <c r="N3" i="1" s="1"/>
  <c r="M4" i="1"/>
  <c r="N4" i="1" s="1"/>
  <c r="M6" i="1"/>
  <c r="N6" i="1" s="1"/>
  <c r="M7" i="1"/>
  <c r="N7" i="1" s="1"/>
  <c r="M8" i="1"/>
  <c r="N8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6" i="1"/>
  <c r="N26" i="1" s="1"/>
  <c r="M27" i="1"/>
  <c r="N27" i="1" s="1"/>
  <c r="M28" i="1"/>
  <c r="N28" i="1" s="1"/>
  <c r="M29" i="1"/>
  <c r="N29" i="1" s="1"/>
  <c r="M30" i="1"/>
  <c r="N30" i="1" s="1"/>
  <c r="S30" i="1" s="1"/>
  <c r="M31" i="1"/>
  <c r="N31" i="1" s="1"/>
  <c r="M32" i="1"/>
  <c r="N32" i="1" s="1"/>
  <c r="M33" i="1"/>
  <c r="N33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V4" i="1" l="1"/>
</calcChain>
</file>

<file path=xl/sharedStrings.xml><?xml version="1.0" encoding="utf-8"?>
<sst xmlns="http://schemas.openxmlformats.org/spreadsheetml/2006/main" count="360" uniqueCount="103">
  <si>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</si>
  <si>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</si>
  <si>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</si>
  <si>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</si>
  <si>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</si>
  <si>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</si>
  <si>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</si>
  <si>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</si>
  <si>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</si>
  <si>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</si>
  <si>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</si>
  <si>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Kirill Marchenko</t>
  </si>
  <si>
    <t>Over</t>
  </si>
  <si>
    <t>Under</t>
  </si>
  <si>
    <t>Sean Monahan</t>
  </si>
  <si>
    <t>Adam Fantilli</t>
  </si>
  <si>
    <t>Yegor Chinakhov</t>
  </si>
  <si>
    <t>Zach Werenski</t>
  </si>
  <si>
    <t>Erik Karlsson</t>
  </si>
  <si>
    <t>Evgeni Malkin</t>
  </si>
  <si>
    <t>Rickard Rakell</t>
  </si>
  <si>
    <t>Bryan Rust</t>
  </si>
  <si>
    <t>Sidney Crosby</t>
  </si>
  <si>
    <t>Anthony Beauvillier</t>
  </si>
  <si>
    <t>Justin Danforth</t>
  </si>
  <si>
    <t>Dmitri Voronkov</t>
  </si>
  <si>
    <t>Cole Sillinger</t>
  </si>
  <si>
    <t>Michael Bunting</t>
  </si>
  <si>
    <t>Kris Letang</t>
  </si>
  <si>
    <t>Jonathan Huberdeau</t>
  </si>
  <si>
    <t>Yegor Sharangovich</t>
  </si>
  <si>
    <t>Blake Coleman</t>
  </si>
  <si>
    <t>Mikael Backlund</t>
  </si>
  <si>
    <t>Nazem Kadri</t>
  </si>
  <si>
    <t>Ryan O'Reilly</t>
  </si>
  <si>
    <t>Jonathan Marchessault</t>
  </si>
  <si>
    <t>Steven Stamkos</t>
  </si>
  <si>
    <t>Roman Josi</t>
  </si>
  <si>
    <t>Filip Forsberg</t>
  </si>
  <si>
    <t>Connor Zary</t>
  </si>
  <si>
    <t>Brady Skjei</t>
  </si>
  <si>
    <t>Andrei Kuzmenko</t>
  </si>
  <si>
    <t>MacKenzie Weegar</t>
  </si>
  <si>
    <t>Rasmus Andersson</t>
  </si>
  <si>
    <t>Gustav Nyquist</t>
  </si>
  <si>
    <t>Mikko Rantanen</t>
  </si>
  <si>
    <t>Artturi Lehkonen</t>
  </si>
  <si>
    <t>Cale Makar</t>
  </si>
  <si>
    <t>Nathan MacKinnon</t>
  </si>
  <si>
    <t>Dylan Strome</t>
  </si>
  <si>
    <t>Connor McMichael</t>
  </si>
  <si>
    <t>John Carlson</t>
  </si>
  <si>
    <t>Tom Wilson</t>
  </si>
  <si>
    <t>Alex Ovechkin</t>
  </si>
  <si>
    <t>Aliaksei Protas</t>
  </si>
  <si>
    <t>Devon Toews</t>
  </si>
  <si>
    <t>Miles Wood</t>
  </si>
  <si>
    <t>Casey Mittelstadt</t>
  </si>
  <si>
    <t>Jakob Chychrun</t>
  </si>
  <si>
    <t>Nick Schmaltz</t>
  </si>
  <si>
    <t>Logan Cooley</t>
  </si>
  <si>
    <t>Lawson Crouse</t>
  </si>
  <si>
    <t>Dylan Guenther</t>
  </si>
  <si>
    <t>Clayton Keller</t>
  </si>
  <si>
    <t>Tomas Hertl</t>
  </si>
  <si>
    <t>Alex Pietrangelo</t>
  </si>
  <si>
    <t>Shea Theodore</t>
  </si>
  <si>
    <t>Jack Eichel</t>
  </si>
  <si>
    <t>Brett Howden</t>
  </si>
  <si>
    <t>William Karlsson</t>
  </si>
  <si>
    <t>Mikhail Sergachev</t>
  </si>
  <si>
    <t>Nick Bjugstad</t>
  </si>
  <si>
    <t>Ivan Barbashev</t>
  </si>
  <si>
    <t>Barrett Hayton</t>
  </si>
  <si>
    <t>Pavel Dorofeyev</t>
  </si>
  <si>
    <t>Noah Hanifin</t>
  </si>
  <si>
    <t>Troy Terry</t>
  </si>
  <si>
    <t>Trevor Zegras</t>
  </si>
  <si>
    <t>Frank Vatrano</t>
  </si>
  <si>
    <t>Moritz Seider</t>
  </si>
  <si>
    <t>Patrick Kane</t>
  </si>
  <si>
    <t>Alex DeBrincat</t>
  </si>
  <si>
    <t>Dylan Larkin</t>
  </si>
  <si>
    <t>Alex Killorn</t>
  </si>
  <si>
    <t>J.T. Compher</t>
  </si>
  <si>
    <t>Vladimir Tarasenko</t>
  </si>
  <si>
    <t>Ryan Strome</t>
  </si>
  <si>
    <t>Leo Carlsson</t>
  </si>
  <si>
    <t>Lucas Raymond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</si>
  <si>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</si>
  <si>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</si>
  <si>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</si>
  <si>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</si>
  <si>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</si>
  <si>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</si>
  <si>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</si>
  <si>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</si>
  <si>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</si>
  <si>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delta:</t>
  </si>
  <si>
    <t>-</t>
  </si>
  <si>
    <t>wagered: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</si>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</sst>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0" borderId="0" xfId="2" applyNumberFormat="1" applyFont="1"/>
    <xf numFmtId="44" fontId="0" fillId="33" borderId="0" xfId="2" applyNumberFormat="1" applyFont="1" applyFill="1"/>
    <xf numFmtId="44" fontId="0" fillId="34" borderId="0" xfId="2" applyNumberFormat="1" applyFont="1" applyFill="1"/>
    <xf numFmtId="44" fontId="0" fillId="35" borderId="0" xfId="2" applyNumberFormat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53" totalsRowShown="0">
  <autoFilter ref="A1:S153" xr:uid="{00000000-0009-0000-0100-000001000000}"/>
  <sortState xmlns:xlrd2="http://schemas.microsoft.com/office/spreadsheetml/2017/richdata2" ref="A2:K153">
    <sortCondition descending="1" ref="K1:K153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3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2" dataCellStyle="Percent"/>
    <tableColumn id="7" xr3:uid="{00000000-0010-0000-0000-000007000000}" name="normal_likelihood" dataDxfId="11" dataCellStyle="Percent"/>
    <tableColumn id="8" xr3:uid="{00000000-0010-0000-0000-000008000000}" name="poisson_likelihood" dataDxfId="10" dataCellStyle="Percent"/>
    <tableColumn id="9" xr3:uid="{00000000-0010-0000-0000-000009000000}" name="raw_data_likelihood" dataDxfId="9" dataCellStyle="Percent"/>
    <tableColumn id="10" xr3:uid="{00000000-0010-0000-0000-00000A000000}" name="weighted_likelihood" dataDxfId="8" dataCellStyle="Percent"/>
    <tableColumn id="11" xr3:uid="{00000000-0010-0000-0000-00000B000000}" name="poisson_kelly" dataDxfId="7" dataCellStyle="Percent"/>
    <tableColumn id="12" xr3:uid="{00000000-0010-0000-0000-00000C000000}" name="365 implied" dataDxfId="6" dataCellStyle="Percent">
      <calculatedColumnFormula>Table1[[#This Row],[99/pinn implied]]</calculatedColumnFormula>
    </tableColumn>
    <tableColumn id="13" xr3:uid="{00000000-0010-0000-0000-00000D000000}" name="kelly/4 365" dataDxfId="5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DxfId="4" dataCellStyle="Percent">
      <calculatedColumnFormula>Table1[[#This Row],[kelly/4 365]]*0.8*$U$2</calculatedColumnFormula>
    </tableColumn>
    <tableColumn id="15" xr3:uid="{00000000-0010-0000-0000-00000F000000}" name="99/pinn implied" dataDxfId="3" dataCellStyle="Percent">
      <calculatedColumnFormula>1/2.1</calculatedColumnFormula>
    </tableColumn>
    <tableColumn id="16" xr3:uid="{00000000-0010-0000-0000-000010000000}" name="kelly/4 99" dataDxfId="2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DxfId="1" dataCellStyle="Percent">
      <calculatedColumnFormula>Table1[[#This Row],[kelly/4 99]]*0.8*$U$2</calculatedColumnFormula>
    </tableColumn>
    <tableColumn id="18" xr3:uid="{00000000-0010-0000-0000-000012000000}" name="W/L:" dataDxfId="0" dataCellStyle="Percent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3"/>
  <sheetViews>
    <sheetView tabSelected="1" topLeftCell="I1" workbookViewId="0">
      <selection activeCell="U1" sqref="U1:Y4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  <col min="19" max="19" width="10.83203125" style="3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89</v>
      </c>
      <c r="M1" s="2" t="s">
        <v>90</v>
      </c>
      <c r="N1" s="3" t="s">
        <v>91</v>
      </c>
      <c r="O1" s="2" t="s">
        <v>92</v>
      </c>
      <c r="P1" s="2" t="s">
        <v>93</v>
      </c>
      <c r="Q1" s="3" t="s">
        <v>94</v>
      </c>
      <c r="R1" s="4" t="s">
        <v>95</v>
      </c>
      <c r="S1" s="3" t="s">
        <v>96</v>
      </c>
      <c r="U1" t="s">
        <v>97</v>
      </c>
      <c r="V1" s="5">
        <f>SUM(K2:K35)</f>
        <v>0.9574905763747622</v>
      </c>
      <c r="X1" t="s">
        <v>100</v>
      </c>
      <c r="Y1" s="6">
        <f>SUM(Q2:Q7,N8:N9,Q11,N12:N13,Q14:Q19,N20:N21,Q22:Q23,N24:N25,Q26,N27:N28,Q30,N32:N33,Q34:Q35,N36)</f>
        <v>1359.4876875344112</v>
      </c>
    </row>
    <row r="2" spans="1:25" x14ac:dyDescent="0.2">
      <c r="A2">
        <v>6136</v>
      </c>
      <c r="B2" t="s">
        <v>68</v>
      </c>
      <c r="C2" s="1">
        <v>45611</v>
      </c>
      <c r="D2" t="s">
        <v>13</v>
      </c>
      <c r="E2">
        <v>1.5</v>
      </c>
      <c r="F2" s="2">
        <v>0.45045045045045001</v>
      </c>
      <c r="G2" s="2">
        <v>0.57264993904261496</v>
      </c>
      <c r="H2" s="2">
        <v>0.64234847863126698</v>
      </c>
      <c r="I2" s="2">
        <v>0.73943661971830899</v>
      </c>
      <c r="J2" s="2">
        <v>0.6953125</v>
      </c>
      <c r="K2" s="2">
        <v>8.7297873475699506E-2</v>
      </c>
      <c r="L2" s="2">
        <f>Table1[[#This Row],[99/pinn implied]]</f>
        <v>0.48780487804878053</v>
      </c>
      <c r="M2" s="2">
        <f>(Table1[[#This Row],[poisson_likelihood]] - (1-Table1[[#This Row],[poisson_likelihood]])/(1/Table1[[#This Row],[365 implied]]-1))/4</f>
        <v>7.5431995522404108E-2</v>
      </c>
      <c r="N2" s="7">
        <f>Table1[[#This Row],[kelly/4 365]]*0.8*$U$2</f>
        <v>120.69119283584658</v>
      </c>
      <c r="O2" s="2">
        <f>1/2.05</f>
        <v>0.48780487804878053</v>
      </c>
      <c r="P2" s="2">
        <f>(Table1[[#This Row],[poisson_likelihood]] - (1-Table1[[#This Row],[poisson_likelihood]])/(1/Table1[[#This Row],[99/pinn implied]]-1))/4</f>
        <v>7.5431995522404108E-2</v>
      </c>
      <c r="Q2" s="10">
        <f>Table1[[#This Row],[kelly/4 99]]*0.8*$U$2</f>
        <v>120.69119283584658</v>
      </c>
      <c r="R2" s="2" t="s">
        <v>101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126.72575247763888</v>
      </c>
      <c r="U2" s="3">
        <v>2000</v>
      </c>
    </row>
    <row r="3" spans="1:25" x14ac:dyDescent="0.2">
      <c r="A3">
        <v>6100</v>
      </c>
      <c r="B3" t="s">
        <v>50</v>
      </c>
      <c r="C3" s="1">
        <v>45611</v>
      </c>
      <c r="D3" t="s">
        <v>13</v>
      </c>
      <c r="E3">
        <v>2.5</v>
      </c>
      <c r="F3" s="2">
        <v>0.63694267515923497</v>
      </c>
      <c r="G3" s="2">
        <v>0.66366118311244804</v>
      </c>
      <c r="H3" s="2">
        <v>0.75014280706523095</v>
      </c>
      <c r="I3" s="2">
        <v>0.74257425742574201</v>
      </c>
      <c r="J3" s="2">
        <v>0.710407239819004</v>
      </c>
      <c r="K3" s="2">
        <v>7.7949213637023299E-2</v>
      </c>
      <c r="L3" s="2">
        <f>1/1.55</f>
        <v>0.64516129032258063</v>
      </c>
      <c r="M3" s="2">
        <f>(Table1[[#This Row],[poisson_likelihood]] - (1-Table1[[#This Row],[poisson_likelihood]])/(1/Table1[[#This Row],[365 implied]]-1))/4</f>
        <v>7.3964250432321813E-2</v>
      </c>
      <c r="N3" s="7">
        <f>Table1[[#This Row],[kelly/4 365]]*0.8*$U$2</f>
        <v>118.3428006917149</v>
      </c>
      <c r="O3" s="2">
        <f>1/1.6</f>
        <v>0.625</v>
      </c>
      <c r="P3" s="2">
        <f>(Table1[[#This Row],[poisson_likelihood]] - (1-Table1[[#This Row],[poisson_likelihood]])/(1/Table1[[#This Row],[99/pinn implied]]-1))/4</f>
        <v>8.3428538043487321E-2</v>
      </c>
      <c r="Q3" s="10">
        <f>Table1[[#This Row],[kelly/4 99]]*0.8*$U$2</f>
        <v>133.48566086957973</v>
      </c>
      <c r="R3" s="2" t="s">
        <v>101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80.091396521747839</v>
      </c>
    </row>
    <row r="4" spans="1:25" x14ac:dyDescent="0.2">
      <c r="A4">
        <v>6073</v>
      </c>
      <c r="B4" t="s">
        <v>37</v>
      </c>
      <c r="C4" s="1">
        <v>45611</v>
      </c>
      <c r="D4" t="s">
        <v>12</v>
      </c>
      <c r="E4">
        <v>2.5</v>
      </c>
      <c r="F4" s="2">
        <v>0.625</v>
      </c>
      <c r="G4" s="2">
        <v>0.74560580359828499</v>
      </c>
      <c r="H4" s="2">
        <v>0.71806679723007505</v>
      </c>
      <c r="I4" s="2">
        <v>0.71686746987951799</v>
      </c>
      <c r="J4" s="2">
        <v>0.715753424657534</v>
      </c>
      <c r="K4" s="2">
        <v>6.2044531486717E-2</v>
      </c>
      <c r="L4" s="2">
        <f>1/1.55</f>
        <v>0.64516129032258063</v>
      </c>
      <c r="M4" s="2">
        <f>(Table1[[#This Row],[poisson_likelihood]] - (1-Table1[[#This Row],[poisson_likelihood]])/(1/Table1[[#This Row],[365 implied]]-1))/4</f>
        <v>5.1365243503007418E-2</v>
      </c>
      <c r="N4" s="7">
        <f>Table1[[#This Row],[kelly/4 365]]*0.8*$U$2</f>
        <v>82.184389604811884</v>
      </c>
      <c r="O4" s="2">
        <f>1/1.55</f>
        <v>0.64516129032258063</v>
      </c>
      <c r="P4" s="2">
        <f>(Table1[[#This Row],[poisson_likelihood]] - (1-Table1[[#This Row],[poisson_likelihood]])/(1/Table1[[#This Row],[99/pinn implied]]-1))/4</f>
        <v>5.1365243503007418E-2</v>
      </c>
      <c r="Q4" s="10">
        <f>Table1[[#This Row],[kelly/4 99]]*0.8*$U$2</f>
        <v>82.184389604811884</v>
      </c>
      <c r="R4" s="2" t="s">
        <v>101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45.201414282646539</v>
      </c>
      <c r="U4" t="s">
        <v>98</v>
      </c>
      <c r="V4" s="6">
        <f>SUM(S:S)</f>
        <v>221.6744740194907</v>
      </c>
    </row>
    <row r="5" spans="1:25" x14ac:dyDescent="0.2">
      <c r="A5">
        <v>6095</v>
      </c>
      <c r="B5" t="s">
        <v>48</v>
      </c>
      <c r="C5" s="1">
        <v>45611</v>
      </c>
      <c r="D5" t="s">
        <v>12</v>
      </c>
      <c r="E5">
        <v>3.5</v>
      </c>
      <c r="F5" s="2">
        <v>0.60240963855421603</v>
      </c>
      <c r="G5" s="2">
        <v>0.67943734161330005</v>
      </c>
      <c r="H5" s="2">
        <v>0.67892256533260698</v>
      </c>
      <c r="I5" s="2">
        <v>0.68235294117647005</v>
      </c>
      <c r="J5" s="2">
        <v>0.67229729729729704</v>
      </c>
      <c r="K5" s="2">
        <v>4.8110400928836602E-2</v>
      </c>
      <c r="L5" s="2">
        <f>1/1.62</f>
        <v>0.61728395061728392</v>
      </c>
      <c r="M5" s="2">
        <f>(Table1[[#This Row],[poisson_likelihood]] - (1-Table1[[#This Row],[poisson_likelihood]])/(1/Table1[[#This Row],[365 implied]]-1))/4</f>
        <v>4.0263933805977148E-2</v>
      </c>
      <c r="N5" s="7">
        <f>Table1[[#This Row],[kelly/4 365]]*0.8*$U$2</f>
        <v>64.422294089563451</v>
      </c>
      <c r="O5" s="2">
        <f>1/1.65</f>
        <v>0.60606060606060608</v>
      </c>
      <c r="P5" s="2">
        <f>(Table1[[#This Row],[poisson_likelihood]] - (1-Table1[[#This Row],[poisson_likelihood]])/(1/Table1[[#This Row],[99/pinn implied]]-1))/4</f>
        <v>4.6239320307231338E-2</v>
      </c>
      <c r="Q5" s="10">
        <f>Table1[[#This Row],[kelly/4 99]]*0.8*$U$2</f>
        <v>73.982912491570147</v>
      </c>
      <c r="R5" s="2" t="s">
        <v>102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-73.982912491570147</v>
      </c>
    </row>
    <row r="6" spans="1:25" x14ac:dyDescent="0.2">
      <c r="A6">
        <v>6169</v>
      </c>
      <c r="B6" t="s">
        <v>85</v>
      </c>
      <c r="C6" s="1">
        <v>45611</v>
      </c>
      <c r="D6" t="s">
        <v>12</v>
      </c>
      <c r="E6">
        <v>1.5</v>
      </c>
      <c r="F6" s="2">
        <v>0.65359477124182996</v>
      </c>
      <c r="G6" s="2">
        <v>0.73648677073852797</v>
      </c>
      <c r="H6" s="2">
        <v>0.71342488885034205</v>
      </c>
      <c r="I6" s="2">
        <v>0.60377358490566002</v>
      </c>
      <c r="J6" s="2">
        <v>0.58241758241758201</v>
      </c>
      <c r="K6" s="2">
        <v>4.3179282991048902E-2</v>
      </c>
      <c r="L6" s="2">
        <f>1/1.5</f>
        <v>0.66666666666666663</v>
      </c>
      <c r="M6" s="2">
        <f>(Table1[[#This Row],[poisson_likelihood]] - (1-Table1[[#This Row],[poisson_likelihood]])/(1/Table1[[#This Row],[365 implied]]-1))/4</f>
        <v>3.506866663775654E-2</v>
      </c>
      <c r="N6" s="7">
        <f>Table1[[#This Row],[kelly/4 365]]*0.8*$U$2</f>
        <v>56.109866620410465</v>
      </c>
      <c r="O6" s="2">
        <f>1/1.5</f>
        <v>0.66666666666666663</v>
      </c>
      <c r="P6" s="2">
        <f>(Table1[[#This Row],[poisson_likelihood]] - (1-Table1[[#This Row],[poisson_likelihood]])/(1/Table1[[#This Row],[99/pinn implied]]-1))/4</f>
        <v>3.506866663775654E-2</v>
      </c>
      <c r="Q6" s="10">
        <f>Table1[[#This Row],[kelly/4 99]]*0.8*$U$2</f>
        <v>56.109866620410465</v>
      </c>
      <c r="R6" s="2" t="s">
        <v>102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-56.109866620410465</v>
      </c>
    </row>
    <row r="7" spans="1:25" x14ac:dyDescent="0.2">
      <c r="A7">
        <v>6159</v>
      </c>
      <c r="B7" t="s">
        <v>80</v>
      </c>
      <c r="C7" s="1">
        <v>45611</v>
      </c>
      <c r="D7" t="s">
        <v>12</v>
      </c>
      <c r="E7">
        <v>2.5</v>
      </c>
      <c r="F7" s="2">
        <v>0.58479532163742598</v>
      </c>
      <c r="G7" s="2">
        <v>0.68898156101600705</v>
      </c>
      <c r="H7" s="2">
        <v>0.65372105939117398</v>
      </c>
      <c r="I7" s="2">
        <v>0.55072463768115898</v>
      </c>
      <c r="J7" s="2">
        <v>0.52192982456140302</v>
      </c>
      <c r="K7" s="2">
        <v>4.1501060408065997E-2</v>
      </c>
      <c r="L7" s="2">
        <f>1/1.71</f>
        <v>0.58479532163742687</v>
      </c>
      <c r="M7" s="2">
        <f>(Table1[[#This Row],[poisson_likelihood]] - (1-Table1[[#This Row],[poisson_likelihood]])/(1/Table1[[#This Row],[365 implied]]-1))/4</f>
        <v>4.1501060408066046E-2</v>
      </c>
      <c r="N7" s="7">
        <f>Table1[[#This Row],[kelly/4 365]]*0.8*$U$2</f>
        <v>66.40169665290567</v>
      </c>
      <c r="O7" s="2">
        <f>1/1.75</f>
        <v>0.5714285714285714</v>
      </c>
      <c r="P7" s="2">
        <f>(Table1[[#This Row],[poisson_likelihood]] - (1-Table1[[#This Row],[poisson_likelihood]])/(1/Table1[[#This Row],[99/pinn implied]]-1))/4</f>
        <v>4.8003951311518148E-2</v>
      </c>
      <c r="Q7" s="10">
        <f>Table1[[#This Row],[kelly/4 99]]*0.8*$U$2</f>
        <v>76.806322098429035</v>
      </c>
      <c r="R7" s="2" t="s">
        <v>102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-76.806322098429035</v>
      </c>
    </row>
    <row r="8" spans="1:25" x14ac:dyDescent="0.2">
      <c r="A8">
        <v>6148</v>
      </c>
      <c r="B8" t="s">
        <v>74</v>
      </c>
      <c r="C8" s="1">
        <v>45611</v>
      </c>
      <c r="D8" t="s">
        <v>13</v>
      </c>
      <c r="E8">
        <v>2.5</v>
      </c>
      <c r="F8" s="2">
        <v>0.467289719626168</v>
      </c>
      <c r="G8" s="2">
        <v>0.50587626705358901</v>
      </c>
      <c r="H8" s="2">
        <v>0.55023180119997805</v>
      </c>
      <c r="I8" s="2">
        <v>0.65432098765432101</v>
      </c>
      <c r="J8" s="2">
        <v>0.59411764705882297</v>
      </c>
      <c r="K8" s="2">
        <v>3.8924573370165201E-2</v>
      </c>
      <c r="L8" s="2">
        <f>1/2.1</f>
        <v>0.47619047619047616</v>
      </c>
      <c r="M8" s="2">
        <f>(Table1[[#This Row],[poisson_likelihood]] - (1-Table1[[#This Row],[poisson_likelihood]])/(1/Table1[[#This Row],[365 implied]]-1))/4</f>
        <v>3.533790511817135E-2</v>
      </c>
      <c r="N8" s="10">
        <f>Table1[[#This Row],[kelly/4 365]]*0.8*$U$2</f>
        <v>56.540648189074162</v>
      </c>
      <c r="O8" s="2">
        <f>1/2.05</f>
        <v>0.48780487804878053</v>
      </c>
      <c r="P8" s="2">
        <f>(Table1[[#This Row],[poisson_likelihood]] - (1-Table1[[#This Row],[poisson_likelihood]])/(1/Table1[[#This Row],[99/pinn implied]]-1))/4</f>
        <v>3.0470283919036889E-2</v>
      </c>
      <c r="Q8" s="7">
        <f>Table1[[#This Row],[kelly/4 99]]*0.8*$U$2</f>
        <v>48.752454270459026</v>
      </c>
      <c r="R8" s="2" t="s">
        <v>101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62.194713007981576</v>
      </c>
    </row>
    <row r="9" spans="1:25" x14ac:dyDescent="0.2">
      <c r="A9">
        <v>6163</v>
      </c>
      <c r="B9" t="s">
        <v>82</v>
      </c>
      <c r="C9" s="1">
        <v>45611</v>
      </c>
      <c r="D9" t="s">
        <v>12</v>
      </c>
      <c r="E9">
        <v>3.5</v>
      </c>
      <c r="F9" s="2">
        <v>0.44444444444444398</v>
      </c>
      <c r="G9" s="2">
        <v>0.56729876777515198</v>
      </c>
      <c r="H9" s="2">
        <v>0.52625622401391403</v>
      </c>
      <c r="I9" s="2">
        <v>0.374233128834355</v>
      </c>
      <c r="J9" s="2">
        <v>0.38745387453874502</v>
      </c>
      <c r="K9" s="2">
        <v>3.6815300806261601E-2</v>
      </c>
      <c r="L9" s="2">
        <f>1/2.2</f>
        <v>0.45454545454545453</v>
      </c>
      <c r="M9" s="2">
        <f>(Table1[[#This Row],[poisson_likelihood]] - (1-Table1[[#This Row],[poisson_likelihood]])/(1/Table1[[#This Row],[365 implied]]-1))/4</f>
        <v>3.2867436006377274E-2</v>
      </c>
      <c r="N9" s="10">
        <f>Table1[[#This Row],[kelly/4 365]]*0.8*$U$2</f>
        <v>52.58789761020364</v>
      </c>
      <c r="O9" s="2">
        <f>1/2.1</f>
        <v>0.47619047619047616</v>
      </c>
      <c r="P9" s="2">
        <f>(Table1[[#This Row],[poisson_likelihood]] - (1-Table1[[#This Row],[poisson_likelihood]])/(1/Table1[[#This Row],[99/pinn implied]]-1))/4</f>
        <v>2.389501600664079E-2</v>
      </c>
      <c r="Q9" s="7">
        <f>Table1[[#This Row],[kelly/4 99]]*0.8*$U$2</f>
        <v>38.232025610625271</v>
      </c>
      <c r="R9" s="2" t="s">
        <v>102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-52.58789761020364</v>
      </c>
    </row>
    <row r="10" spans="1:25" x14ac:dyDescent="0.2">
      <c r="A10">
        <v>6161</v>
      </c>
      <c r="B10" t="s">
        <v>81</v>
      </c>
      <c r="C10" s="1">
        <v>45611</v>
      </c>
      <c r="D10" t="s">
        <v>12</v>
      </c>
      <c r="E10">
        <v>2.5</v>
      </c>
      <c r="F10" s="2">
        <v>0.62111801242235998</v>
      </c>
      <c r="G10" s="2">
        <v>0.707756137828083</v>
      </c>
      <c r="H10" s="2">
        <v>0.67483814995803404</v>
      </c>
      <c r="I10" s="2">
        <v>0.55307262569832405</v>
      </c>
      <c r="J10" s="2">
        <v>0.52823920265780699</v>
      </c>
      <c r="K10" s="2">
        <v>3.5446484193621203E-2</v>
      </c>
      <c r="L10" s="2"/>
      <c r="M10" s="2" t="e">
        <f>(Table1[[#This Row],[poisson_likelihood]] - (1-Table1[[#This Row],[poisson_likelihood]])/(1/Table1[[#This Row],[365 implied]]-1))/4</f>
        <v>#DIV/0!</v>
      </c>
      <c r="N10" s="7" t="e">
        <f>Table1[[#This Row],[kelly/4 365]]*0.8*$U$2</f>
        <v>#DIV/0!</v>
      </c>
      <c r="O10" s="2"/>
      <c r="P10" s="2" t="e">
        <f>(Table1[[#This Row],[poisson_likelihood]] - (1-Table1[[#This Row],[poisson_likelihood]])/(1/Table1[[#This Row],[99/pinn implied]]-1))/4</f>
        <v>#DIV/0!</v>
      </c>
      <c r="Q10" s="9" t="e">
        <f>Table1[[#This Row],[kelly/4 99]]*0.8*$U$2</f>
        <v>#DIV/0!</v>
      </c>
      <c r="R10" s="2"/>
      <c r="S10" s="3">
        <v>26</v>
      </c>
    </row>
    <row r="11" spans="1:25" x14ac:dyDescent="0.2">
      <c r="A11">
        <v>6060</v>
      </c>
      <c r="B11" t="s">
        <v>30</v>
      </c>
      <c r="C11" s="1">
        <v>45611</v>
      </c>
      <c r="D11" t="s">
        <v>13</v>
      </c>
      <c r="E11">
        <v>2.5</v>
      </c>
      <c r="F11" s="2">
        <v>0.56497175141242895</v>
      </c>
      <c r="G11" s="2">
        <v>0.57902994534276997</v>
      </c>
      <c r="H11" s="2">
        <v>0.62597521873060302</v>
      </c>
      <c r="I11" s="2">
        <v>0.66467065868263397</v>
      </c>
      <c r="J11" s="2">
        <v>0.62095238095238003</v>
      </c>
      <c r="K11" s="2">
        <v>3.5057187387391997E-2</v>
      </c>
      <c r="L11" s="2">
        <f>1/1.76</f>
        <v>0.56818181818181823</v>
      </c>
      <c r="M11" s="2">
        <f>(Table1[[#This Row],[poisson_likelihood]] - (1-Table1[[#This Row],[poisson_likelihood]])/(1/Table1[[#This Row],[365 implied]]-1))/4</f>
        <v>3.3459337159822772E-2</v>
      </c>
      <c r="N11" s="7">
        <f>Table1[[#This Row],[kelly/4 365]]*0.8*$U$2</f>
        <v>53.53493945571644</v>
      </c>
      <c r="O11" s="2">
        <f>1/1.78</f>
        <v>0.5617977528089888</v>
      </c>
      <c r="P11" s="2">
        <f>(Table1[[#This Row],[poisson_likelihood]] - (1-Table1[[#This Row],[poisson_likelihood]])/(1/Table1[[#This Row],[99/pinn implied]]-1))/4</f>
        <v>3.6614067096305547E-2</v>
      </c>
      <c r="Q11" s="10">
        <f>Table1[[#This Row],[kelly/4 99]]*0.8*$U$2</f>
        <v>58.582507354088875</v>
      </c>
      <c r="R11" s="2" t="s">
        <v>102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-58.582507354088875</v>
      </c>
    </row>
    <row r="12" spans="1:25" x14ac:dyDescent="0.2">
      <c r="A12">
        <v>6140</v>
      </c>
      <c r="B12" t="s">
        <v>70</v>
      </c>
      <c r="C12" s="1">
        <v>45611</v>
      </c>
      <c r="D12" t="s">
        <v>13</v>
      </c>
      <c r="E12">
        <v>1.5</v>
      </c>
      <c r="F12" s="2">
        <v>0.4</v>
      </c>
      <c r="G12" s="2">
        <v>0.42757664480352497</v>
      </c>
      <c r="H12" s="2">
        <v>0.48332122602546501</v>
      </c>
      <c r="I12" s="2">
        <v>0.45736434108527102</v>
      </c>
      <c r="J12" s="2">
        <v>0.49268292682926801</v>
      </c>
      <c r="K12" s="2">
        <v>3.4717177510610597E-2</v>
      </c>
      <c r="L12" s="2">
        <f>1/2.5</f>
        <v>0.4</v>
      </c>
      <c r="M12" s="2">
        <f>(Table1[[#This Row],[poisson_likelihood]] - (1-Table1[[#This Row],[poisson_likelihood]])/(1/Table1[[#This Row],[365 implied]]-1))/4</f>
        <v>3.4717177510610417E-2</v>
      </c>
      <c r="N12" s="10">
        <f>Table1[[#This Row],[kelly/4 365]]*0.8*$U$2</f>
        <v>55.547484016976668</v>
      </c>
      <c r="O12" s="2">
        <f>1/2.45</f>
        <v>0.4081632653061224</v>
      </c>
      <c r="P12" s="2">
        <f>(Table1[[#This Row],[poisson_likelihood]] - (1-Table1[[#This Row],[poisson_likelihood]])/(1/Table1[[#This Row],[99/pinn implied]]-1))/4</f>
        <v>3.1747759269377479E-2</v>
      </c>
      <c r="Q12" s="7">
        <f>Table1[[#This Row],[kelly/4 99]]*0.8*$U$2</f>
        <v>50.796414831003972</v>
      </c>
      <c r="R12" s="2" t="s">
        <v>102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-55.547484016976668</v>
      </c>
    </row>
    <row r="13" spans="1:25" x14ac:dyDescent="0.2">
      <c r="A13">
        <v>6040</v>
      </c>
      <c r="B13" t="s">
        <v>20</v>
      </c>
      <c r="C13" s="1">
        <v>45611</v>
      </c>
      <c r="D13" t="s">
        <v>13</v>
      </c>
      <c r="E13">
        <v>2.5</v>
      </c>
      <c r="F13" s="2">
        <v>0.46296296296296202</v>
      </c>
      <c r="G13" s="2">
        <v>0.48534390615517697</v>
      </c>
      <c r="H13" s="2">
        <v>0.52769186994025297</v>
      </c>
      <c r="I13" s="2">
        <v>0.52352941176470502</v>
      </c>
      <c r="J13" s="2">
        <v>0.54545454545454497</v>
      </c>
      <c r="K13" s="2">
        <v>3.01324222135664E-2</v>
      </c>
      <c r="L13" s="2">
        <f>1/2.25</f>
        <v>0.44444444444444442</v>
      </c>
      <c r="M13" s="2">
        <f>(Table1[[#This Row],[poisson_likelihood]] - (1-Table1[[#This Row],[poisson_likelihood]])/(1/Table1[[#This Row],[365 implied]]-1))/4</f>
        <v>3.7461341473113835E-2</v>
      </c>
      <c r="N13" s="10">
        <f>Table1[[#This Row],[kelly/4 365]]*0.8*$U$2</f>
        <v>59.938146356982138</v>
      </c>
      <c r="O13" s="2">
        <f>1/2.1</f>
        <v>0.47619047619047616</v>
      </c>
      <c r="P13" s="2">
        <f>(Table1[[#This Row],[poisson_likelihood]] - (1-Table1[[#This Row],[poisson_likelihood]])/(1/Table1[[#This Row],[99/pinn implied]]-1))/4</f>
        <v>2.4580210653302556E-2</v>
      </c>
      <c r="Q13" s="7">
        <f>Table1[[#This Row],[kelly/4 99]]*0.8*$U$2</f>
        <v>39.328337045284094</v>
      </c>
      <c r="R13" s="2" t="s">
        <v>101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74.922682946227667</v>
      </c>
    </row>
    <row r="14" spans="1:25" x14ac:dyDescent="0.2">
      <c r="A14">
        <v>6124</v>
      </c>
      <c r="B14" t="s">
        <v>62</v>
      </c>
      <c r="C14" s="1">
        <v>45611</v>
      </c>
      <c r="D14" t="s">
        <v>13</v>
      </c>
      <c r="E14">
        <v>2.5</v>
      </c>
      <c r="F14" s="2">
        <v>0.53191489361702105</v>
      </c>
      <c r="G14" s="2">
        <v>0.54090275369215202</v>
      </c>
      <c r="H14" s="2">
        <v>0.58738101026255196</v>
      </c>
      <c r="I14" s="2">
        <v>0.59574468085106302</v>
      </c>
      <c r="J14" s="2">
        <v>0.53591160220994405</v>
      </c>
      <c r="K14" s="2">
        <v>2.9623948662954199E-2</v>
      </c>
      <c r="L14" s="2">
        <f>1/1.8</f>
        <v>0.55555555555555558</v>
      </c>
      <c r="M14" s="2">
        <f>(Table1[[#This Row],[poisson_likelihood]] - (1-Table1[[#This Row],[poisson_likelihood]])/(1/Table1[[#This Row],[365 implied]]-1))/4</f>
        <v>1.7901818272685444E-2</v>
      </c>
      <c r="N14" s="7">
        <f>Table1[[#This Row],[kelly/4 365]]*0.8*$U$2</f>
        <v>28.642909236296713</v>
      </c>
      <c r="O14" s="2">
        <f>1/1.83</f>
        <v>0.54644808743169393</v>
      </c>
      <c r="P14" s="2">
        <f>(Table1[[#This Row],[poisson_likelihood]] - (1-Table1[[#This Row],[poisson_likelihood]])/(1/Table1[[#This Row],[99/pinn implied]]-1))/4</f>
        <v>2.2562424331466935E-2</v>
      </c>
      <c r="Q14" s="10">
        <f>Table1[[#This Row],[kelly/4 99]]*0.8*$U$2</f>
        <v>36.099878930347103</v>
      </c>
      <c r="R14" s="2" t="s">
        <v>102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-36.099878930347103</v>
      </c>
    </row>
    <row r="15" spans="1:25" x14ac:dyDescent="0.2">
      <c r="A15">
        <v>6106</v>
      </c>
      <c r="B15" t="s">
        <v>53</v>
      </c>
      <c r="C15" s="1">
        <v>45611</v>
      </c>
      <c r="D15" t="s">
        <v>13</v>
      </c>
      <c r="E15">
        <v>3.5</v>
      </c>
      <c r="F15" s="2">
        <v>0.56497175141242895</v>
      </c>
      <c r="G15" s="2">
        <v>0.56351214817133199</v>
      </c>
      <c r="H15" s="2">
        <v>0.61095639268014501</v>
      </c>
      <c r="I15" s="2">
        <v>0.51497005988023903</v>
      </c>
      <c r="J15" s="2">
        <v>0.51398601398601396</v>
      </c>
      <c r="K15" s="2">
        <v>2.6426238650602799E-2</v>
      </c>
      <c r="L15" s="2">
        <f>1/1.71</f>
        <v>0.58479532163742687</v>
      </c>
      <c r="M15" s="2">
        <f>(Table1[[#This Row],[poisson_likelihood]] - (1-Table1[[#This Row],[poisson_likelihood]])/(1/Table1[[#This Row],[365 implied]]-1))/4</f>
        <v>1.5751912494031017E-2</v>
      </c>
      <c r="N15" s="7">
        <f>Table1[[#This Row],[kelly/4 365]]*0.8*$U$2</f>
        <v>25.203059990449628</v>
      </c>
      <c r="O15" s="2">
        <f>1/1.72</f>
        <v>0.58139534883720934</v>
      </c>
      <c r="P15" s="2">
        <f>(Table1[[#This Row],[poisson_likelihood]] - (1-Table1[[#This Row],[poisson_likelihood]])/(1/Table1[[#This Row],[99/pinn implied]]-1))/4</f>
        <v>1.7654512295086605E-2</v>
      </c>
      <c r="Q15" s="10">
        <f>Table1[[#This Row],[kelly/4 99]]*0.8*$U$2</f>
        <v>28.24721967213857</v>
      </c>
      <c r="R15" s="2" t="s">
        <v>101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20.337998163939773</v>
      </c>
    </row>
    <row r="16" spans="1:25" x14ac:dyDescent="0.2">
      <c r="A16">
        <v>6104</v>
      </c>
      <c r="B16" t="s">
        <v>52</v>
      </c>
      <c r="C16" s="1">
        <v>45611</v>
      </c>
      <c r="D16" t="s">
        <v>13</v>
      </c>
      <c r="E16">
        <v>2.5</v>
      </c>
      <c r="F16" s="2">
        <v>0.61728395061728303</v>
      </c>
      <c r="G16" s="2">
        <v>0.59427019395276803</v>
      </c>
      <c r="H16" s="2">
        <v>0.65644154015271705</v>
      </c>
      <c r="I16" s="2">
        <v>0.60655737704918</v>
      </c>
      <c r="J16" s="2">
        <v>0.61864406779660996</v>
      </c>
      <c r="K16" s="2">
        <v>2.5578748002984798E-2</v>
      </c>
      <c r="L16" s="2">
        <f>1/1.58</f>
        <v>0.63291139240506322</v>
      </c>
      <c r="M16" s="2">
        <f>(Table1[[#This Row],[poisson_likelihood]] - (1-Table1[[#This Row],[poisson_likelihood]])/(1/Table1[[#This Row],[365 implied]]-1))/4</f>
        <v>1.6024842000557316E-2</v>
      </c>
      <c r="N16" s="7">
        <f>Table1[[#This Row],[kelly/4 365]]*0.8*$U$2</f>
        <v>25.639747200891708</v>
      </c>
      <c r="O16" s="2">
        <f>1/1.59</f>
        <v>0.62893081761006286</v>
      </c>
      <c r="P16" s="2">
        <f>(Table1[[#This Row],[poisson_likelihood]] - (1-Table1[[#This Row],[poisson_likelihood]])/(1/Table1[[#This Row],[99/pinn implied]]-1))/4</f>
        <v>1.8534766458822099E-2</v>
      </c>
      <c r="Q16" s="8">
        <f>Table1[[#This Row],[kelly/4 99]]*0.8*$U$2</f>
        <v>29.655626334115361</v>
      </c>
      <c r="R16" s="2" t="s">
        <v>101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17.496819537128069</v>
      </c>
    </row>
    <row r="17" spans="1:19" x14ac:dyDescent="0.2">
      <c r="A17">
        <v>6071</v>
      </c>
      <c r="B17" t="s">
        <v>36</v>
      </c>
      <c r="C17" s="1">
        <v>45611</v>
      </c>
      <c r="D17" t="s">
        <v>12</v>
      </c>
      <c r="E17">
        <v>2.5</v>
      </c>
      <c r="F17" s="2">
        <v>0.58823529411764697</v>
      </c>
      <c r="G17" s="2">
        <v>0.64836670167213195</v>
      </c>
      <c r="H17" s="2">
        <v>0.62962759038051297</v>
      </c>
      <c r="I17" s="2">
        <v>0.55932203389830504</v>
      </c>
      <c r="J17" s="2">
        <v>0.54666666666666597</v>
      </c>
      <c r="K17" s="2">
        <v>2.513103701674E-2</v>
      </c>
      <c r="L17" s="2">
        <f>1/1.68</f>
        <v>0.59523809523809523</v>
      </c>
      <c r="M17" s="2">
        <f>(Table1[[#This Row],[poisson_likelihood]] - (1-Table1[[#This Row],[poisson_likelihood]])/(1/Table1[[#This Row],[365 implied]]-1))/4</f>
        <v>2.1240570529140357E-2</v>
      </c>
      <c r="N17" s="7">
        <f>Table1[[#This Row],[kelly/4 365]]*0.8*$U$2</f>
        <v>33.984912846624574</v>
      </c>
      <c r="O17" s="2">
        <f>1/1.7</f>
        <v>0.58823529411764708</v>
      </c>
      <c r="P17" s="2">
        <f>(Table1[[#This Row],[poisson_likelihood]] - (1-Table1[[#This Row],[poisson_likelihood]])/(1/Table1[[#This Row],[99/pinn implied]]-1))/4</f>
        <v>2.5131037016740021E-2</v>
      </c>
      <c r="Q17" s="10">
        <f>Table1[[#This Row],[kelly/4 99]]*0.8*$U$2</f>
        <v>40.209659226784041</v>
      </c>
      <c r="R17" s="2" t="s">
        <v>102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-40.209659226784041</v>
      </c>
    </row>
    <row r="18" spans="1:19" x14ac:dyDescent="0.2">
      <c r="A18">
        <v>6079</v>
      </c>
      <c r="B18" t="s">
        <v>40</v>
      </c>
      <c r="C18" s="1">
        <v>45611</v>
      </c>
      <c r="D18" t="s">
        <v>12</v>
      </c>
      <c r="E18">
        <v>1.5</v>
      </c>
      <c r="F18" s="2">
        <v>0.64516129032257996</v>
      </c>
      <c r="G18" s="2">
        <v>0.70971306394750899</v>
      </c>
      <c r="H18" s="2">
        <v>0.68041902447022096</v>
      </c>
      <c r="I18" s="2">
        <v>0.68539325842696597</v>
      </c>
      <c r="J18" s="2">
        <v>0.66556291390728395</v>
      </c>
      <c r="K18" s="2">
        <v>2.48406763312926E-2</v>
      </c>
      <c r="L18" s="2">
        <f>1/1.52</f>
        <v>0.65789473684210531</v>
      </c>
      <c r="M18" s="2">
        <f>(Table1[[#This Row],[poisson_likelihood]] - (1-Table1[[#This Row],[poisson_likelihood]])/(1/Table1[[#This Row],[365 implied]]-1))/4</f>
        <v>1.6460056343622936E-2</v>
      </c>
      <c r="N18" s="7">
        <f>Table1[[#This Row],[kelly/4 365]]*0.8*$U$2</f>
        <v>26.3360901497967</v>
      </c>
      <c r="O18" s="2">
        <f>1/1.56</f>
        <v>0.64102564102564097</v>
      </c>
      <c r="P18" s="2">
        <f>(Table1[[#This Row],[poisson_likelihood]] - (1-Table1[[#This Row],[poisson_likelihood]])/(1/Table1[[#This Row],[99/pinn implied]]-1))/4</f>
        <v>2.7434677756046744E-2</v>
      </c>
      <c r="Q18" s="10">
        <f>Table1[[#This Row],[kelly/4 99]]*0.8*$U$2</f>
        <v>43.895484409674793</v>
      </c>
      <c r="R18" s="2" t="s">
        <v>101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24.581471269417889</v>
      </c>
    </row>
    <row r="19" spans="1:19" x14ac:dyDescent="0.2">
      <c r="A19">
        <v>6069</v>
      </c>
      <c r="B19" t="s">
        <v>35</v>
      </c>
      <c r="C19" s="1">
        <v>45611</v>
      </c>
      <c r="D19" t="s">
        <v>12</v>
      </c>
      <c r="E19">
        <v>2.5</v>
      </c>
      <c r="F19" s="2">
        <v>0.60606060606060597</v>
      </c>
      <c r="G19" s="2">
        <v>0.66856374064688695</v>
      </c>
      <c r="H19" s="2">
        <v>0.64511674328198498</v>
      </c>
      <c r="I19" s="2">
        <v>0.64571428571428502</v>
      </c>
      <c r="J19" s="2">
        <v>0.64784053156146104</v>
      </c>
      <c r="K19" s="2">
        <v>2.4785625544336599E-2</v>
      </c>
      <c r="L19" s="2">
        <f>1/1.62</f>
        <v>0.61728395061728392</v>
      </c>
      <c r="M19" s="2">
        <f>(Table1[[#This Row],[poisson_likelihood]] - (1-Table1[[#This Row],[poisson_likelihood]])/(1/Table1[[#This Row],[365 implied]]-1))/4</f>
        <v>1.8181098434199905E-2</v>
      </c>
      <c r="N19" s="7">
        <f>Table1[[#This Row],[kelly/4 365]]*0.8*$U$2</f>
        <v>29.089757494719848</v>
      </c>
      <c r="O19" s="2">
        <f>1/1.62</f>
        <v>0.61728395061728392</v>
      </c>
      <c r="P19" s="2">
        <f>(Table1[[#This Row],[poisson_likelihood]] - (1-Table1[[#This Row],[poisson_likelihood]])/(1/Table1[[#This Row],[99/pinn implied]]-1))/4</f>
        <v>1.8181098434199905E-2</v>
      </c>
      <c r="Q19" s="10">
        <f>Table1[[#This Row],[kelly/4 99]]*0.8*$U$2</f>
        <v>29.089757494719848</v>
      </c>
      <c r="R19" s="2" t="s">
        <v>101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18.035649646726306</v>
      </c>
    </row>
    <row r="20" spans="1:19" x14ac:dyDescent="0.2">
      <c r="A20">
        <v>6032</v>
      </c>
      <c r="B20" t="s">
        <v>16</v>
      </c>
      <c r="C20" s="1">
        <v>45611</v>
      </c>
      <c r="D20" t="s">
        <v>13</v>
      </c>
      <c r="E20">
        <v>2.5</v>
      </c>
      <c r="F20" s="2">
        <v>0.5</v>
      </c>
      <c r="G20" s="2">
        <v>0.50447316594404101</v>
      </c>
      <c r="H20" s="2">
        <v>0.54884230829026404</v>
      </c>
      <c r="I20" s="2">
        <v>0.70408163265306101</v>
      </c>
      <c r="J20" s="2">
        <v>0.649214659685863</v>
      </c>
      <c r="K20" s="2">
        <v>2.4421154145132101E-2</v>
      </c>
      <c r="L20" s="2">
        <f>1/2</f>
        <v>0.5</v>
      </c>
      <c r="M20" s="2">
        <f>(Table1[[#This Row],[poisson_likelihood]] - (1-Table1[[#This Row],[poisson_likelihood]])/(1/Table1[[#This Row],[365 implied]]-1))/4</f>
        <v>2.4421154145132018E-2</v>
      </c>
      <c r="N20" s="10">
        <f>Table1[[#This Row],[kelly/4 365]]*0.8*$U$2</f>
        <v>39.073846632211229</v>
      </c>
      <c r="O20" s="2">
        <f>1/1.95</f>
        <v>0.51282051282051289</v>
      </c>
      <c r="P20" s="2">
        <f>(Table1[[#This Row],[poisson_likelihood]] - (1-Table1[[#This Row],[poisson_likelihood]])/(1/Table1[[#This Row],[99/pinn implied]]-1))/4</f>
        <v>1.8484868727898618E-2</v>
      </c>
      <c r="Q20" s="7">
        <f>Table1[[#This Row],[kelly/4 99]]*0.8*$U$2</f>
        <v>29.575789964637792</v>
      </c>
      <c r="R20" s="2" t="s">
        <v>101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39.073846632211229</v>
      </c>
    </row>
    <row r="21" spans="1:19" x14ac:dyDescent="0.2">
      <c r="A21">
        <v>6098</v>
      </c>
      <c r="B21" t="s">
        <v>49</v>
      </c>
      <c r="C21" s="1">
        <v>45611</v>
      </c>
      <c r="D21" t="s">
        <v>13</v>
      </c>
      <c r="E21">
        <v>1.5</v>
      </c>
      <c r="F21" s="2">
        <v>0.44444444444444398</v>
      </c>
      <c r="G21" s="2">
        <v>0.44829825188717998</v>
      </c>
      <c r="H21" s="2">
        <v>0.49356635575892099</v>
      </c>
      <c r="I21" s="2">
        <v>0.449438202247191</v>
      </c>
      <c r="J21" s="2">
        <v>0.43666666666666598</v>
      </c>
      <c r="K21" s="2">
        <v>2.2104860091514401E-2</v>
      </c>
      <c r="L21" s="2">
        <f>1/2.25</f>
        <v>0.44444444444444442</v>
      </c>
      <c r="M21" s="2">
        <f>(Table1[[#This Row],[poisson_likelihood]] - (1-Table1[[#This Row],[poisson_likelihood]])/(1/Table1[[#This Row],[365 implied]]-1))/4</f>
        <v>2.2104860091514439E-2</v>
      </c>
      <c r="N21" s="10">
        <f>Table1[[#This Row],[kelly/4 365]]*0.8*$U$2</f>
        <v>35.367776146423104</v>
      </c>
      <c r="O21" s="2">
        <f>1/2.15</f>
        <v>0.46511627906976744</v>
      </c>
      <c r="P21" s="2">
        <f>(Table1[[#This Row],[poisson_likelihood]] - (1-Table1[[#This Row],[poisson_likelihood]])/(1/Table1[[#This Row],[99/pinn implied]]-1))/4</f>
        <v>1.3297318452539134E-2</v>
      </c>
      <c r="Q21" s="7">
        <f>Table1[[#This Row],[kelly/4 99]]*0.8*$U$2</f>
        <v>21.275709524062616</v>
      </c>
      <c r="R21" s="2" t="s">
        <v>101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44.209720183028885</v>
      </c>
    </row>
    <row r="22" spans="1:19" x14ac:dyDescent="0.2">
      <c r="A22">
        <v>6052</v>
      </c>
      <c r="B22" t="s">
        <v>26</v>
      </c>
      <c r="C22" s="1">
        <v>45611</v>
      </c>
      <c r="D22" t="s">
        <v>13</v>
      </c>
      <c r="E22">
        <v>2.5</v>
      </c>
      <c r="F22" s="2">
        <v>0.59523809523809501</v>
      </c>
      <c r="G22" s="2">
        <v>0.57910960635519004</v>
      </c>
      <c r="H22" s="2">
        <v>0.62298562101346</v>
      </c>
      <c r="I22" s="2">
        <v>0.71794871794871795</v>
      </c>
      <c r="J22" s="2">
        <v>0.68498168498168499</v>
      </c>
      <c r="K22" s="2">
        <v>1.7138177684784098E-2</v>
      </c>
      <c r="L22" s="2">
        <f>1/1.66</f>
        <v>0.60240963855421692</v>
      </c>
      <c r="M22" s="2">
        <f>(Table1[[#This Row],[poisson_likelihood]] - (1-Table1[[#This Row],[poisson_likelihood]])/(1/Table1[[#This Row],[365 implied]]-1))/4</f>
        <v>1.2937928364524065E-2</v>
      </c>
      <c r="N22" s="7">
        <f>Table1[[#This Row],[kelly/4 365]]*0.8*$U$2</f>
        <v>20.700685383238508</v>
      </c>
      <c r="O22" s="2">
        <f>1/1.67</f>
        <v>0.5988023952095809</v>
      </c>
      <c r="P22" s="2">
        <f>(Table1[[#This Row],[poisson_likelihood]] - (1-Table1[[#This Row],[poisson_likelihood]])/(1/Table1[[#This Row],[99/pinn implied]]-1))/4</f>
        <v>1.5069398168835124E-2</v>
      </c>
      <c r="Q22" s="10">
        <f>Table1[[#This Row],[kelly/4 99]]*0.8*$U$2</f>
        <v>24.111037070136202</v>
      </c>
      <c r="R22" s="2" t="s">
        <v>102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-24.111037070136202</v>
      </c>
    </row>
    <row r="23" spans="1:19" x14ac:dyDescent="0.2">
      <c r="A23">
        <v>6102</v>
      </c>
      <c r="B23" t="s">
        <v>51</v>
      </c>
      <c r="C23" s="1">
        <v>45611</v>
      </c>
      <c r="D23" t="s">
        <v>13</v>
      </c>
      <c r="E23">
        <v>2.5</v>
      </c>
      <c r="F23" s="2">
        <v>0.64935064935064901</v>
      </c>
      <c r="G23" s="2">
        <v>0.61227960308032903</v>
      </c>
      <c r="H23" s="2">
        <v>0.672613455998886</v>
      </c>
      <c r="I23" s="2">
        <v>0.53284671532846695</v>
      </c>
      <c r="J23" s="2">
        <v>0.55212355212355202</v>
      </c>
      <c r="K23" s="2">
        <v>1.6585519554761698E-2</v>
      </c>
      <c r="L23" s="2">
        <f>1/1.5</f>
        <v>0.66666666666666663</v>
      </c>
      <c r="M23" s="2">
        <f>(Table1[[#This Row],[poisson_likelihood]] - (1-Table1[[#This Row],[poisson_likelihood]])/(1/Table1[[#This Row],[365 implied]]-1))/4</f>
        <v>4.4600919991645005E-3</v>
      </c>
      <c r="N23" s="7">
        <f>Table1[[#This Row],[kelly/4 365]]*0.8*$U$2</f>
        <v>7.1361471986632008</v>
      </c>
      <c r="O23" s="2">
        <f>1/1.5</f>
        <v>0.66666666666666663</v>
      </c>
      <c r="P23" s="2">
        <f>(Table1[[#This Row],[poisson_likelihood]] - (1-Table1[[#This Row],[poisson_likelihood]])/(1/Table1[[#This Row],[99/pinn implied]]-1))/4</f>
        <v>4.4600919991645005E-3</v>
      </c>
      <c r="Q23" s="8">
        <f>Table1[[#This Row],[kelly/4 99]]*0.8*$U$2</f>
        <v>7.1361471986632008</v>
      </c>
      <c r="R23" s="2" t="s">
        <v>101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3.5680735993315995</v>
      </c>
    </row>
    <row r="24" spans="1:19" x14ac:dyDescent="0.2">
      <c r="A24">
        <v>6078</v>
      </c>
      <c r="B24" t="s">
        <v>39</v>
      </c>
      <c r="C24" s="1">
        <v>45611</v>
      </c>
      <c r="D24" t="s">
        <v>13</v>
      </c>
      <c r="E24">
        <v>1.5</v>
      </c>
      <c r="F24" s="2">
        <v>0.460829493087557</v>
      </c>
      <c r="G24" s="2">
        <v>0.44074893930893999</v>
      </c>
      <c r="H24" s="2">
        <v>0.49281887080918102</v>
      </c>
      <c r="I24" s="2">
        <v>0.4375</v>
      </c>
      <c r="J24" s="2">
        <v>0.41711229946523998</v>
      </c>
      <c r="K24" s="2">
        <v>1.4832681550411E-2</v>
      </c>
      <c r="L24" s="2">
        <f>1/2.2</f>
        <v>0.45454545454545453</v>
      </c>
      <c r="M24" s="2">
        <f>(Table1[[#This Row],[poisson_likelihood]] - (1-Table1[[#This Row],[poisson_likelihood]])/(1/Table1[[#This Row],[365 implied]]-1))/4</f>
        <v>1.7541982454207974E-2</v>
      </c>
      <c r="N24" s="10">
        <f>Table1[[#This Row],[kelly/4 365]]*0.8*$U$2</f>
        <v>28.067171926732762</v>
      </c>
      <c r="O24" s="2">
        <f>1/2.1</f>
        <v>0.47619047619047616</v>
      </c>
      <c r="P24" s="2">
        <f>(Table1[[#This Row],[poisson_likelihood]] - (1-Table1[[#This Row],[poisson_likelihood]])/(1/Table1[[#This Row],[99/pinn implied]]-1))/4</f>
        <v>7.9362792498363921E-3</v>
      </c>
      <c r="Q24" s="7">
        <f>Table1[[#This Row],[kelly/4 99]]*0.8*$U$2</f>
        <v>12.698046799738227</v>
      </c>
      <c r="R24" s="2" t="s">
        <v>101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33.68060631207932</v>
      </c>
    </row>
    <row r="25" spans="1:19" x14ac:dyDescent="0.2">
      <c r="A25">
        <v>6036</v>
      </c>
      <c r="B25" t="s">
        <v>18</v>
      </c>
      <c r="C25" s="1">
        <v>45611</v>
      </c>
      <c r="D25" t="s">
        <v>13</v>
      </c>
      <c r="E25">
        <v>2.5</v>
      </c>
      <c r="F25" s="2">
        <v>0.5</v>
      </c>
      <c r="G25" s="2">
        <v>0.48596402024390201</v>
      </c>
      <c r="H25" s="2">
        <v>0.52851351583471295</v>
      </c>
      <c r="I25" s="2">
        <v>0.54395604395604302</v>
      </c>
      <c r="J25" s="2">
        <v>0.53870967741935405</v>
      </c>
      <c r="K25" s="2">
        <v>1.4256757917356399E-2</v>
      </c>
      <c r="L25" s="2">
        <f>1/2</f>
        <v>0.5</v>
      </c>
      <c r="M25" s="2">
        <f>(Table1[[#This Row],[poisson_likelihood]] - (1-Table1[[#This Row],[poisson_likelihood]])/(1/Table1[[#This Row],[365 implied]]-1))/4</f>
        <v>1.4256757917356477E-2</v>
      </c>
      <c r="N25" s="10">
        <f>Table1[[#This Row],[kelly/4 365]]*0.8*$U$2</f>
        <v>22.810812667770367</v>
      </c>
      <c r="O25" s="2">
        <f>1/1.95</f>
        <v>0.51282051282051289</v>
      </c>
      <c r="P25" s="2">
        <f>(Table1[[#This Row],[poisson_likelihood]] - (1-Table1[[#This Row],[poisson_likelihood]])/(1/Table1[[#This Row],[99/pinn implied]]-1))/4</f>
        <v>8.0529883888658255E-3</v>
      </c>
      <c r="Q25" s="7">
        <f>Table1[[#This Row],[kelly/4 99]]*0.8*$U$2</f>
        <v>12.884781422185322</v>
      </c>
      <c r="R25" s="2" t="s">
        <v>102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-22.810812667770367</v>
      </c>
    </row>
    <row r="26" spans="1:19" x14ac:dyDescent="0.2">
      <c r="A26">
        <v>6067</v>
      </c>
      <c r="B26" t="s">
        <v>34</v>
      </c>
      <c r="C26" s="1">
        <v>45611</v>
      </c>
      <c r="D26" t="s">
        <v>12</v>
      </c>
      <c r="E26">
        <v>1.5</v>
      </c>
      <c r="F26" s="2">
        <v>0.60606060606060597</v>
      </c>
      <c r="G26" s="2">
        <v>0.65703780179967897</v>
      </c>
      <c r="H26" s="2">
        <v>0.62760360289179995</v>
      </c>
      <c r="I26" s="2">
        <v>0.55921052631578905</v>
      </c>
      <c r="J26" s="2">
        <v>0.57194244604316502</v>
      </c>
      <c r="K26" s="2">
        <v>1.3671517219796399E-2</v>
      </c>
      <c r="L26" s="2">
        <f>1/1.64</f>
        <v>0.6097560975609756</v>
      </c>
      <c r="M26" s="2">
        <f>(Table1[[#This Row],[poisson_likelihood]] - (1-Table1[[#This Row],[poisson_likelihood]])/(1/Table1[[#This Row],[365 implied]]-1))/4</f>
        <v>1.143355810255936E-2</v>
      </c>
      <c r="N26" s="7">
        <f>Table1[[#This Row],[kelly/4 365]]*0.8*$U$2</f>
        <v>18.293692964094976</v>
      </c>
      <c r="O26" s="2">
        <f>1/1.65</f>
        <v>0.60606060606060608</v>
      </c>
      <c r="P26" s="2">
        <f>(Table1[[#This Row],[poisson_likelihood]] - (1-Table1[[#This Row],[poisson_likelihood]])/(1/Table1[[#This Row],[99/pinn implied]]-1))/4</f>
        <v>1.3671517219796092E-2</v>
      </c>
      <c r="Q26" s="8">
        <f>Table1[[#This Row],[kelly/4 99]]*0.8*$U$2</f>
        <v>21.874427551673751</v>
      </c>
      <c r="R26" s="2" t="s">
        <v>101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14.218377908587936</v>
      </c>
    </row>
    <row r="27" spans="1:19" x14ac:dyDescent="0.2">
      <c r="A27">
        <v>6058</v>
      </c>
      <c r="B27" t="s">
        <v>29</v>
      </c>
      <c r="C27" s="1">
        <v>45611</v>
      </c>
      <c r="D27" t="s">
        <v>13</v>
      </c>
      <c r="E27">
        <v>1.5</v>
      </c>
      <c r="F27" s="2">
        <v>0.46296296296296202</v>
      </c>
      <c r="G27" s="2">
        <v>0.44084475865691602</v>
      </c>
      <c r="H27" s="2">
        <v>0.49228274407101102</v>
      </c>
      <c r="I27" s="2">
        <v>0.52542372881355903</v>
      </c>
      <c r="J27" s="2">
        <v>0.52649006622516503</v>
      </c>
      <c r="K27" s="2">
        <v>1.3648863619263801E-2</v>
      </c>
      <c r="L27" s="2">
        <f>1/2.2</f>
        <v>0.45454545454545453</v>
      </c>
      <c r="M27" s="2">
        <f>(Table1[[#This Row],[poisson_likelihood]] - (1-Table1[[#This Row],[poisson_likelihood]])/(1/Table1[[#This Row],[365 implied]]-1))/4</f>
        <v>1.7296257699213405E-2</v>
      </c>
      <c r="N27" s="10">
        <f>Table1[[#This Row],[kelly/4 365]]*0.8*$U$2</f>
        <v>27.674012318741447</v>
      </c>
      <c r="O27" s="2">
        <f>1/2.1</f>
        <v>0.47619047619047616</v>
      </c>
      <c r="P27" s="2">
        <f>(Table1[[#This Row],[poisson_likelihood]] - (1-Table1[[#This Row],[poisson_likelihood]])/(1/Table1[[#This Row],[99/pinn implied]]-1))/4</f>
        <v>7.680400579346186E-3</v>
      </c>
      <c r="Q27" s="7">
        <f>Table1[[#This Row],[kelly/4 99]]*0.8*$U$2</f>
        <v>12.288640926953899</v>
      </c>
      <c r="R27" s="2" t="s">
        <v>101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33.208814782489739</v>
      </c>
    </row>
    <row r="28" spans="1:19" x14ac:dyDescent="0.2">
      <c r="A28">
        <v>6038</v>
      </c>
      <c r="B28" t="s">
        <v>19</v>
      </c>
      <c r="C28" s="1">
        <v>45611</v>
      </c>
      <c r="D28" t="s">
        <v>13</v>
      </c>
      <c r="E28">
        <v>2.5</v>
      </c>
      <c r="F28" s="2">
        <v>0.5</v>
      </c>
      <c r="G28" s="2">
        <v>0.484516452655748</v>
      </c>
      <c r="H28" s="2">
        <v>0.52689345174731705</v>
      </c>
      <c r="I28" s="2">
        <v>0.52747252747252704</v>
      </c>
      <c r="J28" s="2">
        <v>0.554838709677419</v>
      </c>
      <c r="K28" s="2">
        <v>1.34467258736589E-2</v>
      </c>
      <c r="L28" s="2">
        <f>1/2.05</f>
        <v>0.48780487804878053</v>
      </c>
      <c r="M28" s="2">
        <f>(Table1[[#This Row],[poisson_likelihood]] - (1-Table1[[#This Row],[poisson_likelihood]])/(1/Table1[[#This Row],[365 implied]]-1))/4</f>
        <v>1.9078946686190451E-2</v>
      </c>
      <c r="N28" s="10">
        <f>Table1[[#This Row],[kelly/4 365]]*0.8*$U$2</f>
        <v>30.526314697904724</v>
      </c>
      <c r="O28" s="2">
        <f>1/1.95</f>
        <v>0.51282051282051289</v>
      </c>
      <c r="P28" s="2">
        <f>(Table1[[#This Row],[poisson_likelihood]] - (1-Table1[[#This Row],[poisson_likelihood]])/(1/Table1[[#This Row],[99/pinn implied]]-1))/4</f>
        <v>7.2216397124389847E-3</v>
      </c>
      <c r="Q28" s="7">
        <f>Table1[[#This Row],[kelly/4 99]]*0.8*$U$2</f>
        <v>11.554623539902376</v>
      </c>
      <c r="R28" s="2" t="s">
        <v>101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32.052630432799951</v>
      </c>
    </row>
    <row r="29" spans="1:19" x14ac:dyDescent="0.2">
      <c r="A29">
        <v>6108</v>
      </c>
      <c r="B29" t="s">
        <v>54</v>
      </c>
      <c r="C29" s="1">
        <v>45611</v>
      </c>
      <c r="D29" t="s">
        <v>13</v>
      </c>
      <c r="E29">
        <v>1.5</v>
      </c>
      <c r="F29" s="2">
        <v>0.60240963855421603</v>
      </c>
      <c r="G29" s="2">
        <v>0.55739546748216495</v>
      </c>
      <c r="H29" s="2">
        <v>0.62266372582706597</v>
      </c>
      <c r="I29" s="2">
        <v>0.56953642384105896</v>
      </c>
      <c r="J29" s="2">
        <v>0.56505576208178399</v>
      </c>
      <c r="K29" s="2">
        <v>1.27355245730794E-2</v>
      </c>
      <c r="L29" s="2" t="s">
        <v>99</v>
      </c>
      <c r="M29" s="2" t="e">
        <f>(Table1[[#This Row],[poisson_likelihood]] - (1-Table1[[#This Row],[poisson_likelihood]])/(1/Table1[[#This Row],[365 implied]]-1))/4</f>
        <v>#VALUE!</v>
      </c>
      <c r="N29" s="7" t="e">
        <f>Table1[[#This Row],[kelly/4 365]]*0.8*$U$2</f>
        <v>#VALUE!</v>
      </c>
      <c r="O29" s="2"/>
      <c r="P29" s="2" t="e">
        <f>(Table1[[#This Row],[poisson_likelihood]] - (1-Table1[[#This Row],[poisson_likelihood]])/(1/Table1[[#This Row],[99/pinn implied]]-1))/4</f>
        <v>#DIV/0!</v>
      </c>
      <c r="Q29" s="7" t="e">
        <f>Table1[[#This Row],[kelly/4 99]]*0.8*$U$2</f>
        <v>#DIV/0!</v>
      </c>
      <c r="R29" s="2"/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" spans="1:19" x14ac:dyDescent="0.2">
      <c r="A30">
        <v>6144</v>
      </c>
      <c r="B30" t="s">
        <v>72</v>
      </c>
      <c r="C30" s="1">
        <v>45611</v>
      </c>
      <c r="D30" t="s">
        <v>13</v>
      </c>
      <c r="E30">
        <v>1.5</v>
      </c>
      <c r="F30" s="2">
        <v>0.50505050505050497</v>
      </c>
      <c r="G30" s="2">
        <v>0.47324654377441</v>
      </c>
      <c r="H30" s="2">
        <v>0.53021470904333501</v>
      </c>
      <c r="I30" s="2">
        <v>0.53888888888888797</v>
      </c>
      <c r="J30" s="2">
        <v>0.53289473684210498</v>
      </c>
      <c r="K30" s="2">
        <v>1.2710490792297E-2</v>
      </c>
      <c r="L30" s="2">
        <f>Table1[[#This Row],[99/pinn implied]]</f>
        <v>0.5</v>
      </c>
      <c r="M30" s="2">
        <f>(Table1[[#This Row],[poisson_likelihood]] - (1-Table1[[#This Row],[poisson_likelihood]])/(1/Table1[[#This Row],[365 implied]]-1))/4</f>
        <v>1.5107354521667504E-2</v>
      </c>
      <c r="N30" s="7">
        <f>Table1[[#This Row],[kelly/4 365]]*0.8*$U$2</f>
        <v>24.171767234668007</v>
      </c>
      <c r="O30" s="2">
        <f>1/2</f>
        <v>0.5</v>
      </c>
      <c r="P30" s="2">
        <f>(Table1[[#This Row],[poisson_likelihood]] - (1-Table1[[#This Row],[poisson_likelihood]])/(1/Table1[[#This Row],[99/pinn implied]]-1))/4</f>
        <v>1.5107354521667504E-2</v>
      </c>
      <c r="Q30" s="8">
        <f>Table1[[#This Row],[kelly/4 99]]*0.8*$U$2</f>
        <v>24.171767234668007</v>
      </c>
      <c r="R30" s="2" t="s">
        <v>101</v>
      </c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24.171767234668007</v>
      </c>
    </row>
    <row r="31" spans="1:19" x14ac:dyDescent="0.2">
      <c r="A31">
        <v>6141</v>
      </c>
      <c r="B31" t="s">
        <v>71</v>
      </c>
      <c r="C31" s="1">
        <v>45611</v>
      </c>
      <c r="D31" t="s">
        <v>12</v>
      </c>
      <c r="E31">
        <v>1.5</v>
      </c>
      <c r="F31" s="2">
        <v>0.581395348837209</v>
      </c>
      <c r="G31" s="2">
        <v>0.63307241566287098</v>
      </c>
      <c r="H31" s="2">
        <v>0.60172649871019901</v>
      </c>
      <c r="I31" s="2">
        <v>0.56790123456790098</v>
      </c>
      <c r="J31" s="2">
        <v>0.55487804878048697</v>
      </c>
      <c r="K31" s="2">
        <v>1.21422145074801E-2</v>
      </c>
      <c r="L31" s="2" t="s">
        <v>99</v>
      </c>
      <c r="M31" s="2" t="e">
        <f>(Table1[[#This Row],[poisson_likelihood]] - (1-Table1[[#This Row],[poisson_likelihood]])/(1/Table1[[#This Row],[365 implied]]-1))/4</f>
        <v>#VALUE!</v>
      </c>
      <c r="N31" s="7" t="e">
        <f>Table1[[#This Row],[kelly/4 365]]*0.8*$U$2</f>
        <v>#VALUE!</v>
      </c>
      <c r="O31" s="2"/>
      <c r="P31" s="2" t="e">
        <f>(Table1[[#This Row],[poisson_likelihood]] - (1-Table1[[#This Row],[poisson_likelihood]])/(1/Table1[[#This Row],[99/pinn implied]]-1))/4</f>
        <v>#DIV/0!</v>
      </c>
      <c r="Q31" s="7" t="e">
        <f>Table1[[#This Row],[kelly/4 99]]*0.8*$U$2</f>
        <v>#DIV/0!</v>
      </c>
      <c r="R31" s="2"/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6120</v>
      </c>
      <c r="B32" t="s">
        <v>60</v>
      </c>
      <c r="C32" s="1">
        <v>45611</v>
      </c>
      <c r="D32" t="s">
        <v>13</v>
      </c>
      <c r="E32">
        <v>1.5</v>
      </c>
      <c r="F32" s="2">
        <v>0.434782608695652</v>
      </c>
      <c r="G32" s="2">
        <v>0.40840373608762998</v>
      </c>
      <c r="H32" s="2">
        <v>0.45990517129879899</v>
      </c>
      <c r="I32" s="2">
        <v>0.44897959183673403</v>
      </c>
      <c r="J32" s="2">
        <v>0.43243243243243201</v>
      </c>
      <c r="K32" s="2">
        <v>1.1111902689853501E-2</v>
      </c>
      <c r="L32" s="2">
        <f>1/2.32</f>
        <v>0.43103448275862072</v>
      </c>
      <c r="M32" s="2">
        <f>(Table1[[#This Row],[poisson_likelihood]] - (1-Table1[[#This Row],[poisson_likelihood]])/(1/Table1[[#This Row],[365 implied]]-1))/4</f>
        <v>1.2685605570684377E-2</v>
      </c>
      <c r="N32" s="10">
        <f>Table1[[#This Row],[kelly/4 365]]*0.8*$U$2</f>
        <v>20.296968913095004</v>
      </c>
      <c r="O32" s="2">
        <f>1/2.3</f>
        <v>0.43478260869565222</v>
      </c>
      <c r="P32" s="2">
        <f>(Table1[[#This Row],[poisson_likelihood]] - (1-Table1[[#This Row],[poisson_likelihood]])/(1/Table1[[#This Row],[99/pinn implied]]-1))/4</f>
        <v>1.1111902689853376E-2</v>
      </c>
      <c r="Q32" s="7">
        <f>Table1[[#This Row],[kelly/4 99]]*0.8*$U$2</f>
        <v>17.779044303765403</v>
      </c>
      <c r="R32" s="2" t="s">
        <v>102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-20.296968913095004</v>
      </c>
    </row>
    <row r="33" spans="1:19" x14ac:dyDescent="0.2">
      <c r="A33">
        <v>6044</v>
      </c>
      <c r="B33" t="s">
        <v>22</v>
      </c>
      <c r="C33" s="1">
        <v>45611</v>
      </c>
      <c r="D33" t="s">
        <v>13</v>
      </c>
      <c r="E33">
        <v>3.5</v>
      </c>
      <c r="F33" s="2">
        <v>0.57471264367816</v>
      </c>
      <c r="G33" s="2">
        <v>0.55482367145653499</v>
      </c>
      <c r="H33" s="2">
        <v>0.59326778301226202</v>
      </c>
      <c r="I33" s="2">
        <v>0.59340659340659296</v>
      </c>
      <c r="J33" s="2">
        <v>0.587096774193548</v>
      </c>
      <c r="K33" s="2">
        <v>1.09074129869382E-2</v>
      </c>
      <c r="L33" s="2">
        <f>1/1.71</f>
        <v>0.58479532163742687</v>
      </c>
      <c r="M33" s="2">
        <f>(Table1[[#This Row],[poisson_likelihood]] - (1-Table1[[#This Row],[poisson_likelihood]])/(1/Table1[[#This Row],[365 implied]]-1))/4</f>
        <v>5.1013763911859633E-3</v>
      </c>
      <c r="N33" s="10">
        <f>Table1[[#This Row],[kelly/4 365]]*0.8*$U$2</f>
        <v>8.1622022258975431</v>
      </c>
      <c r="O33" s="2">
        <f>1/1.7</f>
        <v>0.58823529411764708</v>
      </c>
      <c r="P33" s="2">
        <f>(Table1[[#This Row],[poisson_likelihood]] - (1-Table1[[#This Row],[poisson_likelihood]])/(1/Table1[[#This Row],[99/pinn implied]]-1))/4</f>
        <v>3.0554396860162092E-3</v>
      </c>
      <c r="Q33" s="7">
        <f>Table1[[#This Row],[kelly/4 99]]*0.8*$U$2</f>
        <v>4.8887034976259347</v>
      </c>
      <c r="R33" s="2" t="s">
        <v>102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-8.1622022258975431</v>
      </c>
    </row>
    <row r="34" spans="1:19" x14ac:dyDescent="0.2">
      <c r="A34">
        <v>6092</v>
      </c>
      <c r="B34" t="s">
        <v>46</v>
      </c>
      <c r="C34" s="1">
        <v>45611</v>
      </c>
      <c r="D34" t="s">
        <v>13</v>
      </c>
      <c r="E34">
        <v>2.5</v>
      </c>
      <c r="F34" s="2">
        <v>0.58823529411764697</v>
      </c>
      <c r="G34" s="2">
        <v>0.55999370203436905</v>
      </c>
      <c r="H34" s="2">
        <v>0.60500083373334101</v>
      </c>
      <c r="I34" s="2">
        <v>0.51754385964912197</v>
      </c>
      <c r="J34" s="2">
        <v>0.53503184713375795</v>
      </c>
      <c r="K34" s="2">
        <v>1.0179077623814699E-2</v>
      </c>
      <c r="L34" s="2">
        <f>1/1.68</f>
        <v>0.59523809523809523</v>
      </c>
      <c r="M34" s="2">
        <f>(Table1[[#This Row],[poisson_likelihood]] - (1-Table1[[#This Row],[poisson_likelihood]])/(1/Table1[[#This Row],[365 implied]]-1))/4</f>
        <v>6.0299267176517901E-3</v>
      </c>
      <c r="N34" s="7">
        <f>Table1[[#This Row],[kelly/4 365]]*0.8*$U$2</f>
        <v>9.647882748242866</v>
      </c>
      <c r="O34" s="2">
        <f>1/1.7</f>
        <v>0.58823529411764708</v>
      </c>
      <c r="P34" s="2">
        <f>(Table1[[#This Row],[poisson_likelihood]] - (1-Table1[[#This Row],[poisson_likelihood]])/(1/Table1[[#This Row],[99/pinn implied]]-1))/4</f>
        <v>1.0179077623814176E-2</v>
      </c>
      <c r="Q34" s="8">
        <f>Table1[[#This Row],[kelly/4 99]]*0.8*$U$2</f>
        <v>16.286524198102679</v>
      </c>
      <c r="R34" s="2" t="s">
        <v>101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11.400566938671876</v>
      </c>
    </row>
    <row r="35" spans="1:19" x14ac:dyDescent="0.2">
      <c r="A35">
        <v>6084</v>
      </c>
      <c r="B35" t="s">
        <v>42</v>
      </c>
      <c r="C35" s="1">
        <v>45611</v>
      </c>
      <c r="D35" t="s">
        <v>13</v>
      </c>
      <c r="E35">
        <v>2.5</v>
      </c>
      <c r="F35" s="2">
        <v>0.54945054945054905</v>
      </c>
      <c r="G35" s="2">
        <v>0.52191226628089904</v>
      </c>
      <c r="H35" s="2">
        <v>0.567537249670099</v>
      </c>
      <c r="I35" s="2">
        <v>0.61666666666666603</v>
      </c>
      <c r="J35" s="2">
        <v>0.60784313725490102</v>
      </c>
      <c r="K35" s="2">
        <v>1.00359129267015E-2</v>
      </c>
      <c r="L35" s="2">
        <f>1/1.71</f>
        <v>0.58479532163742687</v>
      </c>
      <c r="M35" s="2">
        <f>(Table1[[#This Row],[poisson_likelihood]] - (1-Table1[[#This Row],[poisson_likelihood]])/(1/Table1[[#This Row],[365 implied]]-1))/4</f>
        <v>-1.0391303895820631E-2</v>
      </c>
      <c r="N35" s="7">
        <f>Table1[[#This Row],[kelly/4 365]]*0.8*$U$2</f>
        <v>-16.626086233313011</v>
      </c>
      <c r="O35" s="2">
        <f>1/1.78</f>
        <v>0.5617977528089888</v>
      </c>
      <c r="P35" s="2">
        <f>(Table1[[#This Row],[poisson_likelihood]] - (1-Table1[[#This Row],[poisson_likelihood]])/(1/Table1[[#This Row],[99/pinn implied]]-1))/4</f>
        <v>3.2744565425564531E-3</v>
      </c>
      <c r="Q35" s="8">
        <f>Table1[[#This Row],[kelly/4 99]]*0.8*$U$2</f>
        <v>5.239130468090325</v>
      </c>
      <c r="R35" s="2" t="s">
        <v>102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-5.239130468090325</v>
      </c>
    </row>
    <row r="36" spans="1:19" x14ac:dyDescent="0.2">
      <c r="A36">
        <v>6042</v>
      </c>
      <c r="B36" t="s">
        <v>21</v>
      </c>
      <c r="C36" s="1">
        <v>45611</v>
      </c>
      <c r="D36" t="s">
        <v>13</v>
      </c>
      <c r="E36">
        <v>2.5</v>
      </c>
      <c r="F36" s="2">
        <v>0.41666666666666602</v>
      </c>
      <c r="G36" s="2">
        <v>0.40636176643900601</v>
      </c>
      <c r="H36" s="2">
        <v>0.43859255399579899</v>
      </c>
      <c r="I36" s="2">
        <v>0.51298701298701299</v>
      </c>
      <c r="J36" s="2">
        <v>0.48790322580645101</v>
      </c>
      <c r="K36" s="2">
        <v>9.3968088553426001E-3</v>
      </c>
      <c r="L36" s="2">
        <f>1/2.4</f>
        <v>0.41666666666666669</v>
      </c>
      <c r="M36" s="2">
        <f>(Table1[[#This Row],[poisson_likelihood]] - (1-Table1[[#This Row],[poisson_likelihood]])/(1/Table1[[#This Row],[365 implied]]-1))/4</f>
        <v>9.3968088553424145E-3</v>
      </c>
      <c r="N36" s="10">
        <f>Table1[[#This Row],[kelly/4 365]]*0.8*$U$2</f>
        <v>15.034894168547863</v>
      </c>
      <c r="O36" s="2">
        <f>1/2.35</f>
        <v>0.42553191489361702</v>
      </c>
      <c r="P36" s="2">
        <f>(Table1[[#This Row],[poisson_likelihood]] - (1-Table1[[#This Row],[poisson_likelihood]])/(1/Table1[[#This Row],[99/pinn implied]]-1))/4</f>
        <v>5.683796646319933E-3</v>
      </c>
      <c r="Q36" s="7">
        <f>Table1[[#This Row],[kelly/4 99]]*0.8*$U$2</f>
        <v>9.0940746341118945</v>
      </c>
      <c r="R36" s="2" t="s">
        <v>101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21.048851835967007</v>
      </c>
    </row>
    <row r="37" spans="1:19" x14ac:dyDescent="0.2">
      <c r="A37">
        <v>6027</v>
      </c>
      <c r="B37" t="s">
        <v>14</v>
      </c>
      <c r="C37" s="1">
        <v>45611</v>
      </c>
      <c r="D37" t="s">
        <v>12</v>
      </c>
      <c r="E37">
        <v>2.5</v>
      </c>
      <c r="F37" s="2">
        <v>0.45454545454545398</v>
      </c>
      <c r="G37" s="2">
        <v>0.51930119852007495</v>
      </c>
      <c r="H37" s="2">
        <v>0.474612544144563</v>
      </c>
      <c r="I37" s="2">
        <v>0.40650406504065001</v>
      </c>
      <c r="J37" s="2">
        <v>0.44715447154471499</v>
      </c>
      <c r="K37" s="2">
        <v>9.1974160662582592E-3</v>
      </c>
      <c r="L37" s="2">
        <f>1/2.05</f>
        <v>0.48780487804878053</v>
      </c>
      <c r="M37" s="2">
        <f>(Table1[[#This Row],[poisson_likelihood]] - (1-Table1[[#This Row],[poisson_likelihood]])/(1/Table1[[#This Row],[365 implied]]-1))/4</f>
        <v>-6.4391153580109495E-3</v>
      </c>
      <c r="N37" s="7">
        <f>Table1[[#This Row],[kelly/4 365]]*0.8*$U$2</f>
        <v>-10.302584572817519</v>
      </c>
      <c r="O37" s="2"/>
      <c r="P37" s="2" t="e">
        <f>(Table1[[#This Row],[poisson_likelihood]] - (1-Table1[[#This Row],[poisson_likelihood]])/(1/Table1[[#This Row],[99/pinn implied]]-1))/4</f>
        <v>#DIV/0!</v>
      </c>
      <c r="Q37" s="7" t="e">
        <f>Table1[[#This Row],[kelly/4 99]]*0.8*$U$2</f>
        <v>#DIV/0!</v>
      </c>
      <c r="R37" s="2"/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6121</v>
      </c>
      <c r="B38" t="s">
        <v>61</v>
      </c>
      <c r="C38" s="1">
        <v>45611</v>
      </c>
      <c r="D38" t="s">
        <v>12</v>
      </c>
      <c r="E38">
        <v>1.5</v>
      </c>
      <c r="F38" s="2">
        <v>0.56497175141242895</v>
      </c>
      <c r="G38" s="2">
        <v>0.61872910511824697</v>
      </c>
      <c r="H38" s="2">
        <v>0.580014193253789</v>
      </c>
      <c r="I38" s="2">
        <v>0.59770114942528696</v>
      </c>
      <c r="J38" s="2">
        <v>0.59932659932659904</v>
      </c>
      <c r="K38" s="2">
        <v>8.6445201490934695E-3</v>
      </c>
      <c r="L38" s="2"/>
      <c r="M38" s="2" t="e">
        <f>(Table1[[#This Row],[poisson_likelihood]] - (1-Table1[[#This Row],[poisson_likelihood]])/(1/Table1[[#This Row],[365 implied]]-1))/4</f>
        <v>#DIV/0!</v>
      </c>
      <c r="N38" s="7" t="e">
        <f>Table1[[#This Row],[kelly/4 365]]*0.8*$U$2</f>
        <v>#DIV/0!</v>
      </c>
      <c r="O38" s="2"/>
      <c r="P38" s="2" t="e">
        <f>(Table1[[#This Row],[poisson_likelihood]] - (1-Table1[[#This Row],[poisson_likelihood]])/(1/Table1[[#This Row],[99/pinn implied]]-1))/4</f>
        <v>#DIV/0!</v>
      </c>
      <c r="Q38" s="7" t="e">
        <f>Table1[[#This Row],[kelly/4 99]]*0.8*$U$2</f>
        <v>#DIV/0!</v>
      </c>
      <c r="R38" s="2"/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6118</v>
      </c>
      <c r="B39" t="s">
        <v>59</v>
      </c>
      <c r="C39" s="1">
        <v>45611</v>
      </c>
      <c r="D39" t="s">
        <v>13</v>
      </c>
      <c r="E39">
        <v>1.5</v>
      </c>
      <c r="F39" s="2">
        <v>0.4</v>
      </c>
      <c r="G39" s="2">
        <v>0.37560311051995598</v>
      </c>
      <c r="H39" s="2">
        <v>0.41896019757791497</v>
      </c>
      <c r="I39" s="2">
        <v>0.398734177215189</v>
      </c>
      <c r="J39" s="2">
        <v>0.40860215053763399</v>
      </c>
      <c r="K39" s="2">
        <v>7.9000823241314397E-3</v>
      </c>
      <c r="L39" s="2"/>
      <c r="M39" s="2" t="e">
        <f>(Table1[[#This Row],[poisson_likelihood]] - (1-Table1[[#This Row],[poisson_likelihood]])/(1/Table1[[#This Row],[365 implied]]-1))/4</f>
        <v>#DIV/0!</v>
      </c>
      <c r="N39" s="7" t="e">
        <f>Table1[[#This Row],[kelly/4 365]]*0.8*$U$2</f>
        <v>#DIV/0!</v>
      </c>
      <c r="O39" s="2"/>
      <c r="P39" s="2" t="e">
        <f>(Table1[[#This Row],[poisson_likelihood]] - (1-Table1[[#This Row],[poisson_likelihood]])/(1/Table1[[#This Row],[99/pinn implied]]-1))/4</f>
        <v>#DIV/0!</v>
      </c>
      <c r="Q39" s="7" t="e">
        <f>Table1[[#This Row],[kelly/4 99]]*0.8*$U$2</f>
        <v>#DIV/0!</v>
      </c>
      <c r="R39" s="2"/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6063</v>
      </c>
      <c r="B40" t="s">
        <v>32</v>
      </c>
      <c r="C40" s="1">
        <v>45611</v>
      </c>
      <c r="D40" t="s">
        <v>12</v>
      </c>
      <c r="E40">
        <v>2.5</v>
      </c>
      <c r="F40" s="2">
        <v>0.49261083743842299</v>
      </c>
      <c r="G40" s="2">
        <v>0.54613667076281303</v>
      </c>
      <c r="H40" s="2">
        <v>0.50518697991802797</v>
      </c>
      <c r="I40" s="2">
        <v>0.53591160220994405</v>
      </c>
      <c r="J40" s="2">
        <v>0.50162866449511401</v>
      </c>
      <c r="K40" s="2">
        <v>6.1964973867955899E-3</v>
      </c>
      <c r="L40" s="2"/>
      <c r="M40" s="2" t="e">
        <f>(Table1[[#This Row],[poisson_likelihood]] - (1-Table1[[#This Row],[poisson_likelihood]])/(1/Table1[[#This Row],[365 implied]]-1))/4</f>
        <v>#DIV/0!</v>
      </c>
      <c r="N40" s="7" t="e">
        <f>Table1[[#This Row],[kelly/4 365]]*0.8*$U$2</f>
        <v>#DIV/0!</v>
      </c>
      <c r="O40" s="2"/>
      <c r="P40" s="2" t="e">
        <f>(Table1[[#This Row],[poisson_likelihood]] - (1-Table1[[#This Row],[poisson_likelihood]])/(1/Table1[[#This Row],[99/pinn implied]]-1))/4</f>
        <v>#DIV/0!</v>
      </c>
      <c r="Q40" s="7" t="e">
        <f>Table1[[#This Row],[kelly/4 99]]*0.8*$U$2</f>
        <v>#DIV/0!</v>
      </c>
      <c r="R40" s="2"/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6157</v>
      </c>
      <c r="B41" t="s">
        <v>79</v>
      </c>
      <c r="C41" s="1">
        <v>45611</v>
      </c>
      <c r="D41" t="s">
        <v>12</v>
      </c>
      <c r="E41">
        <v>1.5</v>
      </c>
      <c r="F41" s="2">
        <v>0.59880239520958001</v>
      </c>
      <c r="G41" s="2">
        <v>0.65935787211458596</v>
      </c>
      <c r="H41" s="2">
        <v>0.60683743248677302</v>
      </c>
      <c r="I41" s="2">
        <v>0.50279329608938494</v>
      </c>
      <c r="J41" s="2">
        <v>0.48172757475083</v>
      </c>
      <c r="K41" s="2">
        <v>5.0069075570567901E-3</v>
      </c>
      <c r="L41" s="2">
        <f>1/1.55</f>
        <v>0.64516129032258063</v>
      </c>
      <c r="M41" s="2">
        <f>(Table1[[#This Row],[poisson_likelihood]] - (1-Table1[[#This Row],[poisson_likelihood]])/(1/Table1[[#This Row],[365 implied]]-1))/4</f>
        <v>-2.7000899838864445E-2</v>
      </c>
      <c r="N41" s="7">
        <f>Table1[[#This Row],[kelly/4 365]]*0.8*$U$2</f>
        <v>-43.201439742183112</v>
      </c>
      <c r="O41" s="2"/>
      <c r="P41" s="2" t="e">
        <f>(Table1[[#This Row],[poisson_likelihood]] - (1-Table1[[#This Row],[poisson_likelihood]])/(1/Table1[[#This Row],[99/pinn implied]]-1))/4</f>
        <v>#DIV/0!</v>
      </c>
      <c r="Q41" s="7" t="e">
        <f>Table1[[#This Row],[kelly/4 99]]*0.8*$U$2</f>
        <v>#DIV/0!</v>
      </c>
      <c r="R41" s="2"/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2" spans="1:19" x14ac:dyDescent="0.2">
      <c r="A42">
        <v>6026</v>
      </c>
      <c r="B42" t="s">
        <v>11</v>
      </c>
      <c r="C42" s="1">
        <v>45611</v>
      </c>
      <c r="D42" t="s">
        <v>13</v>
      </c>
      <c r="E42">
        <v>2.5</v>
      </c>
      <c r="F42" s="2">
        <v>0.48309178743961301</v>
      </c>
      <c r="G42" s="2">
        <v>0.45035740076699299</v>
      </c>
      <c r="H42" s="2">
        <v>0.49249659431014597</v>
      </c>
      <c r="I42" s="2">
        <v>0.57894736842105199</v>
      </c>
      <c r="J42" s="2">
        <v>0.57407407407407396</v>
      </c>
      <c r="K42" s="2">
        <v>4.5485865004679599E-3</v>
      </c>
      <c r="L42" s="2"/>
      <c r="M42" s="2" t="e">
        <f>(Table1[[#This Row],[poisson_likelihood]] - (1-Table1[[#This Row],[poisson_likelihood]])/(1/Table1[[#This Row],[365 implied]]-1))/4</f>
        <v>#DIV/0!</v>
      </c>
      <c r="N42" s="7" t="e">
        <f>Table1[[#This Row],[kelly/4 365]]*0.8*$U$2</f>
        <v>#DIV/0!</v>
      </c>
      <c r="O42" s="2"/>
      <c r="P42" s="2" t="e">
        <f>(Table1[[#This Row],[poisson_likelihood]] - (1-Table1[[#This Row],[poisson_likelihood]])/(1/Table1[[#This Row],[99/pinn implied]]-1))/4</f>
        <v>#DIV/0!</v>
      </c>
      <c r="Q42" s="7" t="e">
        <f>Table1[[#This Row],[kelly/4 99]]*0.8*$U$2</f>
        <v>#DIV/0!</v>
      </c>
      <c r="R42" s="2"/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6129</v>
      </c>
      <c r="B43" t="s">
        <v>65</v>
      </c>
      <c r="C43" s="1">
        <v>45611</v>
      </c>
      <c r="D43" t="s">
        <v>12</v>
      </c>
      <c r="E43">
        <v>1.5</v>
      </c>
      <c r="F43" s="2">
        <v>0.64935064935064901</v>
      </c>
      <c r="G43" s="2">
        <v>0.68440140128605298</v>
      </c>
      <c r="H43" s="2">
        <v>0.65544554904150998</v>
      </c>
      <c r="I43" s="2">
        <v>0.66666666666666596</v>
      </c>
      <c r="J43" s="2">
        <v>0.66023166023166002</v>
      </c>
      <c r="K43" s="2">
        <v>4.34543774255821E-3</v>
      </c>
      <c r="L43" s="2"/>
      <c r="M43" s="2" t="e">
        <f>(Table1[[#This Row],[poisson_likelihood]] - (1-Table1[[#This Row],[poisson_likelihood]])/(1/Table1[[#This Row],[365 implied]]-1))/4</f>
        <v>#DIV/0!</v>
      </c>
      <c r="N43" s="7" t="e">
        <f>Table1[[#This Row],[kelly/4 365]]*0.8*$U$2</f>
        <v>#DIV/0!</v>
      </c>
      <c r="O43" s="2"/>
      <c r="P43" s="2" t="e">
        <f>(Table1[[#This Row],[poisson_likelihood]] - (1-Table1[[#This Row],[poisson_likelihood]])/(1/Table1[[#This Row],[99/pinn implied]]-1))/4</f>
        <v>#DIV/0!</v>
      </c>
      <c r="Q43" s="7" t="e">
        <f>Table1[[#This Row],[kelly/4 99]]*0.8*$U$2</f>
        <v>#DIV/0!</v>
      </c>
      <c r="R43" s="2"/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6126</v>
      </c>
      <c r="B44" t="s">
        <v>63</v>
      </c>
      <c r="C44" s="1">
        <v>45611</v>
      </c>
      <c r="D44" t="s">
        <v>13</v>
      </c>
      <c r="E44">
        <v>2.5</v>
      </c>
      <c r="F44" s="2">
        <v>0.48780487804877998</v>
      </c>
      <c r="G44" s="2">
        <v>0.45438426034957502</v>
      </c>
      <c r="H44" s="2">
        <v>0.49644114070274997</v>
      </c>
      <c r="I44" s="2">
        <v>0.47159090909090901</v>
      </c>
      <c r="J44" s="2">
        <v>0.46621621621621601</v>
      </c>
      <c r="K44" s="2">
        <v>4.2153186763425098E-3</v>
      </c>
      <c r="L44" s="2"/>
      <c r="M44" s="2" t="e">
        <f>(Table1[[#This Row],[poisson_likelihood]] - (1-Table1[[#This Row],[poisson_likelihood]])/(1/Table1[[#This Row],[365 implied]]-1))/4</f>
        <v>#DIV/0!</v>
      </c>
      <c r="N44" s="7" t="e">
        <f>Table1[[#This Row],[kelly/4 365]]*0.8*$U$2</f>
        <v>#DIV/0!</v>
      </c>
      <c r="O44" s="2"/>
      <c r="P44" s="2" t="e">
        <f>(Table1[[#This Row],[poisson_likelihood]] - (1-Table1[[#This Row],[poisson_likelihood]])/(1/Table1[[#This Row],[99/pinn implied]]-1))/4</f>
        <v>#DIV/0!</v>
      </c>
      <c r="Q44" s="7" t="e">
        <f>Table1[[#This Row],[kelly/4 99]]*0.8*$U$2</f>
        <v>#DIV/0!</v>
      </c>
      <c r="R44" s="2"/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6172</v>
      </c>
      <c r="B45" t="s">
        <v>86</v>
      </c>
      <c r="C45" s="1">
        <v>45611</v>
      </c>
      <c r="D45" t="s">
        <v>13</v>
      </c>
      <c r="E45">
        <v>1.5</v>
      </c>
      <c r="F45" s="2">
        <v>0.43859649122806998</v>
      </c>
      <c r="G45" s="2">
        <v>0.40267379437099199</v>
      </c>
      <c r="H45" s="2">
        <v>0.44638460943174402</v>
      </c>
      <c r="I45" s="2">
        <v>0.52272727272727204</v>
      </c>
      <c r="J45" s="2">
        <v>0.53559322033898304</v>
      </c>
      <c r="K45" s="2">
        <v>3.4681463875737102E-3</v>
      </c>
      <c r="L45" s="2"/>
      <c r="M45" s="2" t="e">
        <f>(Table1[[#This Row],[poisson_likelihood]] - (1-Table1[[#This Row],[poisson_likelihood]])/(1/Table1[[#This Row],[365 implied]]-1))/4</f>
        <v>#DIV/0!</v>
      </c>
      <c r="N45" s="7" t="e">
        <f>Table1[[#This Row],[kelly/4 365]]*0.8*$U$2</f>
        <v>#DIV/0!</v>
      </c>
      <c r="O45" s="2"/>
      <c r="P45" s="2" t="e">
        <f>(Table1[[#This Row],[poisson_likelihood]] - (1-Table1[[#This Row],[poisson_likelihood]])/(1/Table1[[#This Row],[99/pinn implied]]-1))/4</f>
        <v>#DIV/0!</v>
      </c>
      <c r="Q45" s="7" t="e">
        <f>Table1[[#This Row],[kelly/4 99]]*0.8*$U$2</f>
        <v>#DIV/0!</v>
      </c>
      <c r="R45" s="2"/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6145</v>
      </c>
      <c r="B46" t="s">
        <v>73</v>
      </c>
      <c r="C46" s="1">
        <v>45611</v>
      </c>
      <c r="D46" t="s">
        <v>12</v>
      </c>
      <c r="E46">
        <v>1.5</v>
      </c>
      <c r="F46" s="2">
        <v>0.59523809523809501</v>
      </c>
      <c r="G46" s="2">
        <v>0.635353975781901</v>
      </c>
      <c r="H46" s="2">
        <v>0.59972532075236995</v>
      </c>
      <c r="I46" s="2">
        <v>0.61068702290076304</v>
      </c>
      <c r="J46" s="2">
        <v>0.59223300970873705</v>
      </c>
      <c r="K46" s="2">
        <v>2.7715216411699399E-3</v>
      </c>
      <c r="L46" s="2"/>
      <c r="M46" s="2" t="e">
        <f>(Table1[[#This Row],[poisson_likelihood]] - (1-Table1[[#This Row],[poisson_likelihood]])/(1/Table1[[#This Row],[365 implied]]-1))/4</f>
        <v>#DIV/0!</v>
      </c>
      <c r="N46" s="7" t="e">
        <f>Table1[[#This Row],[kelly/4 365]]*0.8*$U$2</f>
        <v>#DIV/0!</v>
      </c>
      <c r="O46" s="2"/>
      <c r="P46" s="2" t="e">
        <f>(Table1[[#This Row],[poisson_likelihood]] - (1-Table1[[#This Row],[poisson_likelihood]])/(1/Table1[[#This Row],[99/pinn implied]]-1))/4</f>
        <v>#DIV/0!</v>
      </c>
      <c r="Q46" s="7" t="e">
        <f>Table1[[#This Row],[kelly/4 99]]*0.8*$U$2</f>
        <v>#DIV/0!</v>
      </c>
      <c r="R46" s="2"/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6048</v>
      </c>
      <c r="B47" t="s">
        <v>24</v>
      </c>
      <c r="C47" s="1">
        <v>45611</v>
      </c>
      <c r="D47" t="s">
        <v>13</v>
      </c>
      <c r="E47">
        <v>1.5</v>
      </c>
      <c r="F47" s="2">
        <v>0.48076923076923</v>
      </c>
      <c r="G47" s="2">
        <v>0.43981487973241701</v>
      </c>
      <c r="H47" s="2">
        <v>0.48515443221935201</v>
      </c>
      <c r="I47" s="2">
        <v>0.60674157303370702</v>
      </c>
      <c r="J47" s="2">
        <v>0.56185567010309201</v>
      </c>
      <c r="K47" s="2">
        <v>2.1113932907995199E-3</v>
      </c>
      <c r="L47" s="2"/>
      <c r="M47" s="2" t="e">
        <f>(Table1[[#This Row],[poisson_likelihood]] - (1-Table1[[#This Row],[poisson_likelihood]])/(1/Table1[[#This Row],[365 implied]]-1))/4</f>
        <v>#DIV/0!</v>
      </c>
      <c r="N47" s="7" t="e">
        <f>Table1[[#This Row],[kelly/4 365]]*0.8*$U$2</f>
        <v>#DIV/0!</v>
      </c>
      <c r="O47" s="2"/>
      <c r="P47" s="2" t="e">
        <f>(Table1[[#This Row],[poisson_likelihood]] - (1-Table1[[#This Row],[poisson_likelihood]])/(1/Table1[[#This Row],[99/pinn implied]]-1))/4</f>
        <v>#DIV/0!</v>
      </c>
      <c r="Q47" s="7" t="e">
        <f>Table1[[#This Row],[kelly/4 99]]*0.8*$U$2</f>
        <v>#DIV/0!</v>
      </c>
      <c r="R47" s="2"/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6066</v>
      </c>
      <c r="B48" t="s">
        <v>33</v>
      </c>
      <c r="C48" s="1">
        <v>45611</v>
      </c>
      <c r="D48" t="s">
        <v>13</v>
      </c>
      <c r="E48">
        <v>3.5</v>
      </c>
      <c r="F48" s="2">
        <v>0.56818181818181801</v>
      </c>
      <c r="G48" s="2">
        <v>0.53361945687954504</v>
      </c>
      <c r="H48" s="2">
        <v>0.57061492043511297</v>
      </c>
      <c r="I48" s="2">
        <v>0.58563535911602205</v>
      </c>
      <c r="J48" s="2">
        <v>0.59609120521172598</v>
      </c>
      <c r="K48" s="2">
        <v>1.4086381466444E-3</v>
      </c>
      <c r="L48" s="2"/>
      <c r="M48" s="2" t="e">
        <f>(Table1[[#This Row],[poisson_likelihood]] - (1-Table1[[#This Row],[poisson_likelihood]])/(1/Table1[[#This Row],[365 implied]]-1))/4</f>
        <v>#DIV/0!</v>
      </c>
      <c r="N48" s="7" t="e">
        <f>Table1[[#This Row],[kelly/4 365]]*0.8*$U$2</f>
        <v>#DIV/0!</v>
      </c>
      <c r="O48" s="2"/>
      <c r="P48" s="2" t="e">
        <f>(Table1[[#This Row],[poisson_likelihood]] - (1-Table1[[#This Row],[poisson_likelihood]])/(1/Table1[[#This Row],[99/pinn implied]]-1))/4</f>
        <v>#DIV/0!</v>
      </c>
      <c r="Q48" s="7" t="e">
        <f>Table1[[#This Row],[kelly/4 99]]*0.8*$U$2</f>
        <v>#DIV/0!</v>
      </c>
      <c r="R48" s="2"/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6094</v>
      </c>
      <c r="B49" t="s">
        <v>47</v>
      </c>
      <c r="C49" s="1">
        <v>45611</v>
      </c>
      <c r="D49" t="s">
        <v>13</v>
      </c>
      <c r="E49">
        <v>2.5</v>
      </c>
      <c r="F49" s="2">
        <v>0.45454545454545398</v>
      </c>
      <c r="G49" s="2">
        <v>0.41966571938974301</v>
      </c>
      <c r="H49" s="2">
        <v>0.45730017084654501</v>
      </c>
      <c r="I49" s="2">
        <v>0.46753246753246702</v>
      </c>
      <c r="J49" s="2">
        <v>0.45454545454545398</v>
      </c>
      <c r="K49" s="2">
        <v>1.2625783046666501E-3</v>
      </c>
      <c r="L49" s="2"/>
      <c r="M49" s="2" t="e">
        <f>(Table1[[#This Row],[poisson_likelihood]] - (1-Table1[[#This Row],[poisson_likelihood]])/(1/Table1[[#This Row],[365 implied]]-1))/4</f>
        <v>#DIV/0!</v>
      </c>
      <c r="N49" s="7" t="e">
        <f>Table1[[#This Row],[kelly/4 365]]*0.8*$U$2</f>
        <v>#DIV/0!</v>
      </c>
      <c r="O49" s="2"/>
      <c r="P49" s="2" t="e">
        <f>(Table1[[#This Row],[poisson_likelihood]] - (1-Table1[[#This Row],[poisson_likelihood]])/(1/Table1[[#This Row],[99/pinn implied]]-1))/4</f>
        <v>#DIV/0!</v>
      </c>
      <c r="Q49" s="7" t="e">
        <f>Table1[[#This Row],[kelly/4 99]]*0.8*$U$2</f>
        <v>#DIV/0!</v>
      </c>
      <c r="R49" s="2"/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6152</v>
      </c>
      <c r="B50" t="s">
        <v>76</v>
      </c>
      <c r="C50" s="1">
        <v>45611</v>
      </c>
      <c r="D50" t="s">
        <v>13</v>
      </c>
      <c r="E50">
        <v>2.5</v>
      </c>
      <c r="F50" s="2">
        <v>0.51546391752577303</v>
      </c>
      <c r="G50" s="2">
        <v>0.47355832589540398</v>
      </c>
      <c r="H50" s="2">
        <v>0.51650228827973399</v>
      </c>
      <c r="I50" s="2">
        <v>0.57142857142857095</v>
      </c>
      <c r="J50" s="2">
        <v>0.584837545126353</v>
      </c>
      <c r="K50" s="2">
        <v>5.3575512305439801E-4</v>
      </c>
      <c r="L50" s="2"/>
      <c r="M50" s="2" t="e">
        <f>(Table1[[#This Row],[poisson_likelihood]] - (1-Table1[[#This Row],[poisson_likelihood]])/(1/Table1[[#This Row],[365 implied]]-1))/4</f>
        <v>#DIV/0!</v>
      </c>
      <c r="N50" s="7" t="e">
        <f>Table1[[#This Row],[kelly/4 365]]*0.8*$U$2</f>
        <v>#DIV/0!</v>
      </c>
      <c r="O50" s="2"/>
      <c r="P50" s="2" t="e">
        <f>(Table1[[#This Row],[poisson_likelihood]] - (1-Table1[[#This Row],[poisson_likelihood]])/(1/Table1[[#This Row],[99/pinn implied]]-1))/4</f>
        <v>#DIV/0!</v>
      </c>
      <c r="Q50" s="7" t="e">
        <f>Table1[[#This Row],[kelly/4 99]]*0.8*$U$2</f>
        <v>#DIV/0!</v>
      </c>
      <c r="R50" s="2"/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6112</v>
      </c>
      <c r="B51" t="s">
        <v>56</v>
      </c>
      <c r="C51" s="1">
        <v>45611</v>
      </c>
      <c r="D51" t="s">
        <v>13</v>
      </c>
      <c r="E51">
        <v>2.5</v>
      </c>
      <c r="F51" s="2">
        <v>0.63694267515923497</v>
      </c>
      <c r="G51" s="2">
        <v>0.59815240526079205</v>
      </c>
      <c r="H51" s="2">
        <v>0.63760196822128401</v>
      </c>
      <c r="I51" s="2">
        <v>0.58750000000000002</v>
      </c>
      <c r="J51" s="2">
        <v>0.58230452674897104</v>
      </c>
      <c r="K51" s="2">
        <v>4.5398688921774401E-4</v>
      </c>
      <c r="L51" s="2"/>
      <c r="M51" s="2" t="e">
        <f>(Table1[[#This Row],[poisson_likelihood]] - (1-Table1[[#This Row],[poisson_likelihood]])/(1/Table1[[#This Row],[365 implied]]-1))/4</f>
        <v>#DIV/0!</v>
      </c>
      <c r="N51" s="7" t="e">
        <f>Table1[[#This Row],[kelly/4 365]]*0.8*$U$2</f>
        <v>#DIV/0!</v>
      </c>
      <c r="O51" s="2"/>
      <c r="P51" s="2" t="e">
        <f>(Table1[[#This Row],[poisson_likelihood]] - (1-Table1[[#This Row],[poisson_likelihood]])/(1/Table1[[#This Row],[99/pinn implied]]-1))/4</f>
        <v>#DIV/0!</v>
      </c>
      <c r="Q51" s="7" t="e">
        <f>Table1[[#This Row],[kelly/4 99]]*0.8*$U$2</f>
        <v>#DIV/0!</v>
      </c>
      <c r="R51" s="2"/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6075</v>
      </c>
      <c r="B52" t="s">
        <v>38</v>
      </c>
      <c r="C52" s="1">
        <v>45611</v>
      </c>
      <c r="D52" t="s">
        <v>12</v>
      </c>
      <c r="E52">
        <v>3.5</v>
      </c>
      <c r="F52" s="2">
        <v>0.58823529411764697</v>
      </c>
      <c r="G52" s="2">
        <v>0.61671083221369605</v>
      </c>
      <c r="H52" s="2">
        <v>0.58801950182526597</v>
      </c>
      <c r="I52" s="2">
        <v>0.52348993288590595</v>
      </c>
      <c r="J52" s="2">
        <v>0.54545454545454497</v>
      </c>
      <c r="K52" s="2">
        <v>-1.3101674894561101E-4</v>
      </c>
      <c r="L52" s="2"/>
      <c r="M52" s="2" t="e">
        <f>(Table1[[#This Row],[poisson_likelihood]] - (1-Table1[[#This Row],[poisson_likelihood]])/(1/Table1[[#This Row],[365 implied]]-1))/4</f>
        <v>#DIV/0!</v>
      </c>
      <c r="N52" s="7" t="e">
        <f>Table1[[#This Row],[kelly/4 365]]*0.8*$U$2</f>
        <v>#DIV/0!</v>
      </c>
      <c r="O52" s="2"/>
      <c r="P52" s="2" t="e">
        <f>(Table1[[#This Row],[poisson_likelihood]] - (1-Table1[[#This Row],[poisson_likelihood]])/(1/Table1[[#This Row],[99/pinn implied]]-1))/4</f>
        <v>#DIV/0!</v>
      </c>
      <c r="Q52" s="7" t="e">
        <f>Table1[[#This Row],[kelly/4 99]]*0.8*$U$2</f>
        <v>#DIV/0!</v>
      </c>
      <c r="R52" s="2"/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6029</v>
      </c>
      <c r="B53" t="s">
        <v>15</v>
      </c>
      <c r="C53" s="1">
        <v>45611</v>
      </c>
      <c r="D53" t="s">
        <v>12</v>
      </c>
      <c r="E53">
        <v>2.5</v>
      </c>
      <c r="F53" s="2">
        <v>0.48780487804877998</v>
      </c>
      <c r="G53" s="2">
        <v>0.52681417168211297</v>
      </c>
      <c r="H53" s="2">
        <v>0.48674646397634402</v>
      </c>
      <c r="I53" s="2">
        <v>0.375</v>
      </c>
      <c r="J53" s="2">
        <v>0.39215686274509798</v>
      </c>
      <c r="K53" s="2">
        <v>-5.1660686868887297E-4</v>
      </c>
      <c r="L53" s="2"/>
      <c r="M53" s="2" t="e">
        <f>(Table1[[#This Row],[poisson_likelihood]] - (1-Table1[[#This Row],[poisson_likelihood]])/(1/Table1[[#This Row],[365 implied]]-1))/4</f>
        <v>#DIV/0!</v>
      </c>
      <c r="N53" s="7" t="e">
        <f>Table1[[#This Row],[kelly/4 365]]*0.8*$U$2</f>
        <v>#DIV/0!</v>
      </c>
      <c r="O53" s="2"/>
      <c r="P53" s="2" t="e">
        <f>(Table1[[#This Row],[poisson_likelihood]] - (1-Table1[[#This Row],[poisson_likelihood]])/(1/Table1[[#This Row],[99/pinn implied]]-1))/4</f>
        <v>#DIV/0!</v>
      </c>
      <c r="Q53" s="7" t="e">
        <f>Table1[[#This Row],[kelly/4 99]]*0.8*$U$2</f>
        <v>#DIV/0!</v>
      </c>
      <c r="R53" s="2"/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6061</v>
      </c>
      <c r="B54" t="s">
        <v>31</v>
      </c>
      <c r="C54" s="1">
        <v>45611</v>
      </c>
      <c r="D54" t="s">
        <v>12</v>
      </c>
      <c r="E54">
        <v>2.5</v>
      </c>
      <c r="F54" s="2">
        <v>0.45454545454545398</v>
      </c>
      <c r="G54" s="2">
        <v>0.49522865483617501</v>
      </c>
      <c r="H54" s="2">
        <v>0.45148338900969698</v>
      </c>
      <c r="I54" s="2">
        <v>0.451977401129943</v>
      </c>
      <c r="J54" s="2">
        <v>0.46153846153846101</v>
      </c>
      <c r="K54" s="2">
        <v>-1.4034467038886501E-3</v>
      </c>
      <c r="L54" s="2"/>
      <c r="M54" s="2" t="e">
        <f>(Table1[[#This Row],[poisson_likelihood]] - (1-Table1[[#This Row],[poisson_likelihood]])/(1/Table1[[#This Row],[365 implied]]-1))/4</f>
        <v>#DIV/0!</v>
      </c>
      <c r="N54" s="7" t="e">
        <f>Table1[[#This Row],[kelly/4 365]]*0.8*$U$2</f>
        <v>#DIV/0!</v>
      </c>
      <c r="O54" s="2"/>
      <c r="P54" s="2" t="e">
        <f>(Table1[[#This Row],[poisson_likelihood]] - (1-Table1[[#This Row],[poisson_likelihood]])/(1/Table1[[#This Row],[99/pinn implied]]-1))/4</f>
        <v>#DIV/0!</v>
      </c>
      <c r="Q54" s="7" t="e">
        <f>Table1[[#This Row],[kelly/4 99]]*0.8*$U$2</f>
        <v>#DIV/0!</v>
      </c>
      <c r="R54" s="2"/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6133</v>
      </c>
      <c r="B55" t="s">
        <v>67</v>
      </c>
      <c r="C55" s="1">
        <v>45611</v>
      </c>
      <c r="D55" t="s">
        <v>12</v>
      </c>
      <c r="E55">
        <v>3.5</v>
      </c>
      <c r="F55" s="2">
        <v>0.53191489361702105</v>
      </c>
      <c r="G55" s="2">
        <v>0.56380781222753895</v>
      </c>
      <c r="H55" s="2">
        <v>0.52897096795830101</v>
      </c>
      <c r="I55" s="2">
        <v>0.52054794520547898</v>
      </c>
      <c r="J55" s="2">
        <v>0.53386454183266896</v>
      </c>
      <c r="K55" s="2">
        <v>-1.5723239313616101E-3</v>
      </c>
      <c r="L55" s="2"/>
      <c r="M55" s="2" t="e">
        <f>(Table1[[#This Row],[poisson_likelihood]] - (1-Table1[[#This Row],[poisson_likelihood]])/(1/Table1[[#This Row],[365 implied]]-1))/4</f>
        <v>#DIV/0!</v>
      </c>
      <c r="N55" s="7" t="e">
        <f>Table1[[#This Row],[kelly/4 365]]*0.8*$U$2</f>
        <v>#DIV/0!</v>
      </c>
      <c r="O55" s="2"/>
      <c r="P55" s="2" t="e">
        <f>(Table1[[#This Row],[poisson_likelihood]] - (1-Table1[[#This Row],[poisson_likelihood]])/(1/Table1[[#This Row],[99/pinn implied]]-1))/4</f>
        <v>#DIV/0!</v>
      </c>
      <c r="Q55" s="7" t="e">
        <f>Table1[[#This Row],[kelly/4 99]]*0.8*$U$2</f>
        <v>#DIV/0!</v>
      </c>
      <c r="R55" s="2"/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6115</v>
      </c>
      <c r="B56" t="s">
        <v>58</v>
      </c>
      <c r="C56" s="1">
        <v>45611</v>
      </c>
      <c r="D56" t="s">
        <v>12</v>
      </c>
      <c r="E56">
        <v>1.5</v>
      </c>
      <c r="F56" s="2">
        <v>0.63694267515923497</v>
      </c>
      <c r="G56" s="2">
        <v>0.65254942005790395</v>
      </c>
      <c r="H56" s="2">
        <v>0.63443010269685096</v>
      </c>
      <c r="I56" s="2">
        <v>0.71428571428571397</v>
      </c>
      <c r="J56" s="2">
        <v>0.68875502008032097</v>
      </c>
      <c r="K56" s="2">
        <v>-1.73014858155398E-3</v>
      </c>
      <c r="L56" s="2"/>
      <c r="M56" s="2" t="e">
        <f>(Table1[[#This Row],[poisson_likelihood]] - (1-Table1[[#This Row],[poisson_likelihood]])/(1/Table1[[#This Row],[365 implied]]-1))/4</f>
        <v>#DIV/0!</v>
      </c>
      <c r="N56" s="7" t="e">
        <f>Table1[[#This Row],[kelly/4 365]]*0.8*$U$2</f>
        <v>#DIV/0!</v>
      </c>
      <c r="O56" s="2"/>
      <c r="P56" s="2" t="e">
        <f>(Table1[[#This Row],[poisson_likelihood]] - (1-Table1[[#This Row],[poisson_likelihood]])/(1/Table1[[#This Row],[99/pinn implied]]-1))/4</f>
        <v>#DIV/0!</v>
      </c>
      <c r="Q56" s="7" t="e">
        <f>Table1[[#This Row],[kelly/4 99]]*0.8*$U$2</f>
        <v>#DIV/0!</v>
      </c>
      <c r="R56" s="2"/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6082</v>
      </c>
      <c r="B57" t="s">
        <v>41</v>
      </c>
      <c r="C57" s="1">
        <v>45611</v>
      </c>
      <c r="D57" t="s">
        <v>13</v>
      </c>
      <c r="E57">
        <v>0.5</v>
      </c>
      <c r="F57" s="2">
        <v>0.20408163265306101</v>
      </c>
      <c r="G57" s="2">
        <v>0.20648928929645299</v>
      </c>
      <c r="H57" s="2">
        <v>0.196364402133369</v>
      </c>
      <c r="I57" s="2">
        <v>0.223529411764705</v>
      </c>
      <c r="J57" s="2">
        <v>0.23426573426573399</v>
      </c>
      <c r="K57" s="2">
        <v>-2.4240018940056402E-3</v>
      </c>
      <c r="L57" s="2"/>
      <c r="M57" s="2" t="e">
        <f>(Table1[[#This Row],[poisson_likelihood]] - (1-Table1[[#This Row],[poisson_likelihood]])/(1/Table1[[#This Row],[365 implied]]-1))/4</f>
        <v>#DIV/0!</v>
      </c>
      <c r="N57" s="7" t="e">
        <f>Table1[[#This Row],[kelly/4 365]]*0.8*$U$2</f>
        <v>#DIV/0!</v>
      </c>
      <c r="O57" s="2"/>
      <c r="P57" s="2" t="e">
        <f>(Table1[[#This Row],[poisson_likelihood]] - (1-Table1[[#This Row],[poisson_likelihood]])/(1/Table1[[#This Row],[99/pinn implied]]-1))/4</f>
        <v>#DIV/0!</v>
      </c>
      <c r="Q57" s="7" t="e">
        <f>Table1[[#This Row],[kelly/4 99]]*0.8*$U$2</f>
        <v>#DIV/0!</v>
      </c>
      <c r="R57" s="2"/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6114</v>
      </c>
      <c r="B58" t="s">
        <v>57</v>
      </c>
      <c r="C58" s="1">
        <v>45611</v>
      </c>
      <c r="D58" t="s">
        <v>13</v>
      </c>
      <c r="E58">
        <v>1.5</v>
      </c>
      <c r="F58" s="2">
        <v>0.5</v>
      </c>
      <c r="G58" s="2">
        <v>0.44064334475132999</v>
      </c>
      <c r="H58" s="2">
        <v>0.49498584418589098</v>
      </c>
      <c r="I58" s="2">
        <v>0.497206703910614</v>
      </c>
      <c r="J58" s="2">
        <v>0.48514851485148502</v>
      </c>
      <c r="K58" s="2">
        <v>-2.5070779070542801E-3</v>
      </c>
      <c r="L58" s="2"/>
      <c r="M58" s="2" t="e">
        <f>(Table1[[#This Row],[poisson_likelihood]] - (1-Table1[[#This Row],[poisson_likelihood]])/(1/Table1[[#This Row],[365 implied]]-1))/4</f>
        <v>#DIV/0!</v>
      </c>
      <c r="N58" s="7" t="e">
        <f>Table1[[#This Row],[kelly/4 365]]*0.8*$U$2</f>
        <v>#DIV/0!</v>
      </c>
      <c r="O58" s="2"/>
      <c r="P58" s="2" t="e">
        <f>(Table1[[#This Row],[poisson_likelihood]] - (1-Table1[[#This Row],[poisson_likelihood]])/(1/Table1[[#This Row],[99/pinn implied]]-1))/4</f>
        <v>#DIV/0!</v>
      </c>
      <c r="Q58" s="7" t="e">
        <f>Table1[[#This Row],[kelly/4 99]]*0.8*$U$2</f>
        <v>#DIV/0!</v>
      </c>
      <c r="R58" s="2"/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6034</v>
      </c>
      <c r="B59" t="s">
        <v>17</v>
      </c>
      <c r="C59" s="1">
        <v>45611</v>
      </c>
      <c r="D59" t="s">
        <v>13</v>
      </c>
      <c r="E59">
        <v>3.5</v>
      </c>
      <c r="F59" s="2">
        <v>0.54054054054054002</v>
      </c>
      <c r="G59" s="2">
        <v>0.49884999947500502</v>
      </c>
      <c r="H59" s="2">
        <v>0.53546714289334896</v>
      </c>
      <c r="I59" s="2">
        <v>0.66326530612244805</v>
      </c>
      <c r="J59" s="2">
        <v>0.64903846153846101</v>
      </c>
      <c r="K59" s="2">
        <v>-2.7605251903833799E-3</v>
      </c>
      <c r="L59" s="2"/>
      <c r="M59" s="2" t="e">
        <f>(Table1[[#This Row],[poisson_likelihood]] - (1-Table1[[#This Row],[poisson_likelihood]])/(1/Table1[[#This Row],[365 implied]]-1))/4</f>
        <v>#DIV/0!</v>
      </c>
      <c r="N59" s="7" t="e">
        <f>Table1[[#This Row],[kelly/4 365]]*0.8*$U$2</f>
        <v>#DIV/0!</v>
      </c>
      <c r="O59" s="2"/>
      <c r="P59" s="2" t="e">
        <f>(Table1[[#This Row],[poisson_likelihood]] - (1-Table1[[#This Row],[poisson_likelihood]])/(1/Table1[[#This Row],[99/pinn implied]]-1))/4</f>
        <v>#DIV/0!</v>
      </c>
      <c r="Q59" s="7" t="e">
        <f>Table1[[#This Row],[kelly/4 99]]*0.8*$U$2</f>
        <v>#DIV/0!</v>
      </c>
      <c r="R59" s="2"/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6132</v>
      </c>
      <c r="B60" t="s">
        <v>66</v>
      </c>
      <c r="C60" s="1">
        <v>45611</v>
      </c>
      <c r="D60" t="s">
        <v>13</v>
      </c>
      <c r="E60">
        <v>2.5</v>
      </c>
      <c r="F60" s="2">
        <v>0.60975609756097504</v>
      </c>
      <c r="G60" s="2">
        <v>0.55868184436055501</v>
      </c>
      <c r="H60" s="2">
        <v>0.60512481369440896</v>
      </c>
      <c r="I60" s="2">
        <v>0.59829059829059805</v>
      </c>
      <c r="J60" s="2">
        <v>0.60784313725490102</v>
      </c>
      <c r="K60" s="2">
        <v>-2.9669162270192701E-3</v>
      </c>
      <c r="L60" s="2"/>
      <c r="M60" s="2" t="e">
        <f>(Table1[[#This Row],[poisson_likelihood]] - (1-Table1[[#This Row],[poisson_likelihood]])/(1/Table1[[#This Row],[365 implied]]-1))/4</f>
        <v>#DIV/0!</v>
      </c>
      <c r="N60" s="7" t="e">
        <f>Table1[[#This Row],[kelly/4 365]]*0.8*$U$2</f>
        <v>#DIV/0!</v>
      </c>
      <c r="O60" s="2"/>
      <c r="P60" s="2" t="e">
        <f>(Table1[[#This Row],[poisson_likelihood]] - (1-Table1[[#This Row],[poisson_likelihood]])/(1/Table1[[#This Row],[99/pinn implied]]-1))/4</f>
        <v>#DIV/0!</v>
      </c>
      <c r="Q60" s="7" t="e">
        <f>Table1[[#This Row],[kelly/4 99]]*0.8*$U$2</f>
        <v>#DIV/0!</v>
      </c>
      <c r="R60" s="2"/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6089</v>
      </c>
      <c r="B61" t="s">
        <v>45</v>
      </c>
      <c r="C61" s="1">
        <v>45611</v>
      </c>
      <c r="D61" t="s">
        <v>12</v>
      </c>
      <c r="E61">
        <v>2.5</v>
      </c>
      <c r="F61" s="2">
        <v>0.64935064935064901</v>
      </c>
      <c r="G61" s="2">
        <v>0.65744843733852099</v>
      </c>
      <c r="H61" s="2">
        <v>0.644931799263465</v>
      </c>
      <c r="I61" s="2">
        <v>0.63687150837988804</v>
      </c>
      <c r="J61" s="2">
        <v>0.64356435643564303</v>
      </c>
      <c r="K61" s="2">
        <v>-3.1504764510481001E-3</v>
      </c>
      <c r="L61" s="2"/>
      <c r="M61" s="2" t="e">
        <f>(Table1[[#This Row],[poisson_likelihood]] - (1-Table1[[#This Row],[poisson_likelihood]])/(1/Table1[[#This Row],[365 implied]]-1))/4</f>
        <v>#DIV/0!</v>
      </c>
      <c r="N61" s="7" t="e">
        <f>Table1[[#This Row],[kelly/4 365]]*0.8*$U$2</f>
        <v>#DIV/0!</v>
      </c>
      <c r="O61" s="2"/>
      <c r="P61" s="2" t="e">
        <f>(Table1[[#This Row],[poisson_likelihood]] - (1-Table1[[#This Row],[poisson_likelihood]])/(1/Table1[[#This Row],[99/pinn implied]]-1))/4</f>
        <v>#DIV/0!</v>
      </c>
      <c r="Q61" s="7" t="e">
        <f>Table1[[#This Row],[kelly/4 99]]*0.8*$U$2</f>
        <v>#DIV/0!</v>
      </c>
      <c r="R61" s="2"/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6155</v>
      </c>
      <c r="B62" t="s">
        <v>78</v>
      </c>
      <c r="C62" s="1">
        <v>45611</v>
      </c>
      <c r="D62" t="s">
        <v>12</v>
      </c>
      <c r="E62">
        <v>3.5</v>
      </c>
      <c r="F62" s="2">
        <v>0.476190476190476</v>
      </c>
      <c r="G62" s="2">
        <v>0.50550816210906002</v>
      </c>
      <c r="H62" s="2">
        <v>0.46935729736056198</v>
      </c>
      <c r="I62" s="2">
        <v>0.39548022598869997</v>
      </c>
      <c r="J62" s="2">
        <v>0.427609427609427</v>
      </c>
      <c r="K62" s="2">
        <v>-3.2612898960953499E-3</v>
      </c>
      <c r="L62" s="2"/>
      <c r="M62" s="2" t="e">
        <f>(Table1[[#This Row],[poisson_likelihood]] - (1-Table1[[#This Row],[poisson_likelihood]])/(1/Table1[[#This Row],[365 implied]]-1))/4</f>
        <v>#DIV/0!</v>
      </c>
      <c r="N62" s="7" t="e">
        <f>Table1[[#This Row],[kelly/4 365]]*0.8*$U$2</f>
        <v>#DIV/0!</v>
      </c>
      <c r="O62" s="2"/>
      <c r="P62" s="2" t="e">
        <f>(Table1[[#This Row],[poisson_likelihood]] - (1-Table1[[#This Row],[poisson_likelihood]])/(1/Table1[[#This Row],[99/pinn implied]]-1))/4</f>
        <v>#DIV/0!</v>
      </c>
      <c r="Q62" s="7" t="e">
        <f>Table1[[#This Row],[kelly/4 99]]*0.8*$U$2</f>
        <v>#DIV/0!</v>
      </c>
      <c r="R62" s="2"/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6127</v>
      </c>
      <c r="B63" t="s">
        <v>64</v>
      </c>
      <c r="C63" s="1">
        <v>45611</v>
      </c>
      <c r="D63" t="s">
        <v>12</v>
      </c>
      <c r="E63">
        <v>1.5</v>
      </c>
      <c r="F63" s="2">
        <v>0.65359477124182996</v>
      </c>
      <c r="G63" s="2">
        <v>0.65447883389919503</v>
      </c>
      <c r="H63" s="2">
        <v>0.64753157104910897</v>
      </c>
      <c r="I63" s="2">
        <v>0.60402684563758302</v>
      </c>
      <c r="J63" s="2">
        <v>0.58775510204081605</v>
      </c>
      <c r="K63" s="2">
        <v>-4.3758001390863596E-3</v>
      </c>
      <c r="L63" s="2"/>
      <c r="M63" s="2" t="e">
        <f>(Table1[[#This Row],[poisson_likelihood]] - (1-Table1[[#This Row],[poisson_likelihood]])/(1/Table1[[#This Row],[365 implied]]-1))/4</f>
        <v>#DIV/0!</v>
      </c>
      <c r="N63" s="7" t="e">
        <f>Table1[[#This Row],[kelly/4 365]]*0.8*$U$2</f>
        <v>#DIV/0!</v>
      </c>
      <c r="O63" s="2"/>
      <c r="P63" s="2" t="e">
        <f>(Table1[[#This Row],[poisson_likelihood]] - (1-Table1[[#This Row],[poisson_likelihood]])/(1/Table1[[#This Row],[99/pinn implied]]-1))/4</f>
        <v>#DIV/0!</v>
      </c>
      <c r="Q63" s="7" t="e">
        <f>Table1[[#This Row],[kelly/4 99]]*0.8*$U$2</f>
        <v>#DIV/0!</v>
      </c>
      <c r="R63" s="2"/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6086</v>
      </c>
      <c r="B64" t="s">
        <v>43</v>
      </c>
      <c r="C64" s="1">
        <v>45611</v>
      </c>
      <c r="D64" t="s">
        <v>13</v>
      </c>
      <c r="E64">
        <v>1.5</v>
      </c>
      <c r="F64" s="2">
        <v>0.40983606557377</v>
      </c>
      <c r="G64" s="2">
        <v>0.35154858546594903</v>
      </c>
      <c r="H64" s="2">
        <v>0.39807519321337698</v>
      </c>
      <c r="I64" s="2">
        <v>0.41379310344827502</v>
      </c>
      <c r="J64" s="2">
        <v>0.41554054054054002</v>
      </c>
      <c r="K64" s="2">
        <v>-4.9820362082219401E-3</v>
      </c>
      <c r="L64" s="2"/>
      <c r="M64" s="2" t="e">
        <f>(Table1[[#This Row],[poisson_likelihood]] - (1-Table1[[#This Row],[poisson_likelihood]])/(1/Table1[[#This Row],[365 implied]]-1))/4</f>
        <v>#DIV/0!</v>
      </c>
      <c r="N64" s="7" t="e">
        <f>Table1[[#This Row],[kelly/4 365]]*0.8*$U$2</f>
        <v>#DIV/0!</v>
      </c>
      <c r="O64" s="2"/>
      <c r="P64" s="2" t="e">
        <f>(Table1[[#This Row],[poisson_likelihood]] - (1-Table1[[#This Row],[poisson_likelihood]])/(1/Table1[[#This Row],[99/pinn implied]]-1))/4</f>
        <v>#DIV/0!</v>
      </c>
      <c r="Q64" s="7" t="e">
        <f>Table1[[#This Row],[kelly/4 99]]*0.8*$U$2</f>
        <v>#DIV/0!</v>
      </c>
      <c r="R64" s="2"/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6165</v>
      </c>
      <c r="B65" t="s">
        <v>83</v>
      </c>
      <c r="C65" s="1">
        <v>45611</v>
      </c>
      <c r="D65" t="s">
        <v>12</v>
      </c>
      <c r="E65">
        <v>1.5</v>
      </c>
      <c r="F65" s="2">
        <v>0.63694267515923497</v>
      </c>
      <c r="G65" s="2">
        <v>0.66233085756952803</v>
      </c>
      <c r="H65" s="2">
        <v>0.628540994059134</v>
      </c>
      <c r="I65" s="2">
        <v>0.55625000000000002</v>
      </c>
      <c r="J65" s="2">
        <v>0.55893536121673004</v>
      </c>
      <c r="K65" s="2">
        <v>-5.7853681259467304E-3</v>
      </c>
      <c r="L65" s="2"/>
      <c r="M65" s="2" t="e">
        <f>(Table1[[#This Row],[poisson_likelihood]] - (1-Table1[[#This Row],[poisson_likelihood]])/(1/Table1[[#This Row],[365 implied]]-1))/4</f>
        <v>#DIV/0!</v>
      </c>
      <c r="N65" s="7" t="e">
        <f>Table1[[#This Row],[kelly/4 365]]*0.8*$U$2</f>
        <v>#DIV/0!</v>
      </c>
      <c r="O65" s="2"/>
      <c r="P65" s="2" t="e">
        <f>(Table1[[#This Row],[poisson_likelihood]] - (1-Table1[[#This Row],[poisson_likelihood]])/(1/Table1[[#This Row],[99/pinn implied]]-1))/4</f>
        <v>#DIV/0!</v>
      </c>
      <c r="Q65" s="7" t="e">
        <f>Table1[[#This Row],[kelly/4 99]]*0.8*$U$2</f>
        <v>#DIV/0!</v>
      </c>
      <c r="R65" s="2"/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6109</v>
      </c>
      <c r="B66" t="s">
        <v>55</v>
      </c>
      <c r="C66" s="1">
        <v>45611</v>
      </c>
      <c r="D66" t="s">
        <v>12</v>
      </c>
      <c r="E66">
        <v>1.5</v>
      </c>
      <c r="F66" s="2">
        <v>0.56179775280898803</v>
      </c>
      <c r="G66" s="2">
        <v>0.59980024383244601</v>
      </c>
      <c r="H66" s="2">
        <v>0.55127117570272399</v>
      </c>
      <c r="I66" s="2">
        <v>0.58857142857142797</v>
      </c>
      <c r="J66" s="2">
        <v>0.57679180887371995</v>
      </c>
      <c r="K66" s="2">
        <v>-6.0055471952403499E-3</v>
      </c>
      <c r="L66" s="2"/>
      <c r="M66" s="2" t="e">
        <f>(Table1[[#This Row],[poisson_likelihood]] - (1-Table1[[#This Row],[poisson_likelihood]])/(1/Table1[[#This Row],[365 implied]]-1))/4</f>
        <v>#DIV/0!</v>
      </c>
      <c r="N66" s="7" t="e">
        <f>Table1[[#This Row],[kelly/4 365]]*0.8*$U$2</f>
        <v>#DIV/0!</v>
      </c>
      <c r="O66" s="2"/>
      <c r="P66" s="2" t="e">
        <f>(Table1[[#This Row],[poisson_likelihood]] - (1-Table1[[#This Row],[poisson_likelihood]])/(1/Table1[[#This Row],[99/pinn implied]]-1))/4</f>
        <v>#DIV/0!</v>
      </c>
      <c r="Q66" s="7" t="e">
        <f>Table1[[#This Row],[kelly/4 99]]*0.8*$U$2</f>
        <v>#DIV/0!</v>
      </c>
      <c r="R66" s="2"/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6054</v>
      </c>
      <c r="B67" t="s">
        <v>27</v>
      </c>
      <c r="C67" s="1">
        <v>45611</v>
      </c>
      <c r="D67" t="s">
        <v>13</v>
      </c>
      <c r="E67">
        <v>1.5</v>
      </c>
      <c r="F67" s="2">
        <v>0.40816326530612201</v>
      </c>
      <c r="G67" s="2">
        <v>0.36473265305904501</v>
      </c>
      <c r="H67" s="2">
        <v>0.39288949651377097</v>
      </c>
      <c r="I67" s="2">
        <v>0.41666666666666602</v>
      </c>
      <c r="J67" s="2">
        <v>0.40655737704917999</v>
      </c>
      <c r="K67" s="2">
        <v>-6.4518506105620804E-3</v>
      </c>
      <c r="L67" s="2"/>
      <c r="M67" s="2" t="e">
        <f>(Table1[[#This Row],[poisson_likelihood]] - (1-Table1[[#This Row],[poisson_likelihood]])/(1/Table1[[#This Row],[365 implied]]-1))/4</f>
        <v>#DIV/0!</v>
      </c>
      <c r="N67" s="7" t="e">
        <f>Table1[[#This Row],[kelly/4 365]]*0.8*$U$2</f>
        <v>#DIV/0!</v>
      </c>
      <c r="O67" s="2"/>
      <c r="P67" s="2" t="e">
        <f>(Table1[[#This Row],[poisson_likelihood]] - (1-Table1[[#This Row],[poisson_likelihood]])/(1/Table1[[#This Row],[99/pinn implied]]-1))/4</f>
        <v>#DIV/0!</v>
      </c>
      <c r="Q67" s="7" t="e">
        <f>Table1[[#This Row],[kelly/4 99]]*0.8*$U$2</f>
        <v>#DIV/0!</v>
      </c>
      <c r="R67" s="2"/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6065</v>
      </c>
      <c r="B68" t="s">
        <v>33</v>
      </c>
      <c r="C68" s="1">
        <v>45611</v>
      </c>
      <c r="D68" t="s">
        <v>12</v>
      </c>
      <c r="E68">
        <v>3.5</v>
      </c>
      <c r="F68" s="2">
        <v>0.44444444444444398</v>
      </c>
      <c r="G68" s="2">
        <v>0.46638054312045402</v>
      </c>
      <c r="H68" s="2">
        <v>0.42938507956488597</v>
      </c>
      <c r="I68" s="2">
        <v>0.41436464088397701</v>
      </c>
      <c r="J68" s="2">
        <v>0.40390879478827302</v>
      </c>
      <c r="K68" s="2">
        <v>-6.7767141958008899E-3</v>
      </c>
      <c r="L68" s="2"/>
      <c r="M68" s="2" t="e">
        <f>(Table1[[#This Row],[poisson_likelihood]] - (1-Table1[[#This Row],[poisson_likelihood]])/(1/Table1[[#This Row],[365 implied]]-1))/4</f>
        <v>#DIV/0!</v>
      </c>
      <c r="N68" s="7" t="e">
        <f>Table1[[#This Row],[kelly/4 365]]*0.8*$U$2</f>
        <v>#DIV/0!</v>
      </c>
      <c r="O68" s="2"/>
      <c r="P68" s="2" t="e">
        <f>(Table1[[#This Row],[poisson_likelihood]] - (1-Table1[[#This Row],[poisson_likelihood]])/(1/Table1[[#This Row],[99/pinn implied]]-1))/4</f>
        <v>#DIV/0!</v>
      </c>
      <c r="Q68" s="7" t="e">
        <f>Table1[[#This Row],[kelly/4 99]]*0.8*$U$2</f>
        <v>#DIV/0!</v>
      </c>
      <c r="R68" s="2"/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6088</v>
      </c>
      <c r="B69" t="s">
        <v>44</v>
      </c>
      <c r="C69" s="1">
        <v>45611</v>
      </c>
      <c r="D69" t="s">
        <v>13</v>
      </c>
      <c r="E69">
        <v>1.5</v>
      </c>
      <c r="F69" s="2">
        <v>0.47169811320754701</v>
      </c>
      <c r="G69" s="2">
        <v>0.40472946115466801</v>
      </c>
      <c r="H69" s="2">
        <v>0.45654982205697098</v>
      </c>
      <c r="I69" s="2">
        <v>0.44966442953020103</v>
      </c>
      <c r="J69" s="2">
        <v>0.48175182481751799</v>
      </c>
      <c r="K69" s="2">
        <v>-7.1683877766115303E-3</v>
      </c>
      <c r="L69" s="2"/>
      <c r="M69" s="2" t="e">
        <f>(Table1[[#This Row],[poisson_likelihood]] - (1-Table1[[#This Row],[poisson_likelihood]])/(1/Table1[[#This Row],[365 implied]]-1))/4</f>
        <v>#DIV/0!</v>
      </c>
      <c r="N69" s="7" t="e">
        <f>Table1[[#This Row],[kelly/4 365]]*0.8*$U$2</f>
        <v>#DIV/0!</v>
      </c>
      <c r="O69" s="2"/>
      <c r="P69" s="2" t="e">
        <f>(Table1[[#This Row],[poisson_likelihood]] - (1-Table1[[#This Row],[poisson_likelihood]])/(1/Table1[[#This Row],[99/pinn implied]]-1))/4</f>
        <v>#DIV/0!</v>
      </c>
      <c r="Q69" s="7" t="e">
        <f>Table1[[#This Row],[kelly/4 99]]*0.8*$U$2</f>
        <v>#DIV/0!</v>
      </c>
      <c r="R69" s="2"/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6137</v>
      </c>
      <c r="B70" t="s">
        <v>69</v>
      </c>
      <c r="C70" s="1">
        <v>45611</v>
      </c>
      <c r="D70" t="s">
        <v>12</v>
      </c>
      <c r="E70">
        <v>2.5</v>
      </c>
      <c r="F70" s="2">
        <v>0.460829493087557</v>
      </c>
      <c r="G70" s="2">
        <v>0.48659632673011299</v>
      </c>
      <c r="H70" s="2">
        <v>0.442852578448377</v>
      </c>
      <c r="I70" s="2">
        <v>0.39374999999999999</v>
      </c>
      <c r="J70" s="2">
        <v>0.46137339055793902</v>
      </c>
      <c r="K70" s="2">
        <v>-8.3354497365428302E-3</v>
      </c>
      <c r="L70" s="2"/>
      <c r="M70" s="2" t="e">
        <f>(Table1[[#This Row],[poisson_likelihood]] - (1-Table1[[#This Row],[poisson_likelihood]])/(1/Table1[[#This Row],[365 implied]]-1))/4</f>
        <v>#DIV/0!</v>
      </c>
      <c r="N70" s="7" t="e">
        <f>Table1[[#This Row],[kelly/4 365]]*0.8*$U$2</f>
        <v>#DIV/0!</v>
      </c>
      <c r="O70" s="2"/>
      <c r="P70" s="2" t="e">
        <f>(Table1[[#This Row],[poisson_likelihood]] - (1-Table1[[#This Row],[poisson_likelihood]])/(1/Table1[[#This Row],[99/pinn implied]]-1))/4</f>
        <v>#DIV/0!</v>
      </c>
      <c r="Q70" s="7" t="e">
        <f>Table1[[#This Row],[kelly/4 99]]*0.8*$U$2</f>
        <v>#DIV/0!</v>
      </c>
      <c r="R70" s="2"/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6149</v>
      </c>
      <c r="B71" t="s">
        <v>75</v>
      </c>
      <c r="C71" s="1">
        <v>45611</v>
      </c>
      <c r="D71" t="s">
        <v>12</v>
      </c>
      <c r="E71">
        <v>1.5</v>
      </c>
      <c r="F71" s="2">
        <v>0.63694267515923497</v>
      </c>
      <c r="G71" s="2">
        <v>0.65607802409405702</v>
      </c>
      <c r="H71" s="2">
        <v>0.62402363897874202</v>
      </c>
      <c r="I71" s="2">
        <v>0.61016949152542299</v>
      </c>
      <c r="J71" s="2">
        <v>0.61538461538461497</v>
      </c>
      <c r="K71" s="2">
        <v>-8.8960029839363006E-3</v>
      </c>
      <c r="L71" s="2"/>
      <c r="M71" s="2" t="e">
        <f>(Table1[[#This Row],[poisson_likelihood]] - (1-Table1[[#This Row],[poisson_likelihood]])/(1/Table1[[#This Row],[365 implied]]-1))/4</f>
        <v>#DIV/0!</v>
      </c>
      <c r="N71" s="7" t="e">
        <f>Table1[[#This Row],[kelly/4 365]]*0.8*$U$2</f>
        <v>#DIV/0!</v>
      </c>
      <c r="O71" s="2"/>
      <c r="P71" s="2" t="e">
        <f>(Table1[[#This Row],[poisson_likelihood]] - (1-Table1[[#This Row],[poisson_likelihood]])/(1/Table1[[#This Row],[99/pinn implied]]-1))/4</f>
        <v>#DIV/0!</v>
      </c>
      <c r="Q71" s="7" t="e">
        <f>Table1[[#This Row],[kelly/4 99]]*0.8*$U$2</f>
        <v>#DIV/0!</v>
      </c>
      <c r="R71" s="2"/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6131</v>
      </c>
      <c r="B72" t="s">
        <v>66</v>
      </c>
      <c r="C72" s="1">
        <v>45611</v>
      </c>
      <c r="D72" t="s">
        <v>12</v>
      </c>
      <c r="E72">
        <v>2.5</v>
      </c>
      <c r="F72" s="2">
        <v>0.41666666666666602</v>
      </c>
      <c r="G72" s="2">
        <v>0.44131815563944499</v>
      </c>
      <c r="H72" s="2">
        <v>0.39487518630559099</v>
      </c>
      <c r="I72" s="2">
        <v>0.401709401709401</v>
      </c>
      <c r="J72" s="2">
        <v>0.39215686274509798</v>
      </c>
      <c r="K72" s="2">
        <v>-9.33920586903241E-3</v>
      </c>
      <c r="L72" s="2"/>
      <c r="M72" s="2" t="e">
        <f>(Table1[[#This Row],[poisson_likelihood]] - (1-Table1[[#This Row],[poisson_likelihood]])/(1/Table1[[#This Row],[365 implied]]-1))/4</f>
        <v>#DIV/0!</v>
      </c>
      <c r="N72" s="7" t="e">
        <f>Table1[[#This Row],[kelly/4 365]]*0.8*$U$2</f>
        <v>#DIV/0!</v>
      </c>
      <c r="O72" s="2"/>
      <c r="P72" s="2" t="e">
        <f>(Table1[[#This Row],[poisson_likelihood]] - (1-Table1[[#This Row],[poisson_likelihood]])/(1/Table1[[#This Row],[99/pinn implied]]-1))/4</f>
        <v>#DIV/0!</v>
      </c>
      <c r="Q72" s="7" t="e">
        <f>Table1[[#This Row],[kelly/4 99]]*0.8*$U$2</f>
        <v>#DIV/0!</v>
      </c>
      <c r="R72" s="2"/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6056</v>
      </c>
      <c r="B73" t="s">
        <v>28</v>
      </c>
      <c r="C73" s="1">
        <v>45611</v>
      </c>
      <c r="D73" t="s">
        <v>13</v>
      </c>
      <c r="E73">
        <v>2.5</v>
      </c>
      <c r="F73" s="2">
        <v>0.625</v>
      </c>
      <c r="G73" s="2">
        <v>0.56613506473532804</v>
      </c>
      <c r="H73" s="2">
        <v>0.60960645878941699</v>
      </c>
      <c r="I73" s="2">
        <v>0.585365853658536</v>
      </c>
      <c r="J73" s="2">
        <v>0.58904109589041098</v>
      </c>
      <c r="K73" s="2">
        <v>-1.0262360807054701E-2</v>
      </c>
      <c r="L73" s="2"/>
      <c r="M73" s="2" t="e">
        <f>(Table1[[#This Row],[poisson_likelihood]] - (1-Table1[[#This Row],[poisson_likelihood]])/(1/Table1[[#This Row],[365 implied]]-1))/4</f>
        <v>#DIV/0!</v>
      </c>
      <c r="N73" s="7" t="e">
        <f>Table1[[#This Row],[kelly/4 365]]*0.8*$U$2</f>
        <v>#DIV/0!</v>
      </c>
      <c r="O73" s="2"/>
      <c r="P73" s="2" t="e">
        <f>(Table1[[#This Row],[poisson_likelihood]] - (1-Table1[[#This Row],[poisson_likelihood]])/(1/Table1[[#This Row],[99/pinn implied]]-1))/4</f>
        <v>#DIV/0!</v>
      </c>
      <c r="Q73" s="7" t="e">
        <f>Table1[[#This Row],[kelly/4 99]]*0.8*$U$2</f>
        <v>#DIV/0!</v>
      </c>
      <c r="R73" s="2"/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6174</v>
      </c>
      <c r="B74" t="s">
        <v>87</v>
      </c>
      <c r="C74" s="1">
        <v>45611</v>
      </c>
      <c r="D74" t="s">
        <v>13</v>
      </c>
      <c r="E74">
        <v>1.5</v>
      </c>
      <c r="F74" s="2">
        <v>0.41152263374485498</v>
      </c>
      <c r="G74" s="2">
        <v>0.33731335765018799</v>
      </c>
      <c r="H74" s="2">
        <v>0.38679844767326699</v>
      </c>
      <c r="I74" s="2">
        <v>0.47142857142857097</v>
      </c>
      <c r="J74" s="2">
        <v>0.472727272727272</v>
      </c>
      <c r="K74" s="2">
        <v>-1.0503456670272599E-2</v>
      </c>
      <c r="L74" s="2"/>
      <c r="M74" s="2" t="e">
        <f>(Table1[[#This Row],[poisson_likelihood]] - (1-Table1[[#This Row],[poisson_likelihood]])/(1/Table1[[#This Row],[365 implied]]-1))/4</f>
        <v>#DIV/0!</v>
      </c>
      <c r="N74" s="7" t="e">
        <f>Table1[[#This Row],[kelly/4 365]]*0.8*$U$2</f>
        <v>#DIV/0!</v>
      </c>
      <c r="O74" s="2"/>
      <c r="P74" s="2" t="e">
        <f>(Table1[[#This Row],[poisson_likelihood]] - (1-Table1[[#This Row],[poisson_likelihood]])/(1/Table1[[#This Row],[99/pinn implied]]-1))/4</f>
        <v>#DIV/0!</v>
      </c>
      <c r="Q74" s="7" t="e">
        <f>Table1[[#This Row],[kelly/4 99]]*0.8*$U$2</f>
        <v>#DIV/0!</v>
      </c>
      <c r="R74" s="2"/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6122</v>
      </c>
      <c r="B75" t="s">
        <v>61</v>
      </c>
      <c r="C75" s="1">
        <v>45611</v>
      </c>
      <c r="D75" t="s">
        <v>13</v>
      </c>
      <c r="E75">
        <v>1.5</v>
      </c>
      <c r="F75" s="2">
        <v>0.44444444444444398</v>
      </c>
      <c r="G75" s="2">
        <v>0.38127089488175198</v>
      </c>
      <c r="H75" s="2">
        <v>0.41998580674621</v>
      </c>
      <c r="I75" s="2">
        <v>0.40229885057471199</v>
      </c>
      <c r="J75" s="2">
        <v>0.40067340067340002</v>
      </c>
      <c r="K75" s="2">
        <v>-1.1006386964205399E-2</v>
      </c>
      <c r="L75" s="2"/>
      <c r="M75" s="2" t="e">
        <f>(Table1[[#This Row],[poisson_likelihood]] - (1-Table1[[#This Row],[poisson_likelihood]])/(1/Table1[[#This Row],[365 implied]]-1))/4</f>
        <v>#DIV/0!</v>
      </c>
      <c r="N75" s="7" t="e">
        <f>Table1[[#This Row],[kelly/4 365]]*0.8*$U$2</f>
        <v>#DIV/0!</v>
      </c>
      <c r="O75" s="2"/>
      <c r="P75" s="2" t="e">
        <f>(Table1[[#This Row],[poisson_likelihood]] - (1-Table1[[#This Row],[poisson_likelihood]])/(1/Table1[[#This Row],[99/pinn implied]]-1))/4</f>
        <v>#DIV/0!</v>
      </c>
      <c r="Q75" s="7" t="e">
        <f>Table1[[#This Row],[kelly/4 99]]*0.8*$U$2</f>
        <v>#DIV/0!</v>
      </c>
      <c r="R75" s="2"/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6168</v>
      </c>
      <c r="B76" t="s">
        <v>84</v>
      </c>
      <c r="C76" s="1">
        <v>45611</v>
      </c>
      <c r="D76" t="s">
        <v>13</v>
      </c>
      <c r="E76">
        <v>1.5</v>
      </c>
      <c r="F76" s="2">
        <v>0.46948356807511699</v>
      </c>
      <c r="G76" s="2">
        <v>0.39803463301291903</v>
      </c>
      <c r="H76" s="2">
        <v>0.44607852697970102</v>
      </c>
      <c r="I76" s="2">
        <v>0.54335260115606898</v>
      </c>
      <c r="J76" s="2">
        <v>0.59027777777777701</v>
      </c>
      <c r="K76" s="2">
        <v>-1.1029366710892901E-2</v>
      </c>
      <c r="L76" s="2"/>
      <c r="M76" s="2" t="e">
        <f>(Table1[[#This Row],[poisson_likelihood]] - (1-Table1[[#This Row],[poisson_likelihood]])/(1/Table1[[#This Row],[365 implied]]-1))/4</f>
        <v>#DIV/0!</v>
      </c>
      <c r="N76" s="7" t="e">
        <f>Table1[[#This Row],[kelly/4 365]]*0.8*$U$2</f>
        <v>#DIV/0!</v>
      </c>
      <c r="O76" s="2"/>
      <c r="P76" s="2" t="e">
        <f>(Table1[[#This Row],[poisson_likelihood]] - (1-Table1[[#This Row],[poisson_likelihood]])/(1/Table1[[#This Row],[99/pinn implied]]-1))/4</f>
        <v>#DIV/0!</v>
      </c>
      <c r="Q76" s="7" t="e">
        <f>Table1[[#This Row],[kelly/4 99]]*0.8*$U$2</f>
        <v>#DIV/0!</v>
      </c>
      <c r="R76" s="2"/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6134</v>
      </c>
      <c r="B77" t="s">
        <v>67</v>
      </c>
      <c r="C77" s="1">
        <v>45611</v>
      </c>
      <c r="D77" t="s">
        <v>13</v>
      </c>
      <c r="E77">
        <v>3.5</v>
      </c>
      <c r="F77" s="2">
        <v>0.49504950495049499</v>
      </c>
      <c r="G77" s="2">
        <v>0.43619218777245999</v>
      </c>
      <c r="H77" s="2">
        <v>0.47102903204169799</v>
      </c>
      <c r="I77" s="2">
        <v>0.47945205479452002</v>
      </c>
      <c r="J77" s="2">
        <v>0.46613545816732999</v>
      </c>
      <c r="K77" s="2">
        <v>-1.1892489038178701E-2</v>
      </c>
      <c r="L77" s="2"/>
      <c r="M77" s="2" t="e">
        <f>(Table1[[#This Row],[poisson_likelihood]] - (1-Table1[[#This Row],[poisson_likelihood]])/(1/Table1[[#This Row],[365 implied]]-1))/4</f>
        <v>#DIV/0!</v>
      </c>
      <c r="N77" s="7" t="e">
        <f>Table1[[#This Row],[kelly/4 365]]*0.8*$U$2</f>
        <v>#DIV/0!</v>
      </c>
      <c r="O77" s="2"/>
      <c r="P77" s="2" t="e">
        <f>(Table1[[#This Row],[poisson_likelihood]] - (1-Table1[[#This Row],[poisson_likelihood]])/(1/Table1[[#This Row],[99/pinn implied]]-1))/4</f>
        <v>#DIV/0!</v>
      </c>
      <c r="Q77" s="7" t="e">
        <f>Table1[[#This Row],[kelly/4 99]]*0.8*$U$2</f>
        <v>#DIV/0!</v>
      </c>
      <c r="R77" s="2"/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6176</v>
      </c>
      <c r="B78" t="s">
        <v>88</v>
      </c>
      <c r="C78" s="1">
        <v>45611</v>
      </c>
      <c r="D78" t="s">
        <v>13</v>
      </c>
      <c r="E78">
        <v>2.5</v>
      </c>
      <c r="F78" s="2">
        <v>0.62111801242235998</v>
      </c>
      <c r="G78" s="2">
        <v>0.55597083741513598</v>
      </c>
      <c r="H78" s="2">
        <v>0.60283250513628905</v>
      </c>
      <c r="I78" s="2">
        <v>0.71345029239766</v>
      </c>
      <c r="J78" s="2">
        <v>0.720136518771331</v>
      </c>
      <c r="K78" s="2">
        <v>-1.20654371846612E-2</v>
      </c>
      <c r="L78" s="2"/>
      <c r="M78" s="2" t="e">
        <f>(Table1[[#This Row],[poisson_likelihood]] - (1-Table1[[#This Row],[poisson_likelihood]])/(1/Table1[[#This Row],[365 implied]]-1))/4</f>
        <v>#DIV/0!</v>
      </c>
      <c r="N78" s="7" t="e">
        <f>Table1[[#This Row],[kelly/4 365]]*0.8*$U$2</f>
        <v>#DIV/0!</v>
      </c>
      <c r="O78" s="2"/>
      <c r="P78" s="2" t="e">
        <f>(Table1[[#This Row],[poisson_likelihood]] - (1-Table1[[#This Row],[poisson_likelihood]])/(1/Table1[[#This Row],[99/pinn implied]]-1))/4</f>
        <v>#DIV/0!</v>
      </c>
      <c r="Q78" s="7" t="e">
        <f>Table1[[#This Row],[kelly/4 99]]*0.8*$U$2</f>
        <v>#DIV/0!</v>
      </c>
      <c r="R78" s="2"/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6043</v>
      </c>
      <c r="B79" t="s">
        <v>22</v>
      </c>
      <c r="C79" s="1">
        <v>45611</v>
      </c>
      <c r="D79" t="s">
        <v>12</v>
      </c>
      <c r="E79">
        <v>3.5</v>
      </c>
      <c r="F79" s="2">
        <v>0.434782608695652</v>
      </c>
      <c r="G79" s="2">
        <v>0.44517632854346401</v>
      </c>
      <c r="H79" s="2">
        <v>0.40673221698773698</v>
      </c>
      <c r="I79" s="2">
        <v>0.40659340659340598</v>
      </c>
      <c r="J79" s="2">
        <v>0.412903225806451</v>
      </c>
      <c r="K79" s="2">
        <v>-1.24069040246547E-2</v>
      </c>
      <c r="L79" s="2"/>
      <c r="M79" s="2" t="e">
        <f>(Table1[[#This Row],[poisson_likelihood]] - (1-Table1[[#This Row],[poisson_likelihood]])/(1/Table1[[#This Row],[365 implied]]-1))/4</f>
        <v>#DIV/0!</v>
      </c>
      <c r="N79" s="7" t="e">
        <f>Table1[[#This Row],[kelly/4 365]]*0.8*$U$2</f>
        <v>#DIV/0!</v>
      </c>
      <c r="O79" s="2"/>
      <c r="P79" s="2" t="e">
        <f>(Table1[[#This Row],[poisson_likelihood]] - (1-Table1[[#This Row],[poisson_likelihood]])/(1/Table1[[#This Row],[99/pinn implied]]-1))/4</f>
        <v>#DIV/0!</v>
      </c>
      <c r="Q79" s="7" t="e">
        <f>Table1[[#This Row],[kelly/4 99]]*0.8*$U$2</f>
        <v>#DIV/0!</v>
      </c>
      <c r="R79" s="2"/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6158</v>
      </c>
      <c r="B80" t="s">
        <v>79</v>
      </c>
      <c r="C80" s="1">
        <v>45611</v>
      </c>
      <c r="D80" t="s">
        <v>13</v>
      </c>
      <c r="E80">
        <v>1.5</v>
      </c>
      <c r="F80" s="2">
        <v>0.42372881355932202</v>
      </c>
      <c r="G80" s="2">
        <v>0.34064212788541298</v>
      </c>
      <c r="H80" s="2">
        <v>0.39316256751322598</v>
      </c>
      <c r="I80" s="2">
        <v>0.497206703910614</v>
      </c>
      <c r="J80" s="2">
        <v>0.51827242524916906</v>
      </c>
      <c r="K80" s="2">
        <v>-1.32603567405857E-2</v>
      </c>
      <c r="L80" s="2">
        <f>1/2.4</f>
        <v>0.41666666666666669</v>
      </c>
      <c r="M80" s="2">
        <f>(Table1[[#This Row],[poisson_likelihood]] - (1-Table1[[#This Row],[poisson_likelihood]])/(1/Table1[[#This Row],[365 implied]]-1))/4</f>
        <v>-1.0073185351474584E-2</v>
      </c>
      <c r="N80" s="7">
        <f>Table1[[#This Row],[kelly/4 365]]*0.8*$U$2</f>
        <v>-16.117096562359333</v>
      </c>
      <c r="O80" s="2"/>
      <c r="P80" s="2" t="e">
        <f>(Table1[[#This Row],[poisson_likelihood]] - (1-Table1[[#This Row],[poisson_likelihood]])/(1/Table1[[#This Row],[99/pinn implied]]-1))/4</f>
        <v>#DIV/0!</v>
      </c>
      <c r="Q80" s="7" t="e">
        <f>Table1[[#This Row],[kelly/4 99]]*0.8*$U$2</f>
        <v>#DIV/0!</v>
      </c>
      <c r="R80" s="2"/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6046</v>
      </c>
      <c r="B81" t="s">
        <v>23</v>
      </c>
      <c r="C81" s="1">
        <v>45611</v>
      </c>
      <c r="D81" t="s">
        <v>13</v>
      </c>
      <c r="E81">
        <v>1.5</v>
      </c>
      <c r="F81" s="2">
        <v>0.434782608695652</v>
      </c>
      <c r="G81" s="2">
        <v>0.35392472770571698</v>
      </c>
      <c r="H81" s="2">
        <v>0.40327461257661301</v>
      </c>
      <c r="I81" s="2">
        <v>0.375</v>
      </c>
      <c r="J81" s="2">
        <v>0.37593984962406002</v>
      </c>
      <c r="K81" s="2">
        <v>-1.3936229052651501E-2</v>
      </c>
      <c r="L81" s="2"/>
      <c r="M81" s="2" t="e">
        <f>(Table1[[#This Row],[poisson_likelihood]] - (1-Table1[[#This Row],[poisson_likelihood]])/(1/Table1[[#This Row],[365 implied]]-1))/4</f>
        <v>#DIV/0!</v>
      </c>
      <c r="N81" s="7" t="e">
        <f>Table1[[#This Row],[kelly/4 365]]*0.8*$U$2</f>
        <v>#DIV/0!</v>
      </c>
      <c r="O81" s="2"/>
      <c r="P81" s="2" t="e">
        <f>(Table1[[#This Row],[poisson_likelihood]] - (1-Table1[[#This Row],[poisson_likelihood]])/(1/Table1[[#This Row],[99/pinn implied]]-1))/4</f>
        <v>#DIV/0!</v>
      </c>
      <c r="Q81" s="7" t="e">
        <f>Table1[[#This Row],[kelly/4 99]]*0.8*$U$2</f>
        <v>#DIV/0!</v>
      </c>
      <c r="R81" s="2"/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6049</v>
      </c>
      <c r="B82" t="s">
        <v>25</v>
      </c>
      <c r="C82" s="1">
        <v>45611</v>
      </c>
      <c r="D82" t="s">
        <v>12</v>
      </c>
      <c r="E82">
        <v>1.5</v>
      </c>
      <c r="F82" s="2">
        <v>0.63694267515923497</v>
      </c>
      <c r="G82" s="2">
        <v>0.63850203310189702</v>
      </c>
      <c r="H82" s="2">
        <v>0.61563034600321997</v>
      </c>
      <c r="I82" s="2">
        <v>0.55555555555555503</v>
      </c>
      <c r="J82" s="2">
        <v>0.555831265508684</v>
      </c>
      <c r="K82" s="2">
        <v>-1.46755950767296E-2</v>
      </c>
      <c r="L82" s="2"/>
      <c r="M82" s="2" t="e">
        <f>(Table1[[#This Row],[poisson_likelihood]] - (1-Table1[[#This Row],[poisson_likelihood]])/(1/Table1[[#This Row],[365 implied]]-1))/4</f>
        <v>#DIV/0!</v>
      </c>
      <c r="N82" s="7" t="e">
        <f>Table1[[#This Row],[kelly/4 365]]*0.8*$U$2</f>
        <v>#DIV/0!</v>
      </c>
      <c r="O82" s="2"/>
      <c r="P82" s="2" t="e">
        <f>(Table1[[#This Row],[poisson_likelihood]] - (1-Table1[[#This Row],[poisson_likelihood]])/(1/Table1[[#This Row],[99/pinn implied]]-1))/4</f>
        <v>#DIV/0!</v>
      </c>
      <c r="Q82" s="7" t="e">
        <f>Table1[[#This Row],[kelly/4 99]]*0.8*$U$2</f>
        <v>#DIV/0!</v>
      </c>
      <c r="R82" s="2"/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6153</v>
      </c>
      <c r="B83" t="s">
        <v>77</v>
      </c>
      <c r="C83" s="1">
        <v>45611</v>
      </c>
      <c r="D83" t="s">
        <v>12</v>
      </c>
      <c r="E83">
        <v>2.5</v>
      </c>
      <c r="F83" s="2">
        <v>0.45454545454545398</v>
      </c>
      <c r="G83" s="2">
        <v>0.46784338145919402</v>
      </c>
      <c r="H83" s="2">
        <v>0.42123901893023902</v>
      </c>
      <c r="I83" s="2">
        <v>0.37795275590551097</v>
      </c>
      <c r="J83" s="2">
        <v>0.35353535353535298</v>
      </c>
      <c r="K83" s="2">
        <v>-1.52654496569735E-2</v>
      </c>
      <c r="L83" s="2"/>
      <c r="M83" s="2" t="e">
        <f>(Table1[[#This Row],[poisson_likelihood]] - (1-Table1[[#This Row],[poisson_likelihood]])/(1/Table1[[#This Row],[365 implied]]-1))/4</f>
        <v>#DIV/0!</v>
      </c>
      <c r="N83" s="7" t="e">
        <f>Table1[[#This Row],[kelly/4 365]]*0.8*$U$2</f>
        <v>#DIV/0!</v>
      </c>
      <c r="O83" s="2"/>
      <c r="P83" s="2" t="e">
        <f>(Table1[[#This Row],[poisson_likelihood]] - (1-Table1[[#This Row],[poisson_likelihood]])/(1/Table1[[#This Row],[99/pinn implied]]-1))/4</f>
        <v>#DIV/0!</v>
      </c>
      <c r="Q83" s="7" t="e">
        <f>Table1[[#This Row],[kelly/4 99]]*0.8*$U$2</f>
        <v>#DIV/0!</v>
      </c>
      <c r="R83" s="2"/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6045</v>
      </c>
      <c r="B84" t="s">
        <v>23</v>
      </c>
      <c r="C84" s="1">
        <v>45611</v>
      </c>
      <c r="D84" t="s">
        <v>12</v>
      </c>
      <c r="E84">
        <v>1.5</v>
      </c>
      <c r="F84" s="2">
        <v>0.62111801242235998</v>
      </c>
      <c r="G84" s="2">
        <v>0.64607527229428197</v>
      </c>
      <c r="H84" s="2">
        <v>0.59672538742338599</v>
      </c>
      <c r="I84" s="2">
        <v>0.625</v>
      </c>
      <c r="J84" s="2">
        <v>0.62406015037593898</v>
      </c>
      <c r="K84" s="2">
        <v>-1.6095133708339499E-2</v>
      </c>
      <c r="L84" s="2"/>
      <c r="M84" s="2" t="e">
        <f>(Table1[[#This Row],[poisson_likelihood]] - (1-Table1[[#This Row],[poisson_likelihood]])/(1/Table1[[#This Row],[365 implied]]-1))/4</f>
        <v>#DIV/0!</v>
      </c>
      <c r="N84" s="7" t="e">
        <f>Table1[[#This Row],[kelly/4 365]]*0.8*$U$2</f>
        <v>#DIV/0!</v>
      </c>
      <c r="O84" s="2"/>
      <c r="P84" s="2" t="e">
        <f>(Table1[[#This Row],[poisson_likelihood]] - (1-Table1[[#This Row],[poisson_likelihood]])/(1/Table1[[#This Row],[99/pinn implied]]-1))/4</f>
        <v>#DIV/0!</v>
      </c>
      <c r="Q84" s="7" t="e">
        <f>Table1[[#This Row],[kelly/4 99]]*0.8*$U$2</f>
        <v>#DIV/0!</v>
      </c>
      <c r="R84" s="2"/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6175</v>
      </c>
      <c r="B85" t="s">
        <v>88</v>
      </c>
      <c r="C85" s="1">
        <v>45611</v>
      </c>
      <c r="D85" t="s">
        <v>12</v>
      </c>
      <c r="E85">
        <v>2.5</v>
      </c>
      <c r="F85" s="2">
        <v>0.434782608695652</v>
      </c>
      <c r="G85" s="2">
        <v>0.44402916258486302</v>
      </c>
      <c r="H85" s="2">
        <v>0.39716749486371</v>
      </c>
      <c r="I85" s="2">
        <v>0.286549707602339</v>
      </c>
      <c r="J85" s="2">
        <v>0.279863481228668</v>
      </c>
      <c r="K85" s="2">
        <v>-1.6637454194897299E-2</v>
      </c>
      <c r="L85" s="2"/>
      <c r="M85" s="2" t="e">
        <f>(Table1[[#This Row],[poisson_likelihood]] - (1-Table1[[#This Row],[poisson_likelihood]])/(1/Table1[[#This Row],[365 implied]]-1))/4</f>
        <v>#DIV/0!</v>
      </c>
      <c r="N85" s="7" t="e">
        <f>Table1[[#This Row],[kelly/4 365]]*0.8*$U$2</f>
        <v>#DIV/0!</v>
      </c>
      <c r="O85" s="2"/>
      <c r="P85" s="2" t="e">
        <f>(Table1[[#This Row],[poisson_likelihood]] - (1-Table1[[#This Row],[poisson_likelihood]])/(1/Table1[[#This Row],[99/pinn implied]]-1))/4</f>
        <v>#DIV/0!</v>
      </c>
      <c r="Q85" s="7" t="e">
        <f>Table1[[#This Row],[kelly/4 99]]*0.8*$U$2</f>
        <v>#DIV/0!</v>
      </c>
      <c r="R85" s="2"/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6150</v>
      </c>
      <c r="B86" t="s">
        <v>75</v>
      </c>
      <c r="C86" s="1">
        <v>45611</v>
      </c>
      <c r="D86" t="s">
        <v>13</v>
      </c>
      <c r="E86">
        <v>1.5</v>
      </c>
      <c r="F86" s="2">
        <v>0.414937759336099</v>
      </c>
      <c r="G86" s="2">
        <v>0.34392197590594198</v>
      </c>
      <c r="H86" s="2">
        <v>0.37597636102125698</v>
      </c>
      <c r="I86" s="2">
        <v>0.38983050847457601</v>
      </c>
      <c r="J86" s="2">
        <v>0.38461538461538403</v>
      </c>
      <c r="K86" s="2">
        <v>-1.6648398925313501E-2</v>
      </c>
      <c r="L86" s="2"/>
      <c r="M86" s="2" t="e">
        <f>(Table1[[#This Row],[poisson_likelihood]] - (1-Table1[[#This Row],[poisson_likelihood]])/(1/Table1[[#This Row],[365 implied]]-1))/4</f>
        <v>#DIV/0!</v>
      </c>
      <c r="N86" s="7" t="e">
        <f>Table1[[#This Row],[kelly/4 365]]*0.8*$U$2</f>
        <v>#DIV/0!</v>
      </c>
      <c r="O86" s="2"/>
      <c r="P86" s="2" t="e">
        <f>(Table1[[#This Row],[poisson_likelihood]] - (1-Table1[[#This Row],[poisson_likelihood]])/(1/Table1[[#This Row],[99/pinn implied]]-1))/4</f>
        <v>#DIV/0!</v>
      </c>
      <c r="Q86" s="7" t="e">
        <f>Table1[[#This Row],[kelly/4 99]]*0.8*$U$2</f>
        <v>#DIV/0!</v>
      </c>
      <c r="R86" s="2"/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6050</v>
      </c>
      <c r="B87" t="s">
        <v>25</v>
      </c>
      <c r="C87" s="1">
        <v>45611</v>
      </c>
      <c r="D87" t="s">
        <v>13</v>
      </c>
      <c r="E87">
        <v>1.5</v>
      </c>
      <c r="F87" s="2">
        <v>0.42372881355932202</v>
      </c>
      <c r="G87" s="2">
        <v>0.36149796689810199</v>
      </c>
      <c r="H87" s="2">
        <v>0.38436965399677903</v>
      </c>
      <c r="I87" s="2">
        <v>0.44444444444444398</v>
      </c>
      <c r="J87" s="2">
        <v>0.444168734491315</v>
      </c>
      <c r="K87" s="2">
        <v>-1.7074929516103E-2</v>
      </c>
      <c r="L87" s="2"/>
      <c r="M87" s="2" t="e">
        <f>(Table1[[#This Row],[poisson_likelihood]] - (1-Table1[[#This Row],[poisson_likelihood]])/(1/Table1[[#This Row],[365 implied]]-1))/4</f>
        <v>#DIV/0!</v>
      </c>
      <c r="N87" s="7" t="e">
        <f>Table1[[#This Row],[kelly/4 365]]*0.8*$U$2</f>
        <v>#DIV/0!</v>
      </c>
      <c r="O87" s="2"/>
      <c r="P87" s="2" t="e">
        <f>(Table1[[#This Row],[poisson_likelihood]] - (1-Table1[[#This Row],[poisson_likelihood]])/(1/Table1[[#This Row],[99/pinn implied]]-1))/4</f>
        <v>#DIV/0!</v>
      </c>
      <c r="Q87" s="7" t="e">
        <f>Table1[[#This Row],[kelly/4 99]]*0.8*$U$2</f>
        <v>#DIV/0!</v>
      </c>
      <c r="R87" s="2"/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6154</v>
      </c>
      <c r="B88" t="s">
        <v>77</v>
      </c>
      <c r="C88" s="1">
        <v>45611</v>
      </c>
      <c r="D88" t="s">
        <v>13</v>
      </c>
      <c r="E88">
        <v>2.5</v>
      </c>
      <c r="F88" s="2">
        <v>0.60606060606060597</v>
      </c>
      <c r="G88" s="2">
        <v>0.53215661854080498</v>
      </c>
      <c r="H88" s="2">
        <v>0.57876098106976004</v>
      </c>
      <c r="I88" s="2">
        <v>0.62204724409448797</v>
      </c>
      <c r="J88" s="2">
        <v>0.64646464646464596</v>
      </c>
      <c r="K88" s="2">
        <v>-1.7324762013421199E-2</v>
      </c>
      <c r="L88" s="2"/>
      <c r="M88" s="2" t="e">
        <f>(Table1[[#This Row],[poisson_likelihood]] - (1-Table1[[#This Row],[poisson_likelihood]])/(1/Table1[[#This Row],[365 implied]]-1))/4</f>
        <v>#DIV/0!</v>
      </c>
      <c r="N88" s="7" t="e">
        <f>Table1[[#This Row],[kelly/4 365]]*0.8*$U$2</f>
        <v>#DIV/0!</v>
      </c>
      <c r="O88" s="2"/>
      <c r="P88" s="2" t="e">
        <f>(Table1[[#This Row],[poisson_likelihood]] - (1-Table1[[#This Row],[poisson_likelihood]])/(1/Table1[[#This Row],[99/pinn implied]]-1))/4</f>
        <v>#DIV/0!</v>
      </c>
      <c r="Q88" s="7" t="e">
        <f>Table1[[#This Row],[kelly/4 99]]*0.8*$U$2</f>
        <v>#DIV/0!</v>
      </c>
      <c r="R88" s="2"/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6033</v>
      </c>
      <c r="B89" t="s">
        <v>17</v>
      </c>
      <c r="C89" s="1">
        <v>45611</v>
      </c>
      <c r="D89" t="s">
        <v>12</v>
      </c>
      <c r="E89">
        <v>3.5</v>
      </c>
      <c r="F89" s="2">
        <v>0.5</v>
      </c>
      <c r="G89" s="2">
        <v>0.50115000052499403</v>
      </c>
      <c r="H89" s="2">
        <v>0.46453285710664999</v>
      </c>
      <c r="I89" s="2">
        <v>0.33673469387755101</v>
      </c>
      <c r="J89" s="2">
        <v>0.35096153846153799</v>
      </c>
      <c r="K89" s="2">
        <v>-1.7733571446674701E-2</v>
      </c>
      <c r="L89" s="2"/>
      <c r="M89" s="2" t="e">
        <f>(Table1[[#This Row],[poisson_likelihood]] - (1-Table1[[#This Row],[poisson_likelihood]])/(1/Table1[[#This Row],[365 implied]]-1))/4</f>
        <v>#DIV/0!</v>
      </c>
      <c r="N89" s="7" t="e">
        <f>Table1[[#This Row],[kelly/4 365]]*0.8*$U$2</f>
        <v>#DIV/0!</v>
      </c>
      <c r="O89" s="2"/>
      <c r="P89" s="2" t="e">
        <f>(Table1[[#This Row],[poisson_likelihood]] - (1-Table1[[#This Row],[poisson_likelihood]])/(1/Table1[[#This Row],[99/pinn implied]]-1))/4</f>
        <v>#DIV/0!</v>
      </c>
      <c r="Q89" s="7" t="e">
        <f>Table1[[#This Row],[kelly/4 99]]*0.8*$U$2</f>
        <v>#DIV/0!</v>
      </c>
      <c r="R89" s="2"/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6166</v>
      </c>
      <c r="B90" t="s">
        <v>83</v>
      </c>
      <c r="C90" s="1">
        <v>45611</v>
      </c>
      <c r="D90" t="s">
        <v>13</v>
      </c>
      <c r="E90">
        <v>1.5</v>
      </c>
      <c r="F90" s="2">
        <v>0.413223140495867</v>
      </c>
      <c r="G90" s="2">
        <v>0.33766914243047103</v>
      </c>
      <c r="H90" s="2">
        <v>0.37145900594086501</v>
      </c>
      <c r="I90" s="2">
        <v>0.44374999999999998</v>
      </c>
      <c r="J90" s="2">
        <v>0.44106463878326901</v>
      </c>
      <c r="K90" s="2">
        <v>-1.7793874229420002E-2</v>
      </c>
      <c r="L90" s="2"/>
      <c r="M90" s="2" t="e">
        <f>(Table1[[#This Row],[poisson_likelihood]] - (1-Table1[[#This Row],[poisson_likelihood]])/(1/Table1[[#This Row],[365 implied]]-1))/4</f>
        <v>#DIV/0!</v>
      </c>
      <c r="N90" s="7" t="e">
        <f>Table1[[#This Row],[kelly/4 365]]*0.8*$U$2</f>
        <v>#DIV/0!</v>
      </c>
      <c r="O90" s="2"/>
      <c r="P90" s="2" t="e">
        <f>(Table1[[#This Row],[poisson_likelihood]] - (1-Table1[[#This Row],[poisson_likelihood]])/(1/Table1[[#This Row],[99/pinn implied]]-1))/4</f>
        <v>#DIV/0!</v>
      </c>
      <c r="Q90" s="7" t="e">
        <f>Table1[[#This Row],[kelly/4 99]]*0.8*$U$2</f>
        <v>#DIV/0!</v>
      </c>
      <c r="R90" s="2"/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6167</v>
      </c>
      <c r="B91" t="s">
        <v>84</v>
      </c>
      <c r="C91" s="1">
        <v>45611</v>
      </c>
      <c r="D91" t="s">
        <v>12</v>
      </c>
      <c r="E91">
        <v>1.5</v>
      </c>
      <c r="F91" s="2">
        <v>0.58479532163742598</v>
      </c>
      <c r="G91" s="2">
        <v>0.60196536698708003</v>
      </c>
      <c r="H91" s="2">
        <v>0.55392147302029804</v>
      </c>
      <c r="I91" s="2">
        <v>0.45664739884393002</v>
      </c>
      <c r="J91" s="2">
        <v>0.40972222222222199</v>
      </c>
      <c r="K91" s="2">
        <v>-1.85895356110173E-2</v>
      </c>
      <c r="L91" s="2"/>
      <c r="M91" s="2" t="e">
        <f>(Table1[[#This Row],[poisson_likelihood]] - (1-Table1[[#This Row],[poisson_likelihood]])/(1/Table1[[#This Row],[365 implied]]-1))/4</f>
        <v>#DIV/0!</v>
      </c>
      <c r="N91" s="7" t="e">
        <f>Table1[[#This Row],[kelly/4 365]]*0.8*$U$2</f>
        <v>#DIV/0!</v>
      </c>
      <c r="O91" s="2"/>
      <c r="P91" s="2" t="e">
        <f>(Table1[[#This Row],[poisson_likelihood]] - (1-Table1[[#This Row],[poisson_likelihood]])/(1/Table1[[#This Row],[99/pinn implied]]-1))/4</f>
        <v>#DIV/0!</v>
      </c>
      <c r="Q91" s="7" t="e">
        <f>Table1[[#This Row],[kelly/4 99]]*0.8*$U$2</f>
        <v>#DIV/0!</v>
      </c>
      <c r="R91" s="2"/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6055</v>
      </c>
      <c r="B92" t="s">
        <v>28</v>
      </c>
      <c r="C92" s="1">
        <v>45611</v>
      </c>
      <c r="D92" t="s">
        <v>12</v>
      </c>
      <c r="E92">
        <v>2.5</v>
      </c>
      <c r="F92" s="2">
        <v>0.434782608695652</v>
      </c>
      <c r="G92" s="2">
        <v>0.43386493526467101</v>
      </c>
      <c r="H92" s="2">
        <v>0.39039354121058201</v>
      </c>
      <c r="I92" s="2">
        <v>0.41463414634146301</v>
      </c>
      <c r="J92" s="2">
        <v>0.41095890410958902</v>
      </c>
      <c r="K92" s="2">
        <v>-1.96336260030117E-2</v>
      </c>
      <c r="L92" s="2"/>
      <c r="M92" s="2" t="e">
        <f>(Table1[[#This Row],[poisson_likelihood]] - (1-Table1[[#This Row],[poisson_likelihood]])/(1/Table1[[#This Row],[365 implied]]-1))/4</f>
        <v>#DIV/0!</v>
      </c>
      <c r="N92" s="7" t="e">
        <f>Table1[[#This Row],[kelly/4 365]]*0.8*$U$2</f>
        <v>#DIV/0!</v>
      </c>
      <c r="O92" s="2"/>
      <c r="P92" s="2" t="e">
        <f>(Table1[[#This Row],[poisson_likelihood]] - (1-Table1[[#This Row],[poisson_likelihood]])/(1/Table1[[#This Row],[99/pinn implied]]-1))/4</f>
        <v>#DIV/0!</v>
      </c>
      <c r="Q92" s="7" t="e">
        <f>Table1[[#This Row],[kelly/4 99]]*0.8*$U$2</f>
        <v>#DIV/0!</v>
      </c>
      <c r="R92" s="2"/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6156</v>
      </c>
      <c r="B93" t="s">
        <v>78</v>
      </c>
      <c r="C93" s="1">
        <v>45611</v>
      </c>
      <c r="D93" t="s">
        <v>13</v>
      </c>
      <c r="E93">
        <v>3.5</v>
      </c>
      <c r="F93" s="2">
        <v>0.56497175141242895</v>
      </c>
      <c r="G93" s="2">
        <v>0.49449183789093898</v>
      </c>
      <c r="H93" s="2">
        <v>0.53064270263943702</v>
      </c>
      <c r="I93" s="2">
        <v>0.60451977401129897</v>
      </c>
      <c r="J93" s="2">
        <v>0.57239057239057201</v>
      </c>
      <c r="K93" s="2">
        <v>-1.9728057249413899E-2</v>
      </c>
      <c r="L93" s="2"/>
      <c r="M93" s="2" t="e">
        <f>(Table1[[#This Row],[poisson_likelihood]] - (1-Table1[[#This Row],[poisson_likelihood]])/(1/Table1[[#This Row],[365 implied]]-1))/4</f>
        <v>#DIV/0!</v>
      </c>
      <c r="N93" s="7" t="e">
        <f>Table1[[#This Row],[kelly/4 365]]*0.8*$U$2</f>
        <v>#DIV/0!</v>
      </c>
      <c r="O93" s="2"/>
      <c r="P93" s="2" t="e">
        <f>(Table1[[#This Row],[poisson_likelihood]] - (1-Table1[[#This Row],[poisson_likelihood]])/(1/Table1[[#This Row],[99/pinn implied]]-1))/4</f>
        <v>#DIV/0!</v>
      </c>
      <c r="Q93" s="7" t="e">
        <f>Table1[[#This Row],[kelly/4 99]]*0.8*$U$2</f>
        <v>#DIV/0!</v>
      </c>
      <c r="R93" s="2"/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6030</v>
      </c>
      <c r="B94" t="s">
        <v>15</v>
      </c>
      <c r="C94" s="1">
        <v>45611</v>
      </c>
      <c r="D94" t="s">
        <v>13</v>
      </c>
      <c r="E94">
        <v>2.5</v>
      </c>
      <c r="F94" s="2">
        <v>0.54945054945054905</v>
      </c>
      <c r="G94" s="2">
        <v>0.47318582831788603</v>
      </c>
      <c r="H94" s="2">
        <v>0.51325353602365498</v>
      </c>
      <c r="I94" s="2">
        <v>0.625</v>
      </c>
      <c r="J94" s="2">
        <v>0.60784313725490102</v>
      </c>
      <c r="K94" s="2">
        <v>-2.0084928181996101E-2</v>
      </c>
      <c r="L94" s="2"/>
      <c r="M94" s="2" t="e">
        <f>(Table1[[#This Row],[poisson_likelihood]] - (1-Table1[[#This Row],[poisson_likelihood]])/(1/Table1[[#This Row],[365 implied]]-1))/4</f>
        <v>#DIV/0!</v>
      </c>
      <c r="N94" s="7" t="e">
        <f>Table1[[#This Row],[kelly/4 365]]*0.8*$U$2</f>
        <v>#DIV/0!</v>
      </c>
      <c r="O94" s="2"/>
      <c r="P94" s="2" t="e">
        <f>(Table1[[#This Row],[poisson_likelihood]] - (1-Table1[[#This Row],[poisson_likelihood]])/(1/Table1[[#This Row],[99/pinn implied]]-1))/4</f>
        <v>#DIV/0!</v>
      </c>
      <c r="Q94" s="7" t="e">
        <f>Table1[[#This Row],[kelly/4 99]]*0.8*$U$2</f>
        <v>#DIV/0!</v>
      </c>
      <c r="R94" s="2"/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6138</v>
      </c>
      <c r="B95" t="s">
        <v>69</v>
      </c>
      <c r="C95" s="1">
        <v>45611</v>
      </c>
      <c r="D95" t="s">
        <v>13</v>
      </c>
      <c r="E95">
        <v>2.5</v>
      </c>
      <c r="F95" s="2">
        <v>0.59171597633136097</v>
      </c>
      <c r="G95" s="2">
        <v>0.51340367326988601</v>
      </c>
      <c r="H95" s="2">
        <v>0.557147421551622</v>
      </c>
      <c r="I95" s="2">
        <v>0.60624999999999996</v>
      </c>
      <c r="J95" s="2">
        <v>0.53862660944205998</v>
      </c>
      <c r="K95" s="2">
        <v>-2.1166977383245699E-2</v>
      </c>
      <c r="L95" s="2"/>
      <c r="M95" s="2" t="e">
        <f>(Table1[[#This Row],[poisson_likelihood]] - (1-Table1[[#This Row],[poisson_likelihood]])/(1/Table1[[#This Row],[365 implied]]-1))/4</f>
        <v>#DIV/0!</v>
      </c>
      <c r="N95" s="7" t="e">
        <f>Table1[[#This Row],[kelly/4 365]]*0.8*$U$2</f>
        <v>#DIV/0!</v>
      </c>
      <c r="O95" s="2"/>
      <c r="P95" s="2" t="e">
        <f>(Table1[[#This Row],[poisson_likelihood]] - (1-Table1[[#This Row],[poisson_likelihood]])/(1/Table1[[#This Row],[99/pinn implied]]-1))/4</f>
        <v>#DIV/0!</v>
      </c>
      <c r="Q95" s="7" t="e">
        <f>Table1[[#This Row],[kelly/4 99]]*0.8*$U$2</f>
        <v>#DIV/0!</v>
      </c>
      <c r="R95" s="2"/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6025</v>
      </c>
      <c r="B96" t="s">
        <v>11</v>
      </c>
      <c r="C96" s="1">
        <v>45611</v>
      </c>
      <c r="D96" t="s">
        <v>12</v>
      </c>
      <c r="E96">
        <v>2.5</v>
      </c>
      <c r="F96" s="2">
        <v>0.54644808743169304</v>
      </c>
      <c r="G96" s="2">
        <v>0.54964259923300596</v>
      </c>
      <c r="H96" s="2">
        <v>0.50750340568985297</v>
      </c>
      <c r="I96" s="2">
        <v>0.42105263157894701</v>
      </c>
      <c r="J96" s="2">
        <v>0.42592592592592499</v>
      </c>
      <c r="K96" s="2">
        <v>-2.1466496261315599E-2</v>
      </c>
      <c r="L96" s="2"/>
      <c r="M96" s="2" t="e">
        <f>(Table1[[#This Row],[poisson_likelihood]] - (1-Table1[[#This Row],[poisson_likelihood]])/(1/Table1[[#This Row],[365 implied]]-1))/4</f>
        <v>#DIV/0!</v>
      </c>
      <c r="N96" s="7" t="e">
        <f>Table1[[#This Row],[kelly/4 365]]*0.8*$U$2</f>
        <v>#DIV/0!</v>
      </c>
      <c r="O96" s="2"/>
      <c r="P96" s="2" t="e">
        <f>(Table1[[#This Row],[poisson_likelihood]] - (1-Table1[[#This Row],[poisson_likelihood]])/(1/Table1[[#This Row],[99/pinn implied]]-1))/4</f>
        <v>#DIV/0!</v>
      </c>
      <c r="Q96" s="7" t="e">
        <f>Table1[[#This Row],[kelly/4 99]]*0.8*$U$2</f>
        <v>#DIV/0!</v>
      </c>
      <c r="R96" s="2"/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6128</v>
      </c>
      <c r="B97" t="s">
        <v>64</v>
      </c>
      <c r="C97" s="1">
        <v>45611</v>
      </c>
      <c r="D97" t="s">
        <v>13</v>
      </c>
      <c r="E97">
        <v>1.5</v>
      </c>
      <c r="F97" s="2">
        <v>0.40485829959514102</v>
      </c>
      <c r="G97" s="2">
        <v>0.34552116610080402</v>
      </c>
      <c r="H97" s="2">
        <v>0.35246842895088998</v>
      </c>
      <c r="I97" s="2">
        <v>0.39597315436241598</v>
      </c>
      <c r="J97" s="2">
        <v>0.41224489795918301</v>
      </c>
      <c r="K97" s="2">
        <v>-2.2007309607363801E-2</v>
      </c>
      <c r="L97" s="2"/>
      <c r="M97" s="2" t="e">
        <f>(Table1[[#This Row],[poisson_likelihood]] - (1-Table1[[#This Row],[poisson_likelihood]])/(1/Table1[[#This Row],[365 implied]]-1))/4</f>
        <v>#DIV/0!</v>
      </c>
      <c r="N97" s="7" t="e">
        <f>Table1[[#This Row],[kelly/4 365]]*0.8*$U$2</f>
        <v>#DIV/0!</v>
      </c>
      <c r="O97" s="2"/>
      <c r="P97" s="2" t="e">
        <f>(Table1[[#This Row],[poisson_likelihood]] - (1-Table1[[#This Row],[poisson_likelihood]])/(1/Table1[[#This Row],[99/pinn implied]]-1))/4</f>
        <v>#DIV/0!</v>
      </c>
      <c r="Q97" s="7" t="e">
        <f>Table1[[#This Row],[kelly/4 99]]*0.8*$U$2</f>
        <v>#DIV/0!</v>
      </c>
      <c r="R97" s="2"/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6173</v>
      </c>
      <c r="B98" t="s">
        <v>87</v>
      </c>
      <c r="C98" s="1">
        <v>45611</v>
      </c>
      <c r="D98" t="s">
        <v>12</v>
      </c>
      <c r="E98">
        <v>1.5</v>
      </c>
      <c r="F98" s="2">
        <v>0.64516129032257996</v>
      </c>
      <c r="G98" s="2">
        <v>0.66268664234981101</v>
      </c>
      <c r="H98" s="2">
        <v>0.61320155232673201</v>
      </c>
      <c r="I98" s="2">
        <v>0.52857142857142803</v>
      </c>
      <c r="J98" s="2">
        <v>0.527272727272727</v>
      </c>
      <c r="K98" s="2">
        <v>-2.2517088133438501E-2</v>
      </c>
      <c r="L98" s="2"/>
      <c r="M98" s="2" t="e">
        <f>(Table1[[#This Row],[poisson_likelihood]] - (1-Table1[[#This Row],[poisson_likelihood]])/(1/Table1[[#This Row],[365 implied]]-1))/4</f>
        <v>#DIV/0!</v>
      </c>
      <c r="N98" s="7" t="e">
        <f>Table1[[#This Row],[kelly/4 365]]*0.8*$U$2</f>
        <v>#DIV/0!</v>
      </c>
      <c r="O98" s="2"/>
      <c r="P98" s="2" t="e">
        <f>(Table1[[#This Row],[poisson_likelihood]] - (1-Table1[[#This Row],[poisson_likelihood]])/(1/Table1[[#This Row],[99/pinn implied]]-1))/4</f>
        <v>#DIV/0!</v>
      </c>
      <c r="Q98" s="7" t="e">
        <f>Table1[[#This Row],[kelly/4 99]]*0.8*$U$2</f>
        <v>#DIV/0!</v>
      </c>
      <c r="R98" s="2"/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6113</v>
      </c>
      <c r="B99" t="s">
        <v>57</v>
      </c>
      <c r="C99" s="1">
        <v>45611</v>
      </c>
      <c r="D99" t="s">
        <v>12</v>
      </c>
      <c r="E99">
        <v>1.5</v>
      </c>
      <c r="F99" s="2">
        <v>0.54644808743169304</v>
      </c>
      <c r="G99" s="2">
        <v>0.55935665524866895</v>
      </c>
      <c r="H99" s="2">
        <v>0.50501415581410802</v>
      </c>
      <c r="I99" s="2">
        <v>0.50279329608938494</v>
      </c>
      <c r="J99" s="2">
        <v>0.51485148514851398</v>
      </c>
      <c r="K99" s="2">
        <v>-2.2838582789211199E-2</v>
      </c>
      <c r="L99" s="2"/>
      <c r="M99" s="2" t="e">
        <f>(Table1[[#This Row],[poisson_likelihood]] - (1-Table1[[#This Row],[poisson_likelihood]])/(1/Table1[[#This Row],[365 implied]]-1))/4</f>
        <v>#DIV/0!</v>
      </c>
      <c r="N99" s="7" t="e">
        <f>Table1[[#This Row],[kelly/4 365]]*0.8*$U$2</f>
        <v>#DIV/0!</v>
      </c>
      <c r="O99" s="2"/>
      <c r="P99" s="2" t="e">
        <f>(Table1[[#This Row],[poisson_likelihood]] - (1-Table1[[#This Row],[poisson_likelihood]])/(1/Table1[[#This Row],[99/pinn implied]]-1))/4</f>
        <v>#DIV/0!</v>
      </c>
      <c r="Q99" s="7" t="e">
        <f>Table1[[#This Row],[kelly/4 99]]*0.8*$U$2</f>
        <v>#DIV/0!</v>
      </c>
      <c r="R99" s="2"/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6041</v>
      </c>
      <c r="B100" t="s">
        <v>21</v>
      </c>
      <c r="C100" s="1">
        <v>45611</v>
      </c>
      <c r="D100" t="s">
        <v>12</v>
      </c>
      <c r="E100">
        <v>2.5</v>
      </c>
      <c r="F100" s="2">
        <v>0.59880239520958001</v>
      </c>
      <c r="G100" s="2">
        <v>0.59363823356099399</v>
      </c>
      <c r="H100" s="2">
        <v>0.56140744600420001</v>
      </c>
      <c r="I100" s="2">
        <v>0.48701298701298701</v>
      </c>
      <c r="J100" s="2">
        <v>0.51209677419354804</v>
      </c>
      <c r="K100" s="2">
        <v>-2.3302076557083901E-2</v>
      </c>
      <c r="L100" s="2"/>
      <c r="M100" s="2" t="e">
        <f>(Table1[[#This Row],[poisson_likelihood]] - (1-Table1[[#This Row],[poisson_likelihood]])/(1/Table1[[#This Row],[365 implied]]-1))/4</f>
        <v>#DIV/0!</v>
      </c>
      <c r="N100" s="7" t="e">
        <f>Table1[[#This Row],[kelly/4 365]]*0.8*$U$2</f>
        <v>#DIV/0!</v>
      </c>
      <c r="O100" s="2"/>
      <c r="P100" s="2" t="e">
        <f>(Table1[[#This Row],[poisson_likelihood]] - (1-Table1[[#This Row],[poisson_likelihood]])/(1/Table1[[#This Row],[99/pinn implied]]-1))/4</f>
        <v>#DIV/0!</v>
      </c>
      <c r="Q100" s="7" t="e">
        <f>Table1[[#This Row],[kelly/4 99]]*0.8*$U$2</f>
        <v>#DIV/0!</v>
      </c>
      <c r="R100" s="2"/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6125</v>
      </c>
      <c r="B101" t="s">
        <v>63</v>
      </c>
      <c r="C101" s="1">
        <v>45611</v>
      </c>
      <c r="D101" t="s">
        <v>12</v>
      </c>
      <c r="E101">
        <v>2.5</v>
      </c>
      <c r="F101" s="2">
        <v>0.54644808743169304</v>
      </c>
      <c r="G101" s="2">
        <v>0.54561573965042398</v>
      </c>
      <c r="H101" s="2">
        <v>0.50355885929724897</v>
      </c>
      <c r="I101" s="2">
        <v>0.52840909090909005</v>
      </c>
      <c r="J101" s="2">
        <v>0.53378378378378299</v>
      </c>
      <c r="K101" s="2">
        <v>-2.36407492427811E-2</v>
      </c>
      <c r="L101" s="2"/>
      <c r="M101" s="2" t="e">
        <f>(Table1[[#This Row],[poisson_likelihood]] - (1-Table1[[#This Row],[poisson_likelihood]])/(1/Table1[[#This Row],[365 implied]]-1))/4</f>
        <v>#DIV/0!</v>
      </c>
      <c r="N101" s="7" t="e">
        <f>Table1[[#This Row],[kelly/4 365]]*0.8*$U$2</f>
        <v>#DIV/0!</v>
      </c>
      <c r="O101" s="2"/>
      <c r="P101" s="2" t="e">
        <f>(Table1[[#This Row],[poisson_likelihood]] - (1-Table1[[#This Row],[poisson_likelihood]])/(1/Table1[[#This Row],[99/pinn implied]]-1))/4</f>
        <v>#DIV/0!</v>
      </c>
      <c r="Q101" s="7" t="e">
        <f>Table1[[#This Row],[kelly/4 99]]*0.8*$U$2</f>
        <v>#DIV/0!</v>
      </c>
      <c r="R101" s="2"/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6085</v>
      </c>
      <c r="B102" t="s">
        <v>43</v>
      </c>
      <c r="C102" s="1">
        <v>45611</v>
      </c>
      <c r="D102" t="s">
        <v>12</v>
      </c>
      <c r="E102">
        <v>1.5</v>
      </c>
      <c r="F102" s="2">
        <v>0.63694267515923497</v>
      </c>
      <c r="G102" s="2">
        <v>0.64845141453404997</v>
      </c>
      <c r="H102" s="2">
        <v>0.60192480678662197</v>
      </c>
      <c r="I102" s="2">
        <v>0.58620689655172398</v>
      </c>
      <c r="J102" s="2">
        <v>0.58445945945945899</v>
      </c>
      <c r="K102" s="2">
        <v>-2.4113181291667899E-2</v>
      </c>
      <c r="L102" s="2"/>
      <c r="M102" s="2" t="e">
        <f>(Table1[[#This Row],[poisson_likelihood]] - (1-Table1[[#This Row],[poisson_likelihood]])/(1/Table1[[#This Row],[365 implied]]-1))/4</f>
        <v>#DIV/0!</v>
      </c>
      <c r="N102" s="7" t="e">
        <f>Table1[[#This Row],[kelly/4 365]]*0.8*$U$2</f>
        <v>#DIV/0!</v>
      </c>
      <c r="O102" s="2"/>
      <c r="P102" s="2" t="e">
        <f>(Table1[[#This Row],[poisson_likelihood]] - (1-Table1[[#This Row],[poisson_likelihood]])/(1/Table1[[#This Row],[99/pinn implied]]-1))/4</f>
        <v>#DIV/0!</v>
      </c>
      <c r="Q102" s="7" t="e">
        <f>Table1[[#This Row],[kelly/4 99]]*0.8*$U$2</f>
        <v>#DIV/0!</v>
      </c>
      <c r="R102" s="2"/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6130</v>
      </c>
      <c r="B103" t="s">
        <v>65</v>
      </c>
      <c r="C103" s="1">
        <v>45611</v>
      </c>
      <c r="D103" t="s">
        <v>13</v>
      </c>
      <c r="E103">
        <v>1.5</v>
      </c>
      <c r="F103" s="2">
        <v>0.40322580645161199</v>
      </c>
      <c r="G103" s="2">
        <v>0.31559859871394602</v>
      </c>
      <c r="H103" s="2">
        <v>0.34455445095848902</v>
      </c>
      <c r="I103" s="2">
        <v>0.33333333333333298</v>
      </c>
      <c r="J103" s="2">
        <v>0.33976833976833898</v>
      </c>
      <c r="K103" s="2">
        <v>-2.4578540814686699E-2</v>
      </c>
      <c r="L103" s="2"/>
      <c r="M103" s="2" t="e">
        <f>(Table1[[#This Row],[poisson_likelihood]] - (1-Table1[[#This Row],[poisson_likelihood]])/(1/Table1[[#This Row],[365 implied]]-1))/4</f>
        <v>#DIV/0!</v>
      </c>
      <c r="N103" s="7" t="e">
        <f>Table1[[#This Row],[kelly/4 365]]*0.8*$U$2</f>
        <v>#DIV/0!</v>
      </c>
      <c r="O103" s="2"/>
      <c r="P103" s="2" t="e">
        <f>(Table1[[#This Row],[poisson_likelihood]] - (1-Table1[[#This Row],[poisson_likelihood]])/(1/Table1[[#This Row],[99/pinn implied]]-1))/4</f>
        <v>#DIV/0!</v>
      </c>
      <c r="Q103" s="7" t="e">
        <f>Table1[[#This Row],[kelly/4 99]]*0.8*$U$2</f>
        <v>#DIV/0!</v>
      </c>
      <c r="R103" s="2"/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6116</v>
      </c>
      <c r="B104" t="s">
        <v>58</v>
      </c>
      <c r="C104" s="1">
        <v>45611</v>
      </c>
      <c r="D104" t="s">
        <v>13</v>
      </c>
      <c r="E104">
        <v>1.5</v>
      </c>
      <c r="F104" s="2">
        <v>0.42372881355932202</v>
      </c>
      <c r="G104" s="2">
        <v>0.34745057994209499</v>
      </c>
      <c r="H104" s="2">
        <v>0.36556989730314798</v>
      </c>
      <c r="I104" s="2">
        <v>0.28571428571428498</v>
      </c>
      <c r="J104" s="2">
        <v>0.31124497991967798</v>
      </c>
      <c r="K104" s="2">
        <v>-2.5230706317016401E-2</v>
      </c>
      <c r="L104" s="2"/>
      <c r="M104" s="2" t="e">
        <f>(Table1[[#This Row],[poisson_likelihood]] - (1-Table1[[#This Row],[poisson_likelihood]])/(1/Table1[[#This Row],[365 implied]]-1))/4</f>
        <v>#DIV/0!</v>
      </c>
      <c r="N104" s="7" t="e">
        <f>Table1[[#This Row],[kelly/4 365]]*0.8*$U$2</f>
        <v>#DIV/0!</v>
      </c>
      <c r="O104" s="2"/>
      <c r="P104" s="2" t="e">
        <f>(Table1[[#This Row],[poisson_likelihood]] - (1-Table1[[#This Row],[poisson_likelihood]])/(1/Table1[[#This Row],[99/pinn implied]]-1))/4</f>
        <v>#DIV/0!</v>
      </c>
      <c r="Q104" s="7" t="e">
        <f>Table1[[#This Row],[kelly/4 99]]*0.8*$U$2</f>
        <v>#DIV/0!</v>
      </c>
      <c r="R104" s="2"/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6110</v>
      </c>
      <c r="B105" t="s">
        <v>55</v>
      </c>
      <c r="C105" s="1">
        <v>45611</v>
      </c>
      <c r="D105" t="s">
        <v>13</v>
      </c>
      <c r="E105">
        <v>1.5</v>
      </c>
      <c r="F105" s="2">
        <v>0.5</v>
      </c>
      <c r="G105" s="2">
        <v>0.40019975616755299</v>
      </c>
      <c r="H105" s="2">
        <v>0.44872882429727501</v>
      </c>
      <c r="I105" s="2">
        <v>0.41142857142857098</v>
      </c>
      <c r="J105" s="2">
        <v>0.423208191126279</v>
      </c>
      <c r="K105" s="2">
        <v>-2.5635587851362301E-2</v>
      </c>
      <c r="L105" s="2"/>
      <c r="M105" s="2" t="e">
        <f>(Table1[[#This Row],[poisson_likelihood]] - (1-Table1[[#This Row],[poisson_likelihood]])/(1/Table1[[#This Row],[365 implied]]-1))/4</f>
        <v>#DIV/0!</v>
      </c>
      <c r="N105" s="7" t="e">
        <f>Table1[[#This Row],[kelly/4 365]]*0.8*$U$2</f>
        <v>#DIV/0!</v>
      </c>
      <c r="O105" s="2"/>
      <c r="P105" s="2" t="e">
        <f>(Table1[[#This Row],[poisson_likelihood]] - (1-Table1[[#This Row],[poisson_likelihood]])/(1/Table1[[#This Row],[99/pinn implied]]-1))/4</f>
        <v>#DIV/0!</v>
      </c>
      <c r="Q105" s="7" t="e">
        <f>Table1[[#This Row],[kelly/4 99]]*0.8*$U$2</f>
        <v>#DIV/0!</v>
      </c>
      <c r="R105" s="2"/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6151</v>
      </c>
      <c r="B106" t="s">
        <v>76</v>
      </c>
      <c r="C106" s="1">
        <v>45611</v>
      </c>
      <c r="D106" t="s">
        <v>12</v>
      </c>
      <c r="E106">
        <v>2.5</v>
      </c>
      <c r="F106" s="2">
        <v>0.53191489361702105</v>
      </c>
      <c r="G106" s="2">
        <v>0.52644167410459497</v>
      </c>
      <c r="H106" s="2">
        <v>0.48349771172026501</v>
      </c>
      <c r="I106" s="2">
        <v>0.42857142857142799</v>
      </c>
      <c r="J106" s="2">
        <v>0.415162454873646</v>
      </c>
      <c r="K106" s="2">
        <v>-2.5859176694858099E-2</v>
      </c>
      <c r="L106" s="2"/>
      <c r="M106" s="2" t="e">
        <f>(Table1[[#This Row],[poisson_likelihood]] - (1-Table1[[#This Row],[poisson_likelihood]])/(1/Table1[[#This Row],[365 implied]]-1))/4</f>
        <v>#DIV/0!</v>
      </c>
      <c r="N106" s="7" t="e">
        <f>Table1[[#This Row],[kelly/4 365]]*0.8*$U$2</f>
        <v>#DIV/0!</v>
      </c>
      <c r="O106" s="2"/>
      <c r="P106" s="2" t="e">
        <f>(Table1[[#This Row],[poisson_likelihood]] - (1-Table1[[#This Row],[poisson_likelihood]])/(1/Table1[[#This Row],[99/pinn implied]]-1))/4</f>
        <v>#DIV/0!</v>
      </c>
      <c r="Q106" s="7" t="e">
        <f>Table1[[#This Row],[kelly/4 99]]*0.8*$U$2</f>
        <v>#DIV/0!</v>
      </c>
      <c r="R106" s="2"/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6076</v>
      </c>
      <c r="B107" t="s">
        <v>38</v>
      </c>
      <c r="C107" s="1">
        <v>45611</v>
      </c>
      <c r="D107" t="s">
        <v>13</v>
      </c>
      <c r="E107">
        <v>3.5</v>
      </c>
      <c r="F107" s="2">
        <v>0.467289719626168</v>
      </c>
      <c r="G107" s="2">
        <v>0.38328916778630301</v>
      </c>
      <c r="H107" s="2">
        <v>0.41198049817473298</v>
      </c>
      <c r="I107" s="2">
        <v>0.47651006711409299</v>
      </c>
      <c r="J107" s="2">
        <v>0.45454545454545398</v>
      </c>
      <c r="K107" s="2">
        <v>-2.59565205934362E-2</v>
      </c>
      <c r="L107" s="2"/>
      <c r="M107" s="2" t="e">
        <f>(Table1[[#This Row],[poisson_likelihood]] - (1-Table1[[#This Row],[poisson_likelihood]])/(1/Table1[[#This Row],[365 implied]]-1))/4</f>
        <v>#DIV/0!</v>
      </c>
      <c r="N107" s="7" t="e">
        <f>Table1[[#This Row],[kelly/4 365]]*0.8*$U$2</f>
        <v>#DIV/0!</v>
      </c>
      <c r="O107" s="2"/>
      <c r="P107" s="2" t="e">
        <f>(Table1[[#This Row],[poisson_likelihood]] - (1-Table1[[#This Row],[poisson_likelihood]])/(1/Table1[[#This Row],[99/pinn implied]]-1))/4</f>
        <v>#DIV/0!</v>
      </c>
      <c r="Q107" s="7" t="e">
        <f>Table1[[#This Row],[kelly/4 99]]*0.8*$U$2</f>
        <v>#DIV/0!</v>
      </c>
      <c r="R107" s="2"/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6090</v>
      </c>
      <c r="B108" t="s">
        <v>45</v>
      </c>
      <c r="C108" s="1">
        <v>45611</v>
      </c>
      <c r="D108" t="s">
        <v>13</v>
      </c>
      <c r="E108">
        <v>2.5</v>
      </c>
      <c r="F108" s="2">
        <v>0.41666666666666602</v>
      </c>
      <c r="G108" s="2">
        <v>0.34255156266147802</v>
      </c>
      <c r="H108" s="2">
        <v>0.355068200736535</v>
      </c>
      <c r="I108" s="2">
        <v>0.36312849162011102</v>
      </c>
      <c r="J108" s="2">
        <v>0.35643564356435598</v>
      </c>
      <c r="K108" s="2">
        <v>-2.6399342541484998E-2</v>
      </c>
      <c r="L108" s="2"/>
      <c r="M108" s="2" t="e">
        <f>(Table1[[#This Row],[poisson_likelihood]] - (1-Table1[[#This Row],[poisson_likelihood]])/(1/Table1[[#This Row],[365 implied]]-1))/4</f>
        <v>#DIV/0!</v>
      </c>
      <c r="N108" s="7" t="e">
        <f>Table1[[#This Row],[kelly/4 365]]*0.8*$U$2</f>
        <v>#DIV/0!</v>
      </c>
      <c r="O108" s="2"/>
      <c r="P108" s="2" t="e">
        <f>(Table1[[#This Row],[poisson_likelihood]] - (1-Table1[[#This Row],[poisson_likelihood]])/(1/Table1[[#This Row],[99/pinn implied]]-1))/4</f>
        <v>#DIV/0!</v>
      </c>
      <c r="Q108" s="7" t="e">
        <f>Table1[[#This Row],[kelly/4 99]]*0.8*$U$2</f>
        <v>#DIV/0!</v>
      </c>
      <c r="R108" s="2"/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6101</v>
      </c>
      <c r="B109" t="s">
        <v>51</v>
      </c>
      <c r="C109" s="1">
        <v>45611</v>
      </c>
      <c r="D109" t="s">
        <v>12</v>
      </c>
      <c r="E109">
        <v>2.5</v>
      </c>
      <c r="F109" s="2">
        <v>0.39215686274509798</v>
      </c>
      <c r="G109" s="2">
        <v>0.38772039691966997</v>
      </c>
      <c r="H109" s="2">
        <v>0.327386544001113</v>
      </c>
      <c r="I109" s="2">
        <v>0.467153284671532</v>
      </c>
      <c r="J109" s="2">
        <v>0.44787644787644698</v>
      </c>
      <c r="K109" s="2">
        <v>-2.6639405289864599E-2</v>
      </c>
      <c r="L109" s="2"/>
      <c r="M109" s="2" t="e">
        <f>(Table1[[#This Row],[poisson_likelihood]] - (1-Table1[[#This Row],[poisson_likelihood]])/(1/Table1[[#This Row],[365 implied]]-1))/4</f>
        <v>#DIV/0!</v>
      </c>
      <c r="N109" s="7" t="e">
        <f>Table1[[#This Row],[kelly/4 365]]*0.8*$U$2</f>
        <v>#DIV/0!</v>
      </c>
      <c r="O109" s="2"/>
      <c r="P109" s="2" t="e">
        <f>(Table1[[#This Row],[poisson_likelihood]] - (1-Table1[[#This Row],[poisson_likelihood]])/(1/Table1[[#This Row],[99/pinn implied]]-1))/4</f>
        <v>#DIV/0!</v>
      </c>
      <c r="Q109" s="7" t="e">
        <f>Table1[[#This Row],[kelly/4 99]]*0.8*$U$2</f>
        <v>#DIV/0!</v>
      </c>
      <c r="R109" s="2"/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6087</v>
      </c>
      <c r="B110" t="s">
        <v>44</v>
      </c>
      <c r="C110" s="1">
        <v>45611</v>
      </c>
      <c r="D110" t="s">
        <v>12</v>
      </c>
      <c r="E110">
        <v>1.5</v>
      </c>
      <c r="F110" s="2">
        <v>0.58823529411764697</v>
      </c>
      <c r="G110" s="2">
        <v>0.59527053884533099</v>
      </c>
      <c r="H110" s="2">
        <v>0.54345017794302797</v>
      </c>
      <c r="I110" s="2">
        <v>0.55033557046979797</v>
      </c>
      <c r="J110" s="2">
        <v>0.51824817518248101</v>
      </c>
      <c r="K110" s="2">
        <v>-2.7190963391732902E-2</v>
      </c>
      <c r="L110" s="2"/>
      <c r="M110" s="2" t="e">
        <f>(Table1[[#This Row],[poisson_likelihood]] - (1-Table1[[#This Row],[poisson_likelihood]])/(1/Table1[[#This Row],[365 implied]]-1))/4</f>
        <v>#DIV/0!</v>
      </c>
      <c r="N110" s="7" t="e">
        <f>Table1[[#This Row],[kelly/4 365]]*0.8*$U$2</f>
        <v>#DIV/0!</v>
      </c>
      <c r="O110" s="2"/>
      <c r="P110" s="2" t="e">
        <f>(Table1[[#This Row],[poisson_likelihood]] - (1-Table1[[#This Row],[poisson_likelihood]])/(1/Table1[[#This Row],[99/pinn implied]]-1))/4</f>
        <v>#DIV/0!</v>
      </c>
      <c r="Q110" s="7" t="e">
        <f>Table1[[#This Row],[kelly/4 99]]*0.8*$U$2</f>
        <v>#DIV/0!</v>
      </c>
      <c r="R110" s="2"/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6091</v>
      </c>
      <c r="B111" t="s">
        <v>46</v>
      </c>
      <c r="C111" s="1">
        <v>45611</v>
      </c>
      <c r="D111" t="s">
        <v>12</v>
      </c>
      <c r="E111">
        <v>2.5</v>
      </c>
      <c r="F111" s="2">
        <v>0.45454545454545398</v>
      </c>
      <c r="G111" s="2">
        <v>0.44000629796563001</v>
      </c>
      <c r="H111" s="2">
        <v>0.39499916626665799</v>
      </c>
      <c r="I111" s="2">
        <v>0.48245614035087703</v>
      </c>
      <c r="J111" s="2">
        <v>0.46496815286624199</v>
      </c>
      <c r="K111" s="2">
        <v>-2.7292048794448302E-2</v>
      </c>
      <c r="L111" s="2"/>
      <c r="M111" s="2" t="e">
        <f>(Table1[[#This Row],[poisson_likelihood]] - (1-Table1[[#This Row],[poisson_likelihood]])/(1/Table1[[#This Row],[365 implied]]-1))/4</f>
        <v>#DIV/0!</v>
      </c>
      <c r="N111" s="7" t="e">
        <f>Table1[[#This Row],[kelly/4 365]]*0.8*$U$2</f>
        <v>#DIV/0!</v>
      </c>
      <c r="O111" s="2"/>
      <c r="P111" s="2" t="e">
        <f>(Table1[[#This Row],[poisson_likelihood]] - (1-Table1[[#This Row],[poisson_likelihood]])/(1/Table1[[#This Row],[99/pinn implied]]-1))/4</f>
        <v>#DIV/0!</v>
      </c>
      <c r="Q111" s="7" t="e">
        <f>Table1[[#This Row],[kelly/4 99]]*0.8*$U$2</f>
        <v>#DIV/0!</v>
      </c>
      <c r="R111" s="2"/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6146</v>
      </c>
      <c r="B112" t="s">
        <v>73</v>
      </c>
      <c r="C112" s="1">
        <v>45611</v>
      </c>
      <c r="D112" t="s">
        <v>13</v>
      </c>
      <c r="E112">
        <v>1.5</v>
      </c>
      <c r="F112" s="2">
        <v>0.460829493087557</v>
      </c>
      <c r="G112" s="2">
        <v>0.364646024218098</v>
      </c>
      <c r="H112" s="2">
        <v>0.40027467924762899</v>
      </c>
      <c r="I112" s="2">
        <v>0.38931297709923601</v>
      </c>
      <c r="J112" s="2">
        <v>0.40776699029126201</v>
      </c>
      <c r="K112" s="2">
        <v>-2.8077766246291401E-2</v>
      </c>
      <c r="L112" s="2"/>
      <c r="M112" s="2" t="e">
        <f>(Table1[[#This Row],[poisson_likelihood]] - (1-Table1[[#This Row],[poisson_likelihood]])/(1/Table1[[#This Row],[365 implied]]-1))/4</f>
        <v>#DIV/0!</v>
      </c>
      <c r="N112" s="7" t="e">
        <f>Table1[[#This Row],[kelly/4 365]]*0.8*$U$2</f>
        <v>#DIV/0!</v>
      </c>
      <c r="O112" s="2"/>
      <c r="P112" s="2" t="e">
        <f>(Table1[[#This Row],[poisson_likelihood]] - (1-Table1[[#This Row],[poisson_likelihood]])/(1/Table1[[#This Row],[99/pinn implied]]-1))/4</f>
        <v>#DIV/0!</v>
      </c>
      <c r="Q112" s="7" t="e">
        <f>Table1[[#This Row],[kelly/4 99]]*0.8*$U$2</f>
        <v>#DIV/0!</v>
      </c>
      <c r="R112" s="2"/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6062</v>
      </c>
      <c r="B113" t="s">
        <v>31</v>
      </c>
      <c r="C113" s="1">
        <v>45611</v>
      </c>
      <c r="D113" t="s">
        <v>13</v>
      </c>
      <c r="E113">
        <v>2.5</v>
      </c>
      <c r="F113" s="2">
        <v>0.59523809523809501</v>
      </c>
      <c r="G113" s="2">
        <v>0.50477134516382405</v>
      </c>
      <c r="H113" s="2">
        <v>0.54851661099030202</v>
      </c>
      <c r="I113" s="2">
        <v>0.548022598870056</v>
      </c>
      <c r="J113" s="2">
        <v>0.53846153846153799</v>
      </c>
      <c r="K113" s="2">
        <v>-2.8857387329519001E-2</v>
      </c>
      <c r="L113" s="2"/>
      <c r="M113" s="2" t="e">
        <f>(Table1[[#This Row],[poisson_likelihood]] - (1-Table1[[#This Row],[poisson_likelihood]])/(1/Table1[[#This Row],[365 implied]]-1))/4</f>
        <v>#DIV/0!</v>
      </c>
      <c r="N113" s="7" t="e">
        <f>Table1[[#This Row],[kelly/4 365]]*0.8*$U$2</f>
        <v>#DIV/0!</v>
      </c>
      <c r="O113" s="2"/>
      <c r="P113" s="2" t="e">
        <f>(Table1[[#This Row],[poisson_likelihood]] - (1-Table1[[#This Row],[poisson_likelihood]])/(1/Table1[[#This Row],[99/pinn implied]]-1))/4</f>
        <v>#DIV/0!</v>
      </c>
      <c r="Q113" s="7" t="e">
        <f>Table1[[#This Row],[kelly/4 99]]*0.8*$U$2</f>
        <v>#DIV/0!</v>
      </c>
      <c r="R113" s="2"/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6028</v>
      </c>
      <c r="B114" t="s">
        <v>14</v>
      </c>
      <c r="C114" s="1">
        <v>45611</v>
      </c>
      <c r="D114" t="s">
        <v>13</v>
      </c>
      <c r="E114">
        <v>2.5</v>
      </c>
      <c r="F114" s="2">
        <v>0.57471264367816</v>
      </c>
      <c r="G114" s="2">
        <v>0.480698801479924</v>
      </c>
      <c r="H114" s="2">
        <v>0.525387455855436</v>
      </c>
      <c r="I114" s="2">
        <v>0.59349593495934905</v>
      </c>
      <c r="J114" s="2">
        <v>0.55284552845528401</v>
      </c>
      <c r="K114" s="2">
        <v>-2.89952117606555E-2</v>
      </c>
      <c r="L114" s="2"/>
      <c r="M114" s="2" t="e">
        <f>(Table1[[#This Row],[poisson_likelihood]] - (1-Table1[[#This Row],[poisson_likelihood]])/(1/Table1[[#This Row],[365 implied]]-1))/4</f>
        <v>#DIV/0!</v>
      </c>
      <c r="N114" s="7" t="e">
        <f>Table1[[#This Row],[kelly/4 365]]*0.8*$U$2</f>
        <v>#DIV/0!</v>
      </c>
      <c r="O114" s="2"/>
      <c r="P114" s="2" t="e">
        <f>(Table1[[#This Row],[poisson_likelihood]] - (1-Table1[[#This Row],[poisson_likelihood]])/(1/Table1[[#This Row],[99/pinn implied]]-1))/4</f>
        <v>#DIV/0!</v>
      </c>
      <c r="Q114" s="7" t="e">
        <f>Table1[[#This Row],[kelly/4 99]]*0.8*$U$2</f>
        <v>#DIV/0!</v>
      </c>
      <c r="R114" s="2"/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6111</v>
      </c>
      <c r="B115" t="s">
        <v>56</v>
      </c>
      <c r="C115" s="1">
        <v>45611</v>
      </c>
      <c r="D115" t="s">
        <v>12</v>
      </c>
      <c r="E115">
        <v>2.5</v>
      </c>
      <c r="F115" s="2">
        <v>0.43103448275862</v>
      </c>
      <c r="G115" s="2">
        <v>0.401847594739207</v>
      </c>
      <c r="H115" s="2">
        <v>0.36239803177871499</v>
      </c>
      <c r="I115" s="2">
        <v>0.41249999999999998</v>
      </c>
      <c r="J115" s="2">
        <v>0.41769547325102802</v>
      </c>
      <c r="K115" s="2">
        <v>-3.0158440582079501E-2</v>
      </c>
      <c r="L115" s="2"/>
      <c r="M115" s="2" t="e">
        <f>(Table1[[#This Row],[poisson_likelihood]] - (1-Table1[[#This Row],[poisson_likelihood]])/(1/Table1[[#This Row],[365 implied]]-1))/4</f>
        <v>#DIV/0!</v>
      </c>
      <c r="N115" s="7" t="e">
        <f>Table1[[#This Row],[kelly/4 365]]*0.8*$U$2</f>
        <v>#DIV/0!</v>
      </c>
      <c r="O115" s="2"/>
      <c r="P115" s="2" t="e">
        <f>(Table1[[#This Row],[poisson_likelihood]] - (1-Table1[[#This Row],[poisson_likelihood]])/(1/Table1[[#This Row],[99/pinn implied]]-1))/4</f>
        <v>#DIV/0!</v>
      </c>
      <c r="Q115" s="7" t="e">
        <f>Table1[[#This Row],[kelly/4 99]]*0.8*$U$2</f>
        <v>#DIV/0!</v>
      </c>
      <c r="R115" s="2"/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6037</v>
      </c>
      <c r="B116" t="s">
        <v>19</v>
      </c>
      <c r="C116" s="1">
        <v>45611</v>
      </c>
      <c r="D116" t="s">
        <v>12</v>
      </c>
      <c r="E116">
        <v>2.5</v>
      </c>
      <c r="F116" s="2">
        <v>0.53191489361702105</v>
      </c>
      <c r="G116" s="2">
        <v>0.51548354734425095</v>
      </c>
      <c r="H116" s="2">
        <v>0.473106548252682</v>
      </c>
      <c r="I116" s="2">
        <v>0.47252747252747201</v>
      </c>
      <c r="J116" s="2">
        <v>0.44516129032258001</v>
      </c>
      <c r="K116" s="2">
        <v>-3.1409002637772E-2</v>
      </c>
      <c r="L116" s="2"/>
      <c r="M116" s="2" t="e">
        <f>(Table1[[#This Row],[poisson_likelihood]] - (1-Table1[[#This Row],[poisson_likelihood]])/(1/Table1[[#This Row],[365 implied]]-1))/4</f>
        <v>#DIV/0!</v>
      </c>
      <c r="N116" s="7" t="e">
        <f>Table1[[#This Row],[kelly/4 365]]*0.8*$U$2</f>
        <v>#DIV/0!</v>
      </c>
      <c r="O116" s="2"/>
      <c r="P116" s="2" t="e">
        <f>(Table1[[#This Row],[poisson_likelihood]] - (1-Table1[[#This Row],[poisson_likelihood]])/(1/Table1[[#This Row],[99/pinn implied]]-1))/4</f>
        <v>#DIV/0!</v>
      </c>
      <c r="Q116" s="7" t="e">
        <f>Table1[[#This Row],[kelly/4 99]]*0.8*$U$2</f>
        <v>#DIV/0!</v>
      </c>
      <c r="R116" s="2"/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6068</v>
      </c>
      <c r="B117" t="s">
        <v>34</v>
      </c>
      <c r="C117" s="1">
        <v>45611</v>
      </c>
      <c r="D117" t="s">
        <v>13</v>
      </c>
      <c r="E117">
        <v>1.5</v>
      </c>
      <c r="F117" s="2">
        <v>0.44247787610619399</v>
      </c>
      <c r="G117" s="2">
        <v>0.34296219820031998</v>
      </c>
      <c r="H117" s="2">
        <v>0.372396397108199</v>
      </c>
      <c r="I117" s="2">
        <v>0.44078947368421001</v>
      </c>
      <c r="J117" s="2">
        <v>0.42805755395683398</v>
      </c>
      <c r="K117" s="2">
        <v>-3.1425425106243798E-2</v>
      </c>
      <c r="L117" s="2"/>
      <c r="M117" s="2" t="e">
        <f>(Table1[[#This Row],[poisson_likelihood]] - (1-Table1[[#This Row],[poisson_likelihood]])/(1/Table1[[#This Row],[365 implied]]-1))/4</f>
        <v>#DIV/0!</v>
      </c>
      <c r="N117" s="7" t="e">
        <f>Table1[[#This Row],[kelly/4 365]]*0.8*$U$2</f>
        <v>#DIV/0!</v>
      </c>
      <c r="O117" s="2"/>
      <c r="P117" s="2" t="e">
        <f>(Table1[[#This Row],[poisson_likelihood]] - (1-Table1[[#This Row],[poisson_likelihood]])/(1/Table1[[#This Row],[99/pinn implied]]-1))/4</f>
        <v>#DIV/0!</v>
      </c>
      <c r="Q117" s="7" t="e">
        <f>Table1[[#This Row],[kelly/4 99]]*0.8*$U$2</f>
        <v>#DIV/0!</v>
      </c>
      <c r="R117" s="2"/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6064</v>
      </c>
      <c r="B118" t="s">
        <v>32</v>
      </c>
      <c r="C118" s="1">
        <v>45611</v>
      </c>
      <c r="D118" t="s">
        <v>13</v>
      </c>
      <c r="E118">
        <v>2.5</v>
      </c>
      <c r="F118" s="2">
        <v>0.55248618784530301</v>
      </c>
      <c r="G118" s="2">
        <v>0.45386332923718598</v>
      </c>
      <c r="H118" s="2">
        <v>0.49481302008197098</v>
      </c>
      <c r="I118" s="2">
        <v>0.46408839779005501</v>
      </c>
      <c r="J118" s="2">
        <v>0.49837133550488599</v>
      </c>
      <c r="K118" s="2">
        <v>-3.2218652361614697E-2</v>
      </c>
      <c r="L118" s="2"/>
      <c r="M118" s="2" t="e">
        <f>(Table1[[#This Row],[poisson_likelihood]] - (1-Table1[[#This Row],[poisson_likelihood]])/(1/Table1[[#This Row],[365 implied]]-1))/4</f>
        <v>#DIV/0!</v>
      </c>
      <c r="N118" s="7" t="e">
        <f>Table1[[#This Row],[kelly/4 365]]*0.8*$U$2</f>
        <v>#DIV/0!</v>
      </c>
      <c r="O118" s="2"/>
      <c r="P118" s="2" t="e">
        <f>(Table1[[#This Row],[poisson_likelihood]] - (1-Table1[[#This Row],[poisson_likelihood]])/(1/Table1[[#This Row],[99/pinn implied]]-1))/4</f>
        <v>#DIV/0!</v>
      </c>
      <c r="Q118" s="7" t="e">
        <f>Table1[[#This Row],[kelly/4 99]]*0.8*$U$2</f>
        <v>#DIV/0!</v>
      </c>
      <c r="R118" s="2"/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6035</v>
      </c>
      <c r="B119" t="s">
        <v>18</v>
      </c>
      <c r="C119" s="1">
        <v>45611</v>
      </c>
      <c r="D119" t="s">
        <v>12</v>
      </c>
      <c r="E119">
        <v>2.5</v>
      </c>
      <c r="F119" s="2">
        <v>0.53191489361702105</v>
      </c>
      <c r="G119" s="2">
        <v>0.51403597975609705</v>
      </c>
      <c r="H119" s="2">
        <v>0.47148648416528699</v>
      </c>
      <c r="I119" s="2">
        <v>0.45604395604395598</v>
      </c>
      <c r="J119" s="2">
        <v>0.46129032258064501</v>
      </c>
      <c r="K119" s="2">
        <v>-3.2274264138994403E-2</v>
      </c>
      <c r="L119" s="2"/>
      <c r="M119" s="2" t="e">
        <f>(Table1[[#This Row],[poisson_likelihood]] - (1-Table1[[#This Row],[poisson_likelihood]])/(1/Table1[[#This Row],[365 implied]]-1))/4</f>
        <v>#DIV/0!</v>
      </c>
      <c r="N119" s="7" t="e">
        <f>Table1[[#This Row],[kelly/4 365]]*0.8*$U$2</f>
        <v>#DIV/0!</v>
      </c>
      <c r="O119" s="2"/>
      <c r="P119" s="2" t="e">
        <f>(Table1[[#This Row],[poisson_likelihood]] - (1-Table1[[#This Row],[poisson_likelihood]])/(1/Table1[[#This Row],[99/pinn implied]]-1))/4</f>
        <v>#DIV/0!</v>
      </c>
      <c r="Q119" s="7" t="e">
        <f>Table1[[#This Row],[kelly/4 99]]*0.8*$U$2</f>
        <v>#DIV/0!</v>
      </c>
      <c r="R119" s="2"/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6093</v>
      </c>
      <c r="B120" t="s">
        <v>47</v>
      </c>
      <c r="C120" s="1">
        <v>45611</v>
      </c>
      <c r="D120" t="s">
        <v>12</v>
      </c>
      <c r="E120">
        <v>2.5</v>
      </c>
      <c r="F120" s="2">
        <v>0.59523809523809501</v>
      </c>
      <c r="G120" s="2">
        <v>0.58033428061025605</v>
      </c>
      <c r="H120" s="2">
        <v>0.54269982915345405</v>
      </c>
      <c r="I120" s="2">
        <v>0.53246753246753198</v>
      </c>
      <c r="J120" s="2">
        <v>0.54545454545454497</v>
      </c>
      <c r="K120" s="2">
        <v>-3.2450105522866202E-2</v>
      </c>
      <c r="L120" s="2"/>
      <c r="M120" s="2" t="e">
        <f>(Table1[[#This Row],[poisson_likelihood]] - (1-Table1[[#This Row],[poisson_likelihood]])/(1/Table1[[#This Row],[365 implied]]-1))/4</f>
        <v>#DIV/0!</v>
      </c>
      <c r="N120" s="7" t="e">
        <f>Table1[[#This Row],[kelly/4 365]]*0.8*$U$2</f>
        <v>#DIV/0!</v>
      </c>
      <c r="O120" s="2"/>
      <c r="P120" s="2" t="e">
        <f>(Table1[[#This Row],[poisson_likelihood]] - (1-Table1[[#This Row],[poisson_likelihood]])/(1/Table1[[#This Row],[99/pinn implied]]-1))/4</f>
        <v>#DIV/0!</v>
      </c>
      <c r="Q120" s="7" t="e">
        <f>Table1[[#This Row],[kelly/4 99]]*0.8*$U$2</f>
        <v>#DIV/0!</v>
      </c>
      <c r="R120" s="2"/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6057</v>
      </c>
      <c r="B121" t="s">
        <v>29</v>
      </c>
      <c r="C121" s="1">
        <v>45611</v>
      </c>
      <c r="D121" t="s">
        <v>12</v>
      </c>
      <c r="E121">
        <v>1.5</v>
      </c>
      <c r="F121" s="2">
        <v>0.56497175141242895</v>
      </c>
      <c r="G121" s="2">
        <v>0.55915524134308303</v>
      </c>
      <c r="H121" s="2">
        <v>0.50771725592898798</v>
      </c>
      <c r="I121" s="2">
        <v>0.47457627118644002</v>
      </c>
      <c r="J121" s="2">
        <v>0.47350993377483402</v>
      </c>
      <c r="K121" s="2">
        <v>-3.2902745781068103E-2</v>
      </c>
      <c r="L121" s="2"/>
      <c r="M121" s="2" t="e">
        <f>(Table1[[#This Row],[poisson_likelihood]] - (1-Table1[[#This Row],[poisson_likelihood]])/(1/Table1[[#This Row],[365 implied]]-1))/4</f>
        <v>#DIV/0!</v>
      </c>
      <c r="N121" s="7" t="e">
        <f>Table1[[#This Row],[kelly/4 365]]*0.8*$U$2</f>
        <v>#DIV/0!</v>
      </c>
      <c r="O121" s="2"/>
      <c r="P121" s="2" t="e">
        <f>(Table1[[#This Row],[poisson_likelihood]] - (1-Table1[[#This Row],[poisson_likelihood]])/(1/Table1[[#This Row],[99/pinn implied]]-1))/4</f>
        <v>#DIV/0!</v>
      </c>
      <c r="Q121" s="7" t="e">
        <f>Table1[[#This Row],[kelly/4 99]]*0.8*$U$2</f>
        <v>#DIV/0!</v>
      </c>
      <c r="R121" s="2"/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6053</v>
      </c>
      <c r="B122" t="s">
        <v>27</v>
      </c>
      <c r="C122" s="1">
        <v>45611</v>
      </c>
      <c r="D122" t="s">
        <v>12</v>
      </c>
      <c r="E122">
        <v>1.5</v>
      </c>
      <c r="F122" s="2">
        <v>0.65359477124182996</v>
      </c>
      <c r="G122" s="2">
        <v>0.63526734694095399</v>
      </c>
      <c r="H122" s="2">
        <v>0.60711050348622797</v>
      </c>
      <c r="I122" s="2">
        <v>0.58333333333333304</v>
      </c>
      <c r="J122" s="2">
        <v>0.59344262295081895</v>
      </c>
      <c r="K122" s="2">
        <v>-3.3547608333051898E-2</v>
      </c>
      <c r="L122" s="2"/>
      <c r="M122" s="2" t="e">
        <f>(Table1[[#This Row],[poisson_likelihood]] - (1-Table1[[#This Row],[poisson_likelihood]])/(1/Table1[[#This Row],[365 implied]]-1))/4</f>
        <v>#DIV/0!</v>
      </c>
      <c r="N122" s="7" t="e">
        <f>Table1[[#This Row],[kelly/4 365]]*0.8*$U$2</f>
        <v>#DIV/0!</v>
      </c>
      <c r="O122" s="2"/>
      <c r="P122" s="2" t="e">
        <f>(Table1[[#This Row],[poisson_likelihood]] - (1-Table1[[#This Row],[poisson_likelihood]])/(1/Table1[[#This Row],[99/pinn implied]]-1))/4</f>
        <v>#DIV/0!</v>
      </c>
      <c r="Q122" s="7" t="e">
        <f>Table1[[#This Row],[kelly/4 99]]*0.8*$U$2</f>
        <v>#DIV/0!</v>
      </c>
      <c r="R122" s="2"/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6072</v>
      </c>
      <c r="B123" t="s">
        <v>36</v>
      </c>
      <c r="C123" s="1">
        <v>45611</v>
      </c>
      <c r="D123" t="s">
        <v>13</v>
      </c>
      <c r="E123">
        <v>2.5</v>
      </c>
      <c r="F123" s="2">
        <v>0.45045045045045001</v>
      </c>
      <c r="G123" s="2">
        <v>0.35163329832786799</v>
      </c>
      <c r="H123" s="2">
        <v>0.37037240961948598</v>
      </c>
      <c r="I123" s="2">
        <v>0.44067796610169402</v>
      </c>
      <c r="J123" s="2">
        <v>0.45333333333333298</v>
      </c>
      <c r="K123" s="2">
        <v>-3.6428944804249699E-2</v>
      </c>
      <c r="L123" s="2"/>
      <c r="M123" s="2" t="e">
        <f>(Table1[[#This Row],[poisson_likelihood]] - (1-Table1[[#This Row],[poisson_likelihood]])/(1/Table1[[#This Row],[365 implied]]-1))/4</f>
        <v>#DIV/0!</v>
      </c>
      <c r="N123" s="7" t="e">
        <f>Table1[[#This Row],[kelly/4 365]]*0.8*$U$2</f>
        <v>#DIV/0!</v>
      </c>
      <c r="O123" s="2"/>
      <c r="P123" s="2" t="e">
        <f>(Table1[[#This Row],[poisson_likelihood]] - (1-Table1[[#This Row],[poisson_likelihood]])/(1/Table1[[#This Row],[99/pinn implied]]-1))/4</f>
        <v>#DIV/0!</v>
      </c>
      <c r="Q123" s="7" t="e">
        <f>Table1[[#This Row],[kelly/4 99]]*0.8*$U$2</f>
        <v>#DIV/0!</v>
      </c>
      <c r="R123" s="2"/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6083</v>
      </c>
      <c r="B124" t="s">
        <v>42</v>
      </c>
      <c r="C124" s="1">
        <v>45611</v>
      </c>
      <c r="D124" t="s">
        <v>12</v>
      </c>
      <c r="E124">
        <v>2.5</v>
      </c>
      <c r="F124" s="2">
        <v>0.50505050505050497</v>
      </c>
      <c r="G124" s="2">
        <v>0.47808773371910002</v>
      </c>
      <c r="H124" s="2">
        <v>0.4324627503299</v>
      </c>
      <c r="I124" s="2">
        <v>0.38333333333333303</v>
      </c>
      <c r="J124" s="2">
        <v>0.39215686274509798</v>
      </c>
      <c r="K124" s="2">
        <v>-3.6664223047652197E-2</v>
      </c>
      <c r="L124" s="2"/>
      <c r="M124" s="2" t="e">
        <f>(Table1[[#This Row],[poisson_likelihood]] - (1-Table1[[#This Row],[poisson_likelihood]])/(1/Table1[[#This Row],[365 implied]]-1))/4</f>
        <v>#DIV/0!</v>
      </c>
      <c r="N124" s="7" t="e">
        <f>Table1[[#This Row],[kelly/4 365]]*0.8*$U$2</f>
        <v>#DIV/0!</v>
      </c>
      <c r="O124" s="2"/>
      <c r="P124" s="2" t="e">
        <f>(Table1[[#This Row],[poisson_likelihood]] - (1-Table1[[#This Row],[poisson_likelihood]])/(1/Table1[[#This Row],[99/pinn implied]]-1))/4</f>
        <v>#DIV/0!</v>
      </c>
      <c r="Q124" s="7" t="e">
        <f>Table1[[#This Row],[kelly/4 99]]*0.8*$U$2</f>
        <v>#DIV/0!</v>
      </c>
      <c r="R124" s="2"/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6142</v>
      </c>
      <c r="B125" t="s">
        <v>71</v>
      </c>
      <c r="C125" s="1">
        <v>45611</v>
      </c>
      <c r="D125" t="s">
        <v>13</v>
      </c>
      <c r="E125">
        <v>1.5</v>
      </c>
      <c r="F125" s="2">
        <v>0.476190476190476</v>
      </c>
      <c r="G125" s="2">
        <v>0.36692758433712802</v>
      </c>
      <c r="H125" s="2">
        <v>0.39827350128979999</v>
      </c>
      <c r="I125" s="2">
        <v>0.43209876543209802</v>
      </c>
      <c r="J125" s="2">
        <v>0.44512195121951198</v>
      </c>
      <c r="K125" s="2">
        <v>-3.7187647111685998E-2</v>
      </c>
      <c r="L125" s="2"/>
      <c r="M125" s="2" t="e">
        <f>(Table1[[#This Row],[poisson_likelihood]] - (1-Table1[[#This Row],[poisson_likelihood]])/(1/Table1[[#This Row],[365 implied]]-1))/4</f>
        <v>#DIV/0!</v>
      </c>
      <c r="N125" s="7" t="e">
        <f>Table1[[#This Row],[kelly/4 365]]*0.8*$U$2</f>
        <v>#DIV/0!</v>
      </c>
      <c r="O125" s="2"/>
      <c r="P125" s="2" t="e">
        <f>(Table1[[#This Row],[poisson_likelihood]] - (1-Table1[[#This Row],[poisson_likelihood]])/(1/Table1[[#This Row],[99/pinn implied]]-1))/4</f>
        <v>#DIV/0!</v>
      </c>
      <c r="Q125" s="7" t="e">
        <f>Table1[[#This Row],[kelly/4 99]]*0.8*$U$2</f>
        <v>#DIV/0!</v>
      </c>
      <c r="R125" s="2"/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6107</v>
      </c>
      <c r="B126" t="s">
        <v>54</v>
      </c>
      <c r="C126" s="1">
        <v>45611</v>
      </c>
      <c r="D126" t="s">
        <v>12</v>
      </c>
      <c r="E126">
        <v>1.5</v>
      </c>
      <c r="F126" s="2">
        <v>0.460829493087557</v>
      </c>
      <c r="G126" s="2">
        <v>0.44260453251783399</v>
      </c>
      <c r="H126" s="2">
        <v>0.37733627417293297</v>
      </c>
      <c r="I126" s="2">
        <v>0.43046357615893999</v>
      </c>
      <c r="J126" s="2">
        <v>0.43494423791821502</v>
      </c>
      <c r="K126" s="2">
        <v>-3.8713736120669501E-2</v>
      </c>
      <c r="L126" s="2"/>
      <c r="M126" s="2" t="e">
        <f>(Table1[[#This Row],[poisson_likelihood]] - (1-Table1[[#This Row],[poisson_likelihood]])/(1/Table1[[#This Row],[365 implied]]-1))/4</f>
        <v>#DIV/0!</v>
      </c>
      <c r="N126" s="7" t="e">
        <f>Table1[[#This Row],[kelly/4 365]]*0.8*$U$2</f>
        <v>#DIV/0!</v>
      </c>
      <c r="O126" s="2"/>
      <c r="P126" s="2" t="e">
        <f>(Table1[[#This Row],[poisson_likelihood]] - (1-Table1[[#This Row],[poisson_likelihood]])/(1/Table1[[#This Row],[99/pinn implied]]-1))/4</f>
        <v>#DIV/0!</v>
      </c>
      <c r="Q126" s="7" t="e">
        <f>Table1[[#This Row],[kelly/4 99]]*0.8*$U$2</f>
        <v>#DIV/0!</v>
      </c>
      <c r="R126" s="2"/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6103</v>
      </c>
      <c r="B127" t="s">
        <v>52</v>
      </c>
      <c r="C127" s="1">
        <v>45611</v>
      </c>
      <c r="D127" t="s">
        <v>12</v>
      </c>
      <c r="E127">
        <v>2.5</v>
      </c>
      <c r="F127" s="2">
        <v>0.434782608695652</v>
      </c>
      <c r="G127" s="2">
        <v>0.40572980604723102</v>
      </c>
      <c r="H127" s="2">
        <v>0.34355845984728201</v>
      </c>
      <c r="I127" s="2">
        <v>0.393442622950819</v>
      </c>
      <c r="J127" s="2">
        <v>0.38135593220338898</v>
      </c>
      <c r="K127" s="2">
        <v>-4.0349142759855801E-2</v>
      </c>
      <c r="L127" s="2"/>
      <c r="M127" s="2" t="e">
        <f>(Table1[[#This Row],[poisson_likelihood]] - (1-Table1[[#This Row],[poisson_likelihood]])/(1/Table1[[#This Row],[365 implied]]-1))/4</f>
        <v>#DIV/0!</v>
      </c>
      <c r="N127" s="7" t="e">
        <f>Table1[[#This Row],[kelly/4 365]]*0.8*$U$2</f>
        <v>#DIV/0!</v>
      </c>
      <c r="O127" s="2"/>
      <c r="P127" s="2" t="e">
        <f>(Table1[[#This Row],[poisson_likelihood]] - (1-Table1[[#This Row],[poisson_likelihood]])/(1/Table1[[#This Row],[99/pinn implied]]-1))/4</f>
        <v>#DIV/0!</v>
      </c>
      <c r="Q127" s="7" t="e">
        <f>Table1[[#This Row],[kelly/4 99]]*0.8*$U$2</f>
        <v>#DIV/0!</v>
      </c>
      <c r="R127" s="2"/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6051</v>
      </c>
      <c r="B128" t="s">
        <v>26</v>
      </c>
      <c r="C128" s="1">
        <v>45611</v>
      </c>
      <c r="D128" t="s">
        <v>12</v>
      </c>
      <c r="E128">
        <v>2.5</v>
      </c>
      <c r="F128" s="2">
        <v>0.46511627906976699</v>
      </c>
      <c r="G128" s="2">
        <v>0.42089039364480901</v>
      </c>
      <c r="H128" s="2">
        <v>0.377014378986539</v>
      </c>
      <c r="I128" s="2">
        <v>0.28205128205128199</v>
      </c>
      <c r="J128" s="2">
        <v>0.31501831501831501</v>
      </c>
      <c r="K128" s="2">
        <v>-4.1178061995421497E-2</v>
      </c>
      <c r="L128" s="2"/>
      <c r="M128" s="2" t="e">
        <f>(Table1[[#This Row],[poisson_likelihood]] - (1-Table1[[#This Row],[poisson_likelihood]])/(1/Table1[[#This Row],[365 implied]]-1))/4</f>
        <v>#DIV/0!</v>
      </c>
      <c r="N128" s="7" t="e">
        <f>Table1[[#This Row],[kelly/4 365]]*0.8*$U$2</f>
        <v>#DIV/0!</v>
      </c>
      <c r="O128" s="2"/>
      <c r="P128" s="2" t="e">
        <f>(Table1[[#This Row],[poisson_likelihood]] - (1-Table1[[#This Row],[poisson_likelihood]])/(1/Table1[[#This Row],[99/pinn implied]]-1))/4</f>
        <v>#DIV/0!</v>
      </c>
      <c r="Q128" s="7" t="e">
        <f>Table1[[#This Row],[kelly/4 99]]*0.8*$U$2</f>
        <v>#DIV/0!</v>
      </c>
      <c r="R128" s="2"/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6031</v>
      </c>
      <c r="B129" t="s">
        <v>16</v>
      </c>
      <c r="C129" s="1">
        <v>45611</v>
      </c>
      <c r="D129" t="s">
        <v>12</v>
      </c>
      <c r="E129">
        <v>2.5</v>
      </c>
      <c r="F129" s="2">
        <v>0.52910052910052896</v>
      </c>
      <c r="G129" s="2">
        <v>0.49552683405595799</v>
      </c>
      <c r="H129" s="2">
        <v>0.45115769170973502</v>
      </c>
      <c r="I129" s="2">
        <v>0.29591836734693799</v>
      </c>
      <c r="J129" s="2">
        <v>0.350785340314136</v>
      </c>
      <c r="K129" s="2">
        <v>-4.1379764794550397E-2</v>
      </c>
      <c r="L129" s="2"/>
      <c r="M129" s="2" t="e">
        <f>(Table1[[#This Row],[poisson_likelihood]] - (1-Table1[[#This Row],[poisson_likelihood]])/(1/Table1[[#This Row],[365 implied]]-1))/4</f>
        <v>#DIV/0!</v>
      </c>
      <c r="N129" s="7" t="e">
        <f>Table1[[#This Row],[kelly/4 365]]*0.8*$U$2</f>
        <v>#DIV/0!</v>
      </c>
      <c r="O129" s="2"/>
      <c r="P129" s="2" t="e">
        <f>(Table1[[#This Row],[poisson_likelihood]] - (1-Table1[[#This Row],[poisson_likelihood]])/(1/Table1[[#This Row],[99/pinn implied]]-1))/4</f>
        <v>#DIV/0!</v>
      </c>
      <c r="Q129" s="7" t="e">
        <f>Table1[[#This Row],[kelly/4 99]]*0.8*$U$2</f>
        <v>#DIV/0!</v>
      </c>
      <c r="R129" s="2"/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6080</v>
      </c>
      <c r="B130" t="s">
        <v>40</v>
      </c>
      <c r="C130" s="1">
        <v>45611</v>
      </c>
      <c r="D130" t="s">
        <v>13</v>
      </c>
      <c r="E130">
        <v>1.5</v>
      </c>
      <c r="F130" s="2">
        <v>0.41666666666666602</v>
      </c>
      <c r="G130" s="2">
        <v>0.29028693605249001</v>
      </c>
      <c r="H130" s="2">
        <v>0.31958097552977799</v>
      </c>
      <c r="I130" s="2">
        <v>0.31460674157303298</v>
      </c>
      <c r="J130" s="2">
        <v>0.334437086092715</v>
      </c>
      <c r="K130" s="2">
        <v>-4.1608153344380699E-2</v>
      </c>
      <c r="L130" s="2"/>
      <c r="M130" s="2" t="e">
        <f>(Table1[[#This Row],[poisson_likelihood]] - (1-Table1[[#This Row],[poisson_likelihood]])/(1/Table1[[#This Row],[365 implied]]-1))/4</f>
        <v>#DIV/0!</v>
      </c>
      <c r="N130" s="7" t="e">
        <f>Table1[[#This Row],[kelly/4 365]]*0.8*$U$2</f>
        <v>#DIV/0!</v>
      </c>
      <c r="O130" s="2"/>
      <c r="P130" s="2" t="e">
        <f>(Table1[[#This Row],[poisson_likelihood]] - (1-Table1[[#This Row],[poisson_likelihood]])/(1/Table1[[#This Row],[99/pinn implied]]-1))/4</f>
        <v>#DIV/0!</v>
      </c>
      <c r="Q130" s="7" t="e">
        <f>Table1[[#This Row],[kelly/4 99]]*0.8*$U$2</f>
        <v>#DIV/0!</v>
      </c>
      <c r="R130" s="2"/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6047</v>
      </c>
      <c r="B131" t="s">
        <v>24</v>
      </c>
      <c r="C131" s="1">
        <v>45611</v>
      </c>
      <c r="D131" t="s">
        <v>12</v>
      </c>
      <c r="E131">
        <v>1.5</v>
      </c>
      <c r="F131" s="2">
        <v>0.58479532163742598</v>
      </c>
      <c r="G131" s="2">
        <v>0.56018512026758205</v>
      </c>
      <c r="H131" s="2">
        <v>0.51484556778064705</v>
      </c>
      <c r="I131" s="2">
        <v>0.39325842696629199</v>
      </c>
      <c r="J131" s="2">
        <v>0.43814432989690699</v>
      </c>
      <c r="K131" s="2">
        <v>-4.2117633484187803E-2</v>
      </c>
      <c r="L131" s="2"/>
      <c r="M131" s="2" t="e">
        <f>(Table1[[#This Row],[poisson_likelihood]] - (1-Table1[[#This Row],[poisson_likelihood]])/(1/Table1[[#This Row],[365 implied]]-1))/4</f>
        <v>#DIV/0!</v>
      </c>
      <c r="N131" s="7" t="e">
        <f>Table1[[#This Row],[kelly/4 365]]*0.8*$U$2</f>
        <v>#DIV/0!</v>
      </c>
      <c r="O131" s="2"/>
      <c r="P131" s="2" t="e">
        <f>(Table1[[#This Row],[poisson_likelihood]] - (1-Table1[[#This Row],[poisson_likelihood]])/(1/Table1[[#This Row],[99/pinn implied]]-1))/4</f>
        <v>#DIV/0!</v>
      </c>
      <c r="Q131" s="7" t="e">
        <f>Table1[[#This Row],[kelly/4 99]]*0.8*$U$2</f>
        <v>#DIV/0!</v>
      </c>
      <c r="R131" s="2"/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6171</v>
      </c>
      <c r="B132" t="s">
        <v>86</v>
      </c>
      <c r="C132" s="1">
        <v>45611</v>
      </c>
      <c r="D132" t="s">
        <v>12</v>
      </c>
      <c r="E132">
        <v>1.5</v>
      </c>
      <c r="F132" s="2">
        <v>0.62111801242235998</v>
      </c>
      <c r="G132" s="2">
        <v>0.59732620562900696</v>
      </c>
      <c r="H132" s="2">
        <v>0.55361539056825504</v>
      </c>
      <c r="I132" s="2">
        <v>0.47727272727272702</v>
      </c>
      <c r="J132" s="2">
        <v>0.46440677966101601</v>
      </c>
      <c r="K132" s="2">
        <v>-4.45406644201264E-2</v>
      </c>
      <c r="L132" s="2"/>
      <c r="M132" s="2" t="e">
        <f>(Table1[[#This Row],[poisson_likelihood]] - (1-Table1[[#This Row],[poisson_likelihood]])/(1/Table1[[#This Row],[365 implied]]-1))/4</f>
        <v>#DIV/0!</v>
      </c>
      <c r="N132" s="7" t="e">
        <f>Table1[[#This Row],[kelly/4 365]]*0.8*$U$2</f>
        <v>#DIV/0!</v>
      </c>
      <c r="O132" s="2"/>
      <c r="P132" s="2" t="e">
        <f>(Table1[[#This Row],[poisson_likelihood]] - (1-Table1[[#This Row],[poisson_likelihood]])/(1/Table1[[#This Row],[99/pinn implied]]-1))/4</f>
        <v>#DIV/0!</v>
      </c>
      <c r="Q132" s="7" t="e">
        <f>Table1[[#This Row],[kelly/4 99]]*0.8*$U$2</f>
        <v>#DIV/0!</v>
      </c>
      <c r="R132" s="2"/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6070</v>
      </c>
      <c r="B133" t="s">
        <v>35</v>
      </c>
      <c r="C133" s="1">
        <v>45611</v>
      </c>
      <c r="D133" t="s">
        <v>13</v>
      </c>
      <c r="E133">
        <v>2.5</v>
      </c>
      <c r="F133" s="2">
        <v>0.45248868778280499</v>
      </c>
      <c r="G133" s="2">
        <v>0.33143625935311199</v>
      </c>
      <c r="H133" s="2">
        <v>0.35488325671801502</v>
      </c>
      <c r="I133" s="2">
        <v>0.35428571428571398</v>
      </c>
      <c r="J133" s="2">
        <v>0.35215946843853801</v>
      </c>
      <c r="K133" s="2">
        <v>-4.4567769143220401E-2</v>
      </c>
      <c r="L133" s="2"/>
      <c r="M133" s="2" t="e">
        <f>(Table1[[#This Row],[poisson_likelihood]] - (1-Table1[[#This Row],[poisson_likelihood]])/(1/Table1[[#This Row],[365 implied]]-1))/4</f>
        <v>#DIV/0!</v>
      </c>
      <c r="N133" s="7" t="e">
        <f>Table1[[#This Row],[kelly/4 365]]*0.8*$U$2</f>
        <v>#DIV/0!</v>
      </c>
      <c r="O133" s="2"/>
      <c r="P133" s="2" t="e">
        <f>(Table1[[#This Row],[poisson_likelihood]] - (1-Table1[[#This Row],[poisson_likelihood]])/(1/Table1[[#This Row],[99/pinn implied]]-1))/4</f>
        <v>#DIV/0!</v>
      </c>
      <c r="Q133" s="7" t="e">
        <f>Table1[[#This Row],[kelly/4 99]]*0.8*$U$2</f>
        <v>#DIV/0!</v>
      </c>
      <c r="R133" s="2"/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6039</v>
      </c>
      <c r="B134" t="s">
        <v>20</v>
      </c>
      <c r="C134" s="1">
        <v>45611</v>
      </c>
      <c r="D134" t="s">
        <v>12</v>
      </c>
      <c r="E134">
        <v>2.5</v>
      </c>
      <c r="F134" s="2">
        <v>0.55248618784530301</v>
      </c>
      <c r="G134" s="2">
        <v>0.51465609384482203</v>
      </c>
      <c r="H134" s="2">
        <v>0.47230813005974598</v>
      </c>
      <c r="I134" s="2">
        <v>0.47647058823529398</v>
      </c>
      <c r="J134" s="2">
        <v>0.45454545454545398</v>
      </c>
      <c r="K134" s="2">
        <v>-4.4790828577734303E-2</v>
      </c>
      <c r="L134" s="2"/>
      <c r="M134" s="2" t="e">
        <f>(Table1[[#This Row],[poisson_likelihood]] - (1-Table1[[#This Row],[poisson_likelihood]])/(1/Table1[[#This Row],[365 implied]]-1))/4</f>
        <v>#DIV/0!</v>
      </c>
      <c r="N134" s="7" t="e">
        <f>Table1[[#This Row],[kelly/4 365]]*0.8*$U$2</f>
        <v>#DIV/0!</v>
      </c>
      <c r="O134" s="2"/>
      <c r="P134" s="2" t="e">
        <f>(Table1[[#This Row],[poisson_likelihood]] - (1-Table1[[#This Row],[poisson_likelihood]])/(1/Table1[[#This Row],[99/pinn implied]]-1))/4</f>
        <v>#DIV/0!</v>
      </c>
      <c r="Q134" s="7" t="e">
        <f>Table1[[#This Row],[kelly/4 99]]*0.8*$U$2</f>
        <v>#DIV/0!</v>
      </c>
      <c r="R134" s="2"/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6105</v>
      </c>
      <c r="B135" t="s">
        <v>53</v>
      </c>
      <c r="C135" s="1">
        <v>45611</v>
      </c>
      <c r="D135" t="s">
        <v>12</v>
      </c>
      <c r="E135">
        <v>3.5</v>
      </c>
      <c r="F135" s="2">
        <v>0.485436893203883</v>
      </c>
      <c r="G135" s="2">
        <v>0.43648785182866701</v>
      </c>
      <c r="H135" s="2">
        <v>0.38904360731985499</v>
      </c>
      <c r="I135" s="2">
        <v>0.48502994011975997</v>
      </c>
      <c r="J135" s="2">
        <v>0.48601398601398599</v>
      </c>
      <c r="K135" s="2">
        <v>-4.6832587009692998E-2</v>
      </c>
      <c r="L135" s="2"/>
      <c r="M135" s="2" t="e">
        <f>(Table1[[#This Row],[poisson_likelihood]] - (1-Table1[[#This Row],[poisson_likelihood]])/(1/Table1[[#This Row],[365 implied]]-1))/4</f>
        <v>#DIV/0!</v>
      </c>
      <c r="N135" s="7" t="e">
        <f>Table1[[#This Row],[kelly/4 365]]*0.8*$U$2</f>
        <v>#DIV/0!</v>
      </c>
      <c r="O135" s="2"/>
      <c r="P135" s="2" t="e">
        <f>(Table1[[#This Row],[poisson_likelihood]] - (1-Table1[[#This Row],[poisson_likelihood]])/(1/Table1[[#This Row],[99/pinn implied]]-1))/4</f>
        <v>#DIV/0!</v>
      </c>
      <c r="Q135" s="7" t="e">
        <f>Table1[[#This Row],[kelly/4 99]]*0.8*$U$2</f>
        <v>#DIV/0!</v>
      </c>
      <c r="R135" s="2"/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6097</v>
      </c>
      <c r="B136" t="s">
        <v>49</v>
      </c>
      <c r="C136" s="1">
        <v>45611</v>
      </c>
      <c r="D136" t="s">
        <v>12</v>
      </c>
      <c r="E136">
        <v>1.5</v>
      </c>
      <c r="F136" s="2">
        <v>0.58479532163742598</v>
      </c>
      <c r="G136" s="2">
        <v>0.55170174811281902</v>
      </c>
      <c r="H136" s="2">
        <v>0.50643364424107895</v>
      </c>
      <c r="I136" s="2">
        <v>0.550561797752809</v>
      </c>
      <c r="J136" s="2">
        <v>0.56333333333333302</v>
      </c>
      <c r="K136" s="2">
        <v>-4.7182559277378501E-2</v>
      </c>
      <c r="L136" s="2"/>
      <c r="M136" s="2" t="e">
        <f>(Table1[[#This Row],[poisson_likelihood]] - (1-Table1[[#This Row],[poisson_likelihood]])/(1/Table1[[#This Row],[365 implied]]-1))/4</f>
        <v>#DIV/0!</v>
      </c>
      <c r="N136" s="7" t="e">
        <f>Table1[[#This Row],[kelly/4 365]]*0.8*$U$2</f>
        <v>#DIV/0!</v>
      </c>
      <c r="O136" s="2"/>
      <c r="P136" s="2" t="e">
        <f>(Table1[[#This Row],[poisson_likelihood]] - (1-Table1[[#This Row],[poisson_likelihood]])/(1/Table1[[#This Row],[99/pinn implied]]-1))/4</f>
        <v>#DIV/0!</v>
      </c>
      <c r="Q136" s="7" t="e">
        <f>Table1[[#This Row],[kelly/4 99]]*0.8*$U$2</f>
        <v>#DIV/0!</v>
      </c>
      <c r="R136" s="2"/>
      <c r="S1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6170</v>
      </c>
      <c r="B137" t="s">
        <v>85</v>
      </c>
      <c r="C137" s="1">
        <v>45611</v>
      </c>
      <c r="D137" t="s">
        <v>13</v>
      </c>
      <c r="E137">
        <v>1.5</v>
      </c>
      <c r="F137" s="2">
        <v>0.4</v>
      </c>
      <c r="G137" s="2">
        <v>0.26351322926147103</v>
      </c>
      <c r="H137" s="2">
        <v>0.286575111149657</v>
      </c>
      <c r="I137" s="2">
        <v>0.39622641509433898</v>
      </c>
      <c r="J137" s="2">
        <v>0.41758241758241699</v>
      </c>
      <c r="K137" s="2">
        <v>-4.72603703543093E-2</v>
      </c>
      <c r="L137" s="2"/>
      <c r="M137" s="2" t="e">
        <f>(Table1[[#This Row],[poisson_likelihood]] - (1-Table1[[#This Row],[poisson_likelihood]])/(1/Table1[[#This Row],[365 implied]]-1))/4</f>
        <v>#DIV/0!</v>
      </c>
      <c r="N137" s="7" t="e">
        <f>Table1[[#This Row],[kelly/4 365]]*0.8*$U$2</f>
        <v>#DIV/0!</v>
      </c>
      <c r="O137" s="2"/>
      <c r="P137" s="2" t="e">
        <f>(Table1[[#This Row],[poisson_likelihood]] - (1-Table1[[#This Row],[poisson_likelihood]])/(1/Table1[[#This Row],[99/pinn implied]]-1))/4</f>
        <v>#DIV/0!</v>
      </c>
      <c r="Q137" s="7" t="e">
        <f>Table1[[#This Row],[kelly/4 99]]*0.8*$U$2</f>
        <v>#DIV/0!</v>
      </c>
      <c r="R137" s="2"/>
      <c r="S1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6059</v>
      </c>
      <c r="B138" t="s">
        <v>30</v>
      </c>
      <c r="C138" s="1">
        <v>45611</v>
      </c>
      <c r="D138" t="s">
        <v>12</v>
      </c>
      <c r="E138">
        <v>2.5</v>
      </c>
      <c r="F138" s="2">
        <v>0.476190476190476</v>
      </c>
      <c r="G138" s="2">
        <v>0.42097005465722898</v>
      </c>
      <c r="H138" s="2">
        <v>0.37402478126939598</v>
      </c>
      <c r="I138" s="2">
        <v>0.33532934131736503</v>
      </c>
      <c r="J138" s="2">
        <v>0.37904761904761902</v>
      </c>
      <c r="K138" s="2">
        <v>-4.8760899848696901E-2</v>
      </c>
      <c r="L138" s="2"/>
      <c r="M138" s="2" t="e">
        <f>(Table1[[#This Row],[poisson_likelihood]] - (1-Table1[[#This Row],[poisson_likelihood]])/(1/Table1[[#This Row],[365 implied]]-1))/4</f>
        <v>#DIV/0!</v>
      </c>
      <c r="N138" s="7" t="e">
        <f>Table1[[#This Row],[kelly/4 365]]*0.8*$U$2</f>
        <v>#DIV/0!</v>
      </c>
      <c r="O138" s="2"/>
      <c r="P138" s="2" t="e">
        <f>(Table1[[#This Row],[poisson_likelihood]] - (1-Table1[[#This Row],[poisson_likelihood]])/(1/Table1[[#This Row],[99/pinn implied]]-1))/4</f>
        <v>#DIV/0!</v>
      </c>
      <c r="Q138" s="7" t="e">
        <f>Table1[[#This Row],[kelly/4 99]]*0.8*$U$2</f>
        <v>#DIV/0!</v>
      </c>
      <c r="R138" s="2"/>
      <c r="S1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6143</v>
      </c>
      <c r="B139" t="s">
        <v>72</v>
      </c>
      <c r="C139" s="1">
        <v>45611</v>
      </c>
      <c r="D139" t="s">
        <v>12</v>
      </c>
      <c r="E139">
        <v>1.5</v>
      </c>
      <c r="F139" s="2">
        <v>0.55865921787709405</v>
      </c>
      <c r="G139" s="2">
        <v>0.52675345622559</v>
      </c>
      <c r="H139" s="2">
        <v>0.46978529095666399</v>
      </c>
      <c r="I139" s="2">
        <v>0.46111111111111103</v>
      </c>
      <c r="J139" s="2">
        <v>0.46710526315789402</v>
      </c>
      <c r="K139" s="2">
        <v>-5.0343142147965397E-2</v>
      </c>
      <c r="L139" s="2"/>
      <c r="M139" s="2" t="e">
        <f>(Table1[[#This Row],[poisson_likelihood]] - (1-Table1[[#This Row],[poisson_likelihood]])/(1/Table1[[#This Row],[365 implied]]-1))/4</f>
        <v>#DIV/0!</v>
      </c>
      <c r="N139" s="7" t="e">
        <f>Table1[[#This Row],[kelly/4 365]]*0.8*$U$2</f>
        <v>#DIV/0!</v>
      </c>
      <c r="O139" s="2"/>
      <c r="P139" s="2" t="e">
        <f>(Table1[[#This Row],[poisson_likelihood]] - (1-Table1[[#This Row],[poisson_likelihood]])/(1/Table1[[#This Row],[99/pinn implied]]-1))/4</f>
        <v>#DIV/0!</v>
      </c>
      <c r="Q139" s="7" t="e">
        <f>Table1[[#This Row],[kelly/4 99]]*0.8*$U$2</f>
        <v>#DIV/0!</v>
      </c>
      <c r="R139" s="2"/>
      <c r="S1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6119</v>
      </c>
      <c r="B140" t="s">
        <v>60</v>
      </c>
      <c r="C140" s="1">
        <v>45611</v>
      </c>
      <c r="D140" t="s">
        <v>12</v>
      </c>
      <c r="E140">
        <v>1.5</v>
      </c>
      <c r="F140" s="2">
        <v>0.61728395061728303</v>
      </c>
      <c r="G140" s="2">
        <v>0.59159626391236997</v>
      </c>
      <c r="H140" s="2">
        <v>0.54009482870119996</v>
      </c>
      <c r="I140" s="2">
        <v>0.55102040816326503</v>
      </c>
      <c r="J140" s="2">
        <v>0.56756756756756699</v>
      </c>
      <c r="K140" s="2">
        <v>-5.04219264129252E-2</v>
      </c>
      <c r="L140" s="2"/>
      <c r="M140" s="2" t="e">
        <f>(Table1[[#This Row],[poisson_likelihood]] - (1-Table1[[#This Row],[poisson_likelihood]])/(1/Table1[[#This Row],[365 implied]]-1))/4</f>
        <v>#DIV/0!</v>
      </c>
      <c r="N140" s="7" t="e">
        <f>Table1[[#This Row],[kelly/4 365]]*0.8*$U$2</f>
        <v>#DIV/0!</v>
      </c>
      <c r="O140" s="2"/>
      <c r="P140" s="2" t="e">
        <f>(Table1[[#This Row],[poisson_likelihood]] - (1-Table1[[#This Row],[poisson_likelihood]])/(1/Table1[[#This Row],[99/pinn implied]]-1))/4</f>
        <v>#DIV/0!</v>
      </c>
      <c r="Q140" s="7" t="e">
        <f>Table1[[#This Row],[kelly/4 99]]*0.8*$U$2</f>
        <v>#DIV/0!</v>
      </c>
      <c r="R140" s="2"/>
      <c r="S1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6123</v>
      </c>
      <c r="B141" t="s">
        <v>62</v>
      </c>
      <c r="C141" s="1">
        <v>45611</v>
      </c>
      <c r="D141" t="s">
        <v>12</v>
      </c>
      <c r="E141">
        <v>2.5</v>
      </c>
      <c r="F141" s="2">
        <v>0.512820512820512</v>
      </c>
      <c r="G141" s="2">
        <v>0.45909724630784698</v>
      </c>
      <c r="H141" s="2">
        <v>0.41261898973744698</v>
      </c>
      <c r="I141" s="2">
        <v>0.40425531914893598</v>
      </c>
      <c r="J141" s="2">
        <v>0.46408839779005501</v>
      </c>
      <c r="K141" s="2">
        <v>-5.1419202634731001E-2</v>
      </c>
      <c r="L141" s="2"/>
      <c r="M141" s="2" t="e">
        <f>(Table1[[#This Row],[poisson_likelihood]] - (1-Table1[[#This Row],[poisson_likelihood]])/(1/Table1[[#This Row],[365 implied]]-1))/4</f>
        <v>#DIV/0!</v>
      </c>
      <c r="N141" s="7" t="e">
        <f>Table1[[#This Row],[kelly/4 365]]*0.8*$U$2</f>
        <v>#DIV/0!</v>
      </c>
      <c r="O141" s="2"/>
      <c r="P141" s="2" t="e">
        <f>(Table1[[#This Row],[poisson_likelihood]] - (1-Table1[[#This Row],[poisson_likelihood]])/(1/Table1[[#This Row],[99/pinn implied]]-1))/4</f>
        <v>#DIV/0!</v>
      </c>
      <c r="Q141" s="7" t="e">
        <f>Table1[[#This Row],[kelly/4 99]]*0.8*$U$2</f>
        <v>#DIV/0!</v>
      </c>
      <c r="R141" s="2"/>
      <c r="S1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6162</v>
      </c>
      <c r="B142" t="s">
        <v>81</v>
      </c>
      <c r="C142" s="1">
        <v>45611</v>
      </c>
      <c r="D142" t="s">
        <v>13</v>
      </c>
      <c r="E142">
        <v>2.5</v>
      </c>
      <c r="F142" s="2">
        <v>0.44444444444444398</v>
      </c>
      <c r="G142" s="2">
        <v>0.292243862171916</v>
      </c>
      <c r="H142" s="2">
        <v>0.32516185004196502</v>
      </c>
      <c r="I142" s="2">
        <v>0.44692737430167501</v>
      </c>
      <c r="J142" s="2">
        <v>0.47176079734219201</v>
      </c>
      <c r="K142" s="2">
        <v>-5.3677167481115597E-2</v>
      </c>
      <c r="L142" s="2"/>
      <c r="M142" s="2" t="e">
        <f>(Table1[[#This Row],[poisson_likelihood]] - (1-Table1[[#This Row],[poisson_likelihood]])/(1/Table1[[#This Row],[365 implied]]-1))/4</f>
        <v>#DIV/0!</v>
      </c>
      <c r="N142" s="7" t="e">
        <f>Table1[[#This Row],[kelly/4 365]]*0.8*$U$2</f>
        <v>#DIV/0!</v>
      </c>
      <c r="O142" s="2"/>
      <c r="P142" s="2" t="e">
        <f>(Table1[[#This Row],[poisson_likelihood]] - (1-Table1[[#This Row],[poisson_likelihood]])/(1/Table1[[#This Row],[99/pinn implied]]-1))/4</f>
        <v>#DIV/0!</v>
      </c>
      <c r="Q142" s="7" t="e">
        <f>Table1[[#This Row],[kelly/4 99]]*0.8*$U$2</f>
        <v>#DIV/0!</v>
      </c>
      <c r="R142" s="2"/>
      <c r="S1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6077</v>
      </c>
      <c r="B143" t="s">
        <v>39</v>
      </c>
      <c r="C143" s="1">
        <v>45611</v>
      </c>
      <c r="D143" t="s">
        <v>12</v>
      </c>
      <c r="E143">
        <v>1.5</v>
      </c>
      <c r="F143" s="2">
        <v>0.59523809523809501</v>
      </c>
      <c r="G143" s="2">
        <v>0.55925106069105901</v>
      </c>
      <c r="H143" s="2">
        <v>0.50718112919081804</v>
      </c>
      <c r="I143" s="2">
        <v>0.5625</v>
      </c>
      <c r="J143" s="2">
        <v>0.58288770053475902</v>
      </c>
      <c r="K143" s="2">
        <v>-5.4388126088023903E-2</v>
      </c>
      <c r="L143" s="2"/>
      <c r="M143" s="2" t="e">
        <f>(Table1[[#This Row],[poisson_likelihood]] - (1-Table1[[#This Row],[poisson_likelihood]])/(1/Table1[[#This Row],[365 implied]]-1))/4</f>
        <v>#DIV/0!</v>
      </c>
      <c r="N143" s="7" t="e">
        <f>Table1[[#This Row],[kelly/4 365]]*0.8*$U$2</f>
        <v>#DIV/0!</v>
      </c>
      <c r="O143" s="2"/>
      <c r="P143" s="2" t="e">
        <f>(Table1[[#This Row],[poisson_likelihood]] - (1-Table1[[#This Row],[poisson_likelihood]])/(1/Table1[[#This Row],[99/pinn implied]]-1))/4</f>
        <v>#DIV/0!</v>
      </c>
      <c r="Q143" s="7" t="e">
        <f>Table1[[#This Row],[kelly/4 99]]*0.8*$U$2</f>
        <v>#DIV/0!</v>
      </c>
      <c r="R143" s="2"/>
      <c r="S1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6074</v>
      </c>
      <c r="B144" t="s">
        <v>37</v>
      </c>
      <c r="C144" s="1">
        <v>45611</v>
      </c>
      <c r="D144" t="s">
        <v>13</v>
      </c>
      <c r="E144">
        <v>2.5</v>
      </c>
      <c r="F144" s="2">
        <v>0.41666666666666602</v>
      </c>
      <c r="G144" s="2">
        <v>0.25439419640171401</v>
      </c>
      <c r="H144" s="2">
        <v>0.28193320276992401</v>
      </c>
      <c r="I144" s="2">
        <v>0.28313253012048101</v>
      </c>
      <c r="J144" s="2">
        <v>0.284246575342465</v>
      </c>
      <c r="K144" s="2">
        <v>-5.7742913098603799E-2</v>
      </c>
      <c r="L144" s="2"/>
      <c r="M144" s="2" t="e">
        <f>(Table1[[#This Row],[poisson_likelihood]] - (1-Table1[[#This Row],[poisson_likelihood]])/(1/Table1[[#This Row],[365 implied]]-1))/4</f>
        <v>#DIV/0!</v>
      </c>
      <c r="N144" s="7" t="e">
        <f>Table1[[#This Row],[kelly/4 365]]*0.8*$U$2</f>
        <v>#DIV/0!</v>
      </c>
      <c r="O144" s="2"/>
      <c r="P144" s="2" t="e">
        <f>(Table1[[#This Row],[poisson_likelihood]] - (1-Table1[[#This Row],[poisson_likelihood]])/(1/Table1[[#This Row],[99/pinn implied]]-1))/4</f>
        <v>#DIV/0!</v>
      </c>
      <c r="Q144" s="7" t="e">
        <f>Table1[[#This Row],[kelly/4 99]]*0.8*$U$2</f>
        <v>#DIV/0!</v>
      </c>
      <c r="R144" s="2"/>
      <c r="S1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6096</v>
      </c>
      <c r="B145" t="s">
        <v>48</v>
      </c>
      <c r="C145" s="1">
        <v>45611</v>
      </c>
      <c r="D145" t="s">
        <v>13</v>
      </c>
      <c r="E145">
        <v>3.5</v>
      </c>
      <c r="F145" s="2">
        <v>0.45248868778280499</v>
      </c>
      <c r="G145" s="2">
        <v>0.32056265838669901</v>
      </c>
      <c r="H145" s="2">
        <v>0.32107743466739203</v>
      </c>
      <c r="I145" s="2">
        <v>0.317647058823529</v>
      </c>
      <c r="J145" s="2">
        <v>0.32770270270270202</v>
      </c>
      <c r="K145" s="2">
        <v>-6.0003898633277403E-2</v>
      </c>
      <c r="L145" s="2"/>
      <c r="M145" s="2" t="e">
        <f>(Table1[[#This Row],[poisson_likelihood]] - (1-Table1[[#This Row],[poisson_likelihood]])/(1/Table1[[#This Row],[365 implied]]-1))/4</f>
        <v>#DIV/0!</v>
      </c>
      <c r="N145" s="7" t="e">
        <f>Table1[[#This Row],[kelly/4 365]]*0.8*$U$2</f>
        <v>#DIV/0!</v>
      </c>
      <c r="O145" s="2"/>
      <c r="P145" s="2" t="e">
        <f>(Table1[[#This Row],[poisson_likelihood]] - (1-Table1[[#This Row],[poisson_likelihood]])/(1/Table1[[#This Row],[99/pinn implied]]-1))/4</f>
        <v>#DIV/0!</v>
      </c>
      <c r="Q145" s="7" t="e">
        <f>Table1[[#This Row],[kelly/4 99]]*0.8*$U$2</f>
        <v>#DIV/0!</v>
      </c>
      <c r="R145" s="2"/>
      <c r="S1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6117</v>
      </c>
      <c r="B146" t="s">
        <v>59</v>
      </c>
      <c r="C146" s="1">
        <v>45611</v>
      </c>
      <c r="D146" t="s">
        <v>12</v>
      </c>
      <c r="E146">
        <v>1.5</v>
      </c>
      <c r="F146" s="2">
        <v>0.66225165562913901</v>
      </c>
      <c r="G146" s="2">
        <v>0.62439688948004302</v>
      </c>
      <c r="H146" s="2">
        <v>0.58103980242208397</v>
      </c>
      <c r="I146" s="2">
        <v>0.60126582278481</v>
      </c>
      <c r="J146" s="2">
        <v>0.59139784946236496</v>
      </c>
      <c r="K146" s="2">
        <v>-6.0112695266006003E-2</v>
      </c>
      <c r="L146" s="2"/>
      <c r="M146" s="2" t="e">
        <f>(Table1[[#This Row],[poisson_likelihood]] - (1-Table1[[#This Row],[poisson_likelihood]])/(1/Table1[[#This Row],[365 implied]]-1))/4</f>
        <v>#DIV/0!</v>
      </c>
      <c r="N146" s="7" t="e">
        <f>Table1[[#This Row],[kelly/4 365]]*0.8*$U$2</f>
        <v>#DIV/0!</v>
      </c>
      <c r="O146" s="2"/>
      <c r="P146" s="2" t="e">
        <f>(Table1[[#This Row],[poisson_likelihood]] - (1-Table1[[#This Row],[poisson_likelihood]])/(1/Table1[[#This Row],[99/pinn implied]]-1))/4</f>
        <v>#DIV/0!</v>
      </c>
      <c r="Q146" s="7" t="e">
        <f>Table1[[#This Row],[kelly/4 99]]*0.8*$U$2</f>
        <v>#DIV/0!</v>
      </c>
      <c r="R146" s="2"/>
      <c r="S1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6160</v>
      </c>
      <c r="B147" t="s">
        <v>80</v>
      </c>
      <c r="C147" s="1">
        <v>45611</v>
      </c>
      <c r="D147" t="s">
        <v>13</v>
      </c>
      <c r="E147">
        <v>2.5</v>
      </c>
      <c r="F147" s="2">
        <v>0.476190476190476</v>
      </c>
      <c r="G147" s="2">
        <v>0.31101843898399201</v>
      </c>
      <c r="H147" s="2">
        <v>0.34627894060882503</v>
      </c>
      <c r="I147" s="2">
        <v>0.44927536231884002</v>
      </c>
      <c r="J147" s="2">
        <v>0.47807017543859598</v>
      </c>
      <c r="K147" s="2">
        <v>-6.2003232891242099E-2</v>
      </c>
      <c r="L147" s="2"/>
      <c r="M147" s="2" t="e">
        <f>(Table1[[#This Row],[poisson_likelihood]] - (1-Table1[[#This Row],[poisson_likelihood]])/(1/Table1[[#This Row],[365 implied]]-1))/4</f>
        <v>#DIV/0!</v>
      </c>
      <c r="N147" s="7" t="e">
        <f>Table1[[#This Row],[kelly/4 365]]*0.8*$U$2</f>
        <v>#DIV/0!</v>
      </c>
      <c r="O147" s="2"/>
      <c r="P147" s="2" t="e">
        <f>(Table1[[#This Row],[poisson_likelihood]] - (1-Table1[[#This Row],[poisson_likelihood]])/(1/Table1[[#This Row],[99/pinn implied]]-1))/4</f>
        <v>#DIV/0!</v>
      </c>
      <c r="Q147" s="7" t="e">
        <f>Table1[[#This Row],[kelly/4 99]]*0.8*$U$2</f>
        <v>#DIV/0!</v>
      </c>
      <c r="R147" s="2"/>
      <c r="S1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6099</v>
      </c>
      <c r="B148" t="s">
        <v>50</v>
      </c>
      <c r="C148" s="1">
        <v>45611</v>
      </c>
      <c r="D148" t="s">
        <v>12</v>
      </c>
      <c r="E148">
        <v>2.5</v>
      </c>
      <c r="F148" s="2">
        <v>0.4</v>
      </c>
      <c r="G148" s="2">
        <v>0.33633881688755102</v>
      </c>
      <c r="H148" s="2">
        <v>0.24985719293476799</v>
      </c>
      <c r="I148" s="2">
        <v>0.25742574257425699</v>
      </c>
      <c r="J148" s="2">
        <v>0.289592760180995</v>
      </c>
      <c r="K148" s="2">
        <v>-6.2559502943846296E-2</v>
      </c>
      <c r="L148" s="2"/>
      <c r="M148" s="2" t="e">
        <f>(Table1[[#This Row],[poisson_likelihood]] - (1-Table1[[#This Row],[poisson_likelihood]])/(1/Table1[[#This Row],[365 implied]]-1))/4</f>
        <v>#DIV/0!</v>
      </c>
      <c r="N148" s="7" t="e">
        <f>Table1[[#This Row],[kelly/4 365]]*0.8*$U$2</f>
        <v>#DIV/0!</v>
      </c>
      <c r="O148" s="2"/>
      <c r="P148" s="2" t="e">
        <f>(Table1[[#This Row],[poisson_likelihood]] - (1-Table1[[#This Row],[poisson_likelihood]])/(1/Table1[[#This Row],[99/pinn implied]]-1))/4</f>
        <v>#DIV/0!</v>
      </c>
      <c r="Q148" s="7" t="e">
        <f>Table1[[#This Row],[kelly/4 99]]*0.8*$U$2</f>
        <v>#DIV/0!</v>
      </c>
      <c r="R148" s="2"/>
      <c r="S1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6164</v>
      </c>
      <c r="B149" t="s">
        <v>82</v>
      </c>
      <c r="C149" s="1">
        <v>45611</v>
      </c>
      <c r="D149" t="s">
        <v>13</v>
      </c>
      <c r="E149">
        <v>3.5</v>
      </c>
      <c r="F149" s="2">
        <v>0.581395348837209</v>
      </c>
      <c r="G149" s="2">
        <v>0.43270123222484702</v>
      </c>
      <c r="H149" s="2">
        <v>0.47374377598608503</v>
      </c>
      <c r="I149" s="2">
        <v>0.625766871165644</v>
      </c>
      <c r="J149" s="2">
        <v>0.61254612546125398</v>
      </c>
      <c r="K149" s="2">
        <v>-6.4291911563865795E-2</v>
      </c>
      <c r="L149" s="2"/>
      <c r="M149" s="2" t="e">
        <f>(Table1[[#This Row],[poisson_likelihood]] - (1-Table1[[#This Row],[poisson_likelihood]])/(1/Table1[[#This Row],[365 implied]]-1))/4</f>
        <v>#DIV/0!</v>
      </c>
      <c r="N149" s="7" t="e">
        <f>Table1[[#This Row],[kelly/4 365]]*0.8*$U$2</f>
        <v>#DIV/0!</v>
      </c>
      <c r="O149" s="2"/>
      <c r="P149" s="2" t="e">
        <f>(Table1[[#This Row],[poisson_likelihood]] - (1-Table1[[#This Row],[poisson_likelihood]])/(1/Table1[[#This Row],[99/pinn implied]]-1))/4</f>
        <v>#DIV/0!</v>
      </c>
      <c r="Q149" s="7" t="e">
        <f>Table1[[#This Row],[kelly/4 99]]*0.8*$U$2</f>
        <v>#DIV/0!</v>
      </c>
      <c r="R149" s="2"/>
      <c r="S1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6147</v>
      </c>
      <c r="B150" t="s">
        <v>74</v>
      </c>
      <c r="C150" s="1">
        <v>45611</v>
      </c>
      <c r="D150" t="s">
        <v>12</v>
      </c>
      <c r="E150">
        <v>2.5</v>
      </c>
      <c r="F150" s="2">
        <v>0.57471264367816</v>
      </c>
      <c r="G150" s="2">
        <v>0.49412373294640999</v>
      </c>
      <c r="H150" s="2">
        <v>0.449768198800021</v>
      </c>
      <c r="I150" s="2">
        <v>0.34567901234567899</v>
      </c>
      <c r="J150" s="2">
        <v>0.40588235294117597</v>
      </c>
      <c r="K150" s="2">
        <v>-7.3447072327014196E-2</v>
      </c>
      <c r="L150" s="2"/>
      <c r="M150" s="2" t="e">
        <f>(Table1[[#This Row],[poisson_likelihood]] - (1-Table1[[#This Row],[poisson_likelihood]])/(1/Table1[[#This Row],[365 implied]]-1))/4</f>
        <v>#DIV/0!</v>
      </c>
      <c r="N150" s="7" t="e">
        <f>Table1[[#This Row],[kelly/4 365]]*0.8*$U$2</f>
        <v>#DIV/0!</v>
      </c>
      <c r="O150" s="2"/>
      <c r="P150" s="2" t="e">
        <f>(Table1[[#This Row],[poisson_likelihood]] - (1-Table1[[#This Row],[poisson_likelihood]])/(1/Table1[[#This Row],[99/pinn implied]]-1))/4</f>
        <v>#DIV/0!</v>
      </c>
      <c r="Q150" s="7" t="e">
        <f>Table1[[#This Row],[kelly/4 99]]*0.8*$U$2</f>
        <v>#DIV/0!</v>
      </c>
      <c r="R150" s="2"/>
      <c r="S1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6081</v>
      </c>
      <c r="B151" t="s">
        <v>41</v>
      </c>
      <c r="C151" s="1">
        <v>45611</v>
      </c>
      <c r="D151" t="s">
        <v>12</v>
      </c>
      <c r="E151">
        <v>0.5</v>
      </c>
      <c r="F151" s="2">
        <v>0.854700854700854</v>
      </c>
      <c r="G151" s="2">
        <v>0.79351071070354595</v>
      </c>
      <c r="H151" s="2">
        <v>0.80363559786662997</v>
      </c>
      <c r="I151" s="2">
        <v>0.77647058823529402</v>
      </c>
      <c r="J151" s="2">
        <v>0.76573426573426495</v>
      </c>
      <c r="K151" s="2">
        <v>-8.7862280141239299E-2</v>
      </c>
      <c r="L151" s="2"/>
      <c r="M151" s="2" t="e">
        <f>(Table1[[#This Row],[poisson_likelihood]] - (1-Table1[[#This Row],[poisson_likelihood]])/(1/Table1[[#This Row],[365 implied]]-1))/4</f>
        <v>#DIV/0!</v>
      </c>
      <c r="N151" s="7" t="e">
        <f>Table1[[#This Row],[kelly/4 365]]*0.8*$U$2</f>
        <v>#DIV/0!</v>
      </c>
      <c r="O151" s="2"/>
      <c r="P151" s="2" t="e">
        <f>(Table1[[#This Row],[poisson_likelihood]] - (1-Table1[[#This Row],[poisson_likelihood]])/(1/Table1[[#This Row],[99/pinn implied]]-1))/4</f>
        <v>#DIV/0!</v>
      </c>
      <c r="Q151" s="7" t="e">
        <f>Table1[[#This Row],[kelly/4 99]]*0.8*$U$2</f>
        <v>#DIV/0!</v>
      </c>
      <c r="R151" s="2"/>
      <c r="S1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6139</v>
      </c>
      <c r="B152" t="s">
        <v>70</v>
      </c>
      <c r="C152" s="1">
        <v>45611</v>
      </c>
      <c r="D152" t="s">
        <v>12</v>
      </c>
      <c r="E152">
        <v>1.5</v>
      </c>
      <c r="F152" s="2">
        <v>0.65789473684210498</v>
      </c>
      <c r="G152" s="2">
        <v>0.57242335519647403</v>
      </c>
      <c r="H152" s="2">
        <v>0.51667877397453399</v>
      </c>
      <c r="I152" s="2">
        <v>0.54263565891472798</v>
      </c>
      <c r="J152" s="2">
        <v>0.50731707317073105</v>
      </c>
      <c r="K152" s="2">
        <v>-0.103196280557071</v>
      </c>
      <c r="L152" s="2"/>
      <c r="M152" s="2" t="e">
        <f>(Table1[[#This Row],[poisson_likelihood]] - (1-Table1[[#This Row],[poisson_likelihood]])/(1/Table1[[#This Row],[365 implied]]-1))/4</f>
        <v>#DIV/0!</v>
      </c>
      <c r="N152" s="7" t="e">
        <f>Table1[[#This Row],[kelly/4 365]]*0.8*$U$2</f>
        <v>#DIV/0!</v>
      </c>
      <c r="O152" s="2"/>
      <c r="P152" s="2" t="e">
        <f>(Table1[[#This Row],[poisson_likelihood]] - (1-Table1[[#This Row],[poisson_likelihood]])/(1/Table1[[#This Row],[99/pinn implied]]-1))/4</f>
        <v>#DIV/0!</v>
      </c>
      <c r="Q152" s="7" t="e">
        <f>Table1[[#This Row],[kelly/4 99]]*0.8*$U$2</f>
        <v>#DIV/0!</v>
      </c>
      <c r="R152" s="2"/>
      <c r="S1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6135</v>
      </c>
      <c r="B153" t="s">
        <v>68</v>
      </c>
      <c r="C153" s="1">
        <v>45611</v>
      </c>
      <c r="D153" t="s">
        <v>12</v>
      </c>
      <c r="E153">
        <v>1.5</v>
      </c>
      <c r="F153" s="2">
        <v>0.61349693251533699</v>
      </c>
      <c r="G153" s="2">
        <v>0.42735006095738498</v>
      </c>
      <c r="H153" s="2">
        <v>0.35765152136873202</v>
      </c>
      <c r="I153" s="2">
        <v>0.26056338028169002</v>
      </c>
      <c r="J153" s="2">
        <v>0.3046875</v>
      </c>
      <c r="K153" s="2">
        <v>-0.165487309590859</v>
      </c>
      <c r="L153" s="2"/>
      <c r="M153" s="2" t="e">
        <f>(Table1[[#This Row],[poisson_likelihood]] - (1-Table1[[#This Row],[poisson_likelihood]])/(1/Table1[[#This Row],[365 implied]]-1))/4</f>
        <v>#DIV/0!</v>
      </c>
      <c r="N153" s="7" t="e">
        <f>Table1[[#This Row],[kelly/4 365]]*0.8*$U$2</f>
        <v>#DIV/0!</v>
      </c>
      <c r="O153" s="2"/>
      <c r="P153" s="2" t="e">
        <f>(Table1[[#This Row],[poisson_likelihood]] - (1-Table1[[#This Row],[poisson_likelihood]])/(1/Table1[[#This Row],[99/pinn implied]]-1))/4</f>
        <v>#DIV/0!</v>
      </c>
      <c r="Q153" s="7" t="e">
        <f>Table1[[#This Row],[kelly/4 99]]*0.8*$U$2</f>
        <v>#DIV/0!</v>
      </c>
      <c r="R153" s="2"/>
      <c r="S1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2024-11-15T12:48:42Z</dcterms:created>
  <dcterms:modified xsi:type="dcterms:W3CDTF">2024-11-16T13:58:18Z</dcterms:modified>
</cp:coreProperties>
</file>