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mann/Documents/Code_Learning/nhl_fromscratch/daily_odds/"/>
    </mc:Choice>
  </mc:AlternateContent>
  <xr:revisionPtr revIDLastSave="0" documentId="13_ncr:40009_{5FC3EF1D-096C-094A-AE03-037DEE1D44B0}" xr6:coauthVersionLast="47" xr6:coauthVersionMax="47" xr10:uidLastSave="{00000000-0000-0000-0000-000000000000}"/>
  <bookViews>
    <workbookView xWindow="0" yWindow="500" windowWidth="28800" windowHeight="16300"/>
  </bookViews>
  <sheets>
    <sheet name="modelled_likelihoods_weight4_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1" l="1"/>
  <c r="Q2" i="1"/>
  <c r="P2" i="1"/>
  <c r="N2" i="1"/>
  <c r="M2" i="1"/>
  <c r="L21" i="1"/>
  <c r="O28" i="1"/>
  <c r="O54" i="1"/>
  <c r="O47" i="1"/>
  <c r="O16" i="1"/>
  <c r="L16" i="1"/>
  <c r="L20" i="1"/>
  <c r="O20" i="1"/>
  <c r="P20" i="1" s="1"/>
  <c r="Q20" i="1" s="1"/>
  <c r="L15" i="1"/>
  <c r="O44" i="1"/>
  <c r="O29" i="1"/>
  <c r="L19" i="1"/>
  <c r="O12" i="1"/>
  <c r="L12" i="1"/>
  <c r="L7" i="1"/>
  <c r="O7" i="1"/>
  <c r="O18" i="1"/>
  <c r="L18" i="1"/>
  <c r="O11" i="1"/>
  <c r="P11" i="1" s="1"/>
  <c r="Q11" i="1" s="1"/>
  <c r="L11" i="1"/>
  <c r="O17" i="1"/>
  <c r="L17" i="1"/>
  <c r="O9" i="1"/>
  <c r="L9" i="1"/>
  <c r="M27" i="1"/>
  <c r="N27" i="1" s="1"/>
  <c r="O10" i="1"/>
  <c r="L10" i="1"/>
  <c r="O8" i="1"/>
  <c r="L8" i="1"/>
  <c r="M8" i="1" s="1"/>
  <c r="N8" i="1" s="1"/>
  <c r="O6" i="1"/>
  <c r="L6" i="1"/>
  <c r="O34" i="1"/>
  <c r="O26" i="1"/>
  <c r="P26" i="1" s="1"/>
  <c r="Q26" i="1" s="1"/>
  <c r="O25" i="1"/>
  <c r="O24" i="1"/>
  <c r="O23" i="1"/>
  <c r="L5" i="1"/>
  <c r="M5" i="1" s="1"/>
  <c r="N5" i="1" s="1"/>
  <c r="O5" i="1"/>
  <c r="O14" i="1"/>
  <c r="L14" i="1"/>
  <c r="L13" i="1"/>
  <c r="O13" i="1"/>
  <c r="L4" i="1"/>
  <c r="O4" i="1"/>
  <c r="O3" i="1"/>
  <c r="P9" i="1"/>
  <c r="Q9" i="1" s="1"/>
  <c r="P17" i="1"/>
  <c r="Q17" i="1" s="1"/>
  <c r="P25" i="1"/>
  <c r="Q25" i="1" s="1"/>
  <c r="P33" i="1"/>
  <c r="Q33" i="1" s="1"/>
  <c r="P41" i="1"/>
  <c r="Q41" i="1" s="1"/>
  <c r="P49" i="1"/>
  <c r="Q49" i="1" s="1"/>
  <c r="P57" i="1"/>
  <c r="Q57" i="1" s="1"/>
  <c r="P65" i="1"/>
  <c r="Q65" i="1" s="1"/>
  <c r="P73" i="1"/>
  <c r="Q73" i="1" s="1"/>
  <c r="P81" i="1"/>
  <c r="Q81" i="1" s="1"/>
  <c r="P89" i="1"/>
  <c r="Q89" i="1" s="1"/>
  <c r="P97" i="1"/>
  <c r="Q97" i="1" s="1"/>
  <c r="P105" i="1"/>
  <c r="Q105" i="1" s="1"/>
  <c r="P113" i="1"/>
  <c r="Q113" i="1" s="1"/>
  <c r="P121" i="1"/>
  <c r="Q121" i="1" s="1"/>
  <c r="P129" i="1"/>
  <c r="Q129" i="1" s="1"/>
  <c r="P145" i="1"/>
  <c r="Q145" i="1" s="1"/>
  <c r="P153" i="1"/>
  <c r="Q153" i="1" s="1"/>
  <c r="P169" i="1"/>
  <c r="Q169" i="1" s="1"/>
  <c r="P177" i="1"/>
  <c r="Q177" i="1" s="1"/>
  <c r="P185" i="1"/>
  <c r="Q185" i="1" s="1"/>
  <c r="P193" i="1"/>
  <c r="Q193" i="1" s="1"/>
  <c r="P201" i="1"/>
  <c r="Q201" i="1" s="1"/>
  <c r="P209" i="1"/>
  <c r="Q209" i="1" s="1"/>
  <c r="P217" i="1"/>
  <c r="Q217" i="1" s="1"/>
  <c r="P225" i="1"/>
  <c r="Q225" i="1" s="1"/>
  <c r="P233" i="1"/>
  <c r="Q233" i="1" s="1"/>
  <c r="P241" i="1"/>
  <c r="Q241" i="1" s="1"/>
  <c r="P249" i="1"/>
  <c r="Q249" i="1" s="1"/>
  <c r="P257" i="1"/>
  <c r="Q257" i="1" s="1"/>
  <c r="P265" i="1"/>
  <c r="Q265" i="1" s="1"/>
  <c r="P273" i="1"/>
  <c r="Q273" i="1" s="1"/>
  <c r="P281" i="1"/>
  <c r="Q281" i="1" s="1"/>
  <c r="P297" i="1"/>
  <c r="Q297" i="1" s="1"/>
  <c r="P305" i="1"/>
  <c r="Q305" i="1" s="1"/>
  <c r="L3" i="1"/>
  <c r="M9" i="1"/>
  <c r="N9" i="1" s="1"/>
  <c r="M24" i="1"/>
  <c r="N24" i="1" s="1"/>
  <c r="M41" i="1"/>
  <c r="N41" i="1" s="1"/>
  <c r="M49" i="1"/>
  <c r="N49" i="1" s="1"/>
  <c r="M56" i="1"/>
  <c r="N56" i="1" s="1"/>
  <c r="M63" i="1"/>
  <c r="N63" i="1" s="1"/>
  <c r="M65" i="1"/>
  <c r="N65" i="1" s="1"/>
  <c r="M72" i="1"/>
  <c r="N72" i="1" s="1"/>
  <c r="M73" i="1"/>
  <c r="N73" i="1" s="1"/>
  <c r="M88" i="1"/>
  <c r="N88" i="1" s="1"/>
  <c r="M96" i="1"/>
  <c r="N96" i="1" s="1"/>
  <c r="M97" i="1"/>
  <c r="N97" i="1" s="1"/>
  <c r="M105" i="1"/>
  <c r="N105" i="1" s="1"/>
  <c r="M113" i="1"/>
  <c r="N113" i="1" s="1"/>
  <c r="M119" i="1"/>
  <c r="N119" i="1" s="1"/>
  <c r="M128" i="1"/>
  <c r="N128" i="1" s="1"/>
  <c r="M136" i="1"/>
  <c r="N136" i="1" s="1"/>
  <c r="M143" i="1"/>
  <c r="N143" i="1" s="1"/>
  <c r="M144" i="1"/>
  <c r="N144" i="1" s="1"/>
  <c r="M153" i="1"/>
  <c r="N153" i="1" s="1"/>
  <c r="M160" i="1"/>
  <c r="N160" i="1" s="1"/>
  <c r="M168" i="1"/>
  <c r="N168" i="1" s="1"/>
  <c r="M177" i="1"/>
  <c r="N177" i="1" s="1"/>
  <c r="M185" i="1"/>
  <c r="N185" i="1" s="1"/>
  <c r="M191" i="1"/>
  <c r="N191" i="1" s="1"/>
  <c r="M192" i="1"/>
  <c r="N192" i="1" s="1"/>
  <c r="M201" i="1"/>
  <c r="N201" i="1" s="1"/>
  <c r="M208" i="1"/>
  <c r="N208" i="1" s="1"/>
  <c r="M216" i="1"/>
  <c r="N216" i="1" s="1"/>
  <c r="M224" i="1"/>
  <c r="N224" i="1" s="1"/>
  <c r="M232" i="1"/>
  <c r="N232" i="1" s="1"/>
  <c r="M239" i="1"/>
  <c r="N239" i="1" s="1"/>
  <c r="M240" i="1"/>
  <c r="N240" i="1" s="1"/>
  <c r="M248" i="1"/>
  <c r="N248" i="1" s="1"/>
  <c r="M249" i="1"/>
  <c r="N249" i="1" s="1"/>
  <c r="M257" i="1"/>
  <c r="N257" i="1" s="1"/>
  <c r="M264" i="1"/>
  <c r="N264" i="1" s="1"/>
  <c r="M265" i="1"/>
  <c r="N265" i="1" s="1"/>
  <c r="M271" i="1"/>
  <c r="N271" i="1" s="1"/>
  <c r="M279" i="1"/>
  <c r="N279" i="1" s="1"/>
  <c r="M287" i="1"/>
  <c r="N287" i="1" s="1"/>
  <c r="M296" i="1"/>
  <c r="N296" i="1" s="1"/>
  <c r="M303" i="1"/>
  <c r="N303" i="1" s="1"/>
  <c r="Q85" i="1"/>
  <c r="Q149" i="1"/>
  <c r="Q229" i="1"/>
  <c r="Q301" i="1"/>
  <c r="V1" i="1"/>
  <c r="S77" i="1"/>
  <c r="S215" i="1"/>
  <c r="S189" i="1"/>
  <c r="S143" i="1"/>
  <c r="S259" i="1"/>
  <c r="S73" i="1"/>
  <c r="S279" i="1"/>
  <c r="S85" i="1"/>
  <c r="S27" i="1"/>
  <c r="S269" i="1"/>
  <c r="S109" i="1"/>
  <c r="S237" i="1"/>
  <c r="S222" i="1"/>
  <c r="S106" i="1"/>
  <c r="S212" i="1"/>
  <c r="S126" i="1"/>
  <c r="S167" i="1"/>
  <c r="S165" i="1"/>
  <c r="S43" i="1"/>
  <c r="S261" i="1"/>
  <c r="S53" i="1"/>
  <c r="S226" i="1"/>
  <c r="S248" i="1"/>
  <c r="S81" i="1"/>
  <c r="S234" i="1"/>
  <c r="S112" i="1"/>
  <c r="S245" i="1"/>
  <c r="S96" i="1"/>
  <c r="S177" i="1"/>
  <c r="S133" i="1"/>
  <c r="S271" i="1"/>
  <c r="S39" i="1"/>
  <c r="S205" i="1"/>
  <c r="S129" i="1"/>
  <c r="S145" i="1"/>
  <c r="S99" i="1"/>
  <c r="S72" i="1"/>
  <c r="S191" i="1"/>
  <c r="S114" i="1"/>
  <c r="S174" i="1"/>
  <c r="S108" i="1"/>
  <c r="S228" i="1"/>
  <c r="S158" i="1"/>
  <c r="S63" i="1"/>
  <c r="S240" i="1"/>
  <c r="S105" i="1"/>
  <c r="S130" i="1"/>
  <c r="S227" i="1"/>
  <c r="S219" i="1"/>
  <c r="S122" i="1"/>
  <c r="S277" i="1"/>
  <c r="S49" i="1"/>
  <c r="S136" i="1"/>
  <c r="S202" i="1"/>
  <c r="S163" i="1"/>
  <c r="S95" i="1"/>
  <c r="S176" i="1"/>
  <c r="S171" i="1"/>
  <c r="S217" i="1"/>
  <c r="S101" i="1"/>
  <c r="S166" i="1"/>
  <c r="S128" i="1"/>
  <c r="S179" i="1"/>
  <c r="S125" i="1"/>
  <c r="S298" i="1"/>
  <c r="S6" i="1"/>
  <c r="S80" i="1"/>
  <c r="S254" i="1"/>
  <c r="S51" i="1"/>
  <c r="S244" i="1"/>
  <c r="S119" i="1"/>
  <c r="S196" i="1"/>
  <c r="S292" i="1"/>
  <c r="S50" i="1"/>
  <c r="S273" i="1"/>
  <c r="S58" i="1"/>
  <c r="S287" i="1"/>
  <c r="S24" i="1"/>
  <c r="S147" i="1"/>
  <c r="S134" i="1"/>
  <c r="S278" i="1"/>
  <c r="S23" i="1"/>
  <c r="S285" i="1"/>
  <c r="S60" i="1"/>
  <c r="S303" i="1"/>
  <c r="S26" i="1"/>
  <c r="S168" i="1"/>
  <c r="S78" i="1"/>
  <c r="S71" i="1"/>
  <c r="S198" i="1"/>
  <c r="S281" i="1"/>
  <c r="S34" i="1"/>
  <c r="S153" i="1"/>
  <c r="S182" i="1"/>
  <c r="S239" i="1"/>
  <c r="S82" i="1"/>
  <c r="S194" i="1"/>
  <c r="S61" i="1"/>
  <c r="S300" i="1"/>
  <c r="S5" i="1"/>
  <c r="S251" i="1"/>
  <c r="S69" i="1"/>
  <c r="S253" i="1"/>
  <c r="S57" i="1"/>
  <c r="S299" i="1"/>
  <c r="S25" i="1"/>
  <c r="S110" i="1"/>
  <c r="S195" i="1"/>
  <c r="S170" i="1"/>
  <c r="S62" i="1"/>
  <c r="S294" i="1"/>
  <c r="S12" i="1"/>
  <c r="S207" i="1"/>
  <c r="S89" i="1"/>
  <c r="S272" i="1"/>
  <c r="S29" i="1"/>
  <c r="S211" i="1"/>
  <c r="S55" i="1"/>
  <c r="S246" i="1"/>
  <c r="S33" i="1"/>
  <c r="S139" i="1"/>
  <c r="S79" i="1"/>
  <c r="S231" i="1"/>
  <c r="S74" i="1"/>
  <c r="S258" i="1"/>
  <c r="S19" i="1"/>
  <c r="S249" i="1"/>
  <c r="S44" i="1"/>
  <c r="S197" i="1"/>
  <c r="S100" i="1"/>
  <c r="S241" i="1"/>
  <c r="S41" i="1"/>
  <c r="S301" i="1"/>
  <c r="S13" i="1"/>
  <c r="S266" i="1"/>
  <c r="S38" i="1"/>
  <c r="S186" i="1"/>
  <c r="S135" i="1"/>
  <c r="S3" i="1"/>
  <c r="S296" i="1"/>
  <c r="S123" i="1"/>
  <c r="S229" i="1"/>
  <c r="S250" i="1"/>
  <c r="S14" i="1"/>
  <c r="S256" i="1"/>
  <c r="S48" i="1"/>
  <c r="S200" i="1"/>
  <c r="S94" i="1"/>
  <c r="S181" i="1"/>
  <c r="S131" i="1"/>
  <c r="S111" i="1"/>
  <c r="S193" i="1"/>
  <c r="S304" i="1"/>
  <c r="S4" i="1"/>
  <c r="S260" i="1"/>
  <c r="S92" i="1"/>
  <c r="S97" i="1"/>
  <c r="S224" i="1"/>
  <c r="S113" i="1"/>
  <c r="S233" i="1"/>
  <c r="S118" i="1"/>
  <c r="S120" i="1"/>
  <c r="S151" i="1"/>
  <c r="S140" i="1"/>
  <c r="S185" i="1"/>
  <c r="S107" i="1"/>
  <c r="S65" i="1"/>
  <c r="S238" i="1"/>
  <c r="S21" i="1"/>
  <c r="S263" i="1"/>
  <c r="S76" i="1"/>
  <c r="S210" i="1"/>
  <c r="S87" i="1"/>
  <c r="S199" i="1"/>
  <c r="S146" i="1"/>
  <c r="S117" i="1"/>
  <c r="S137" i="1"/>
  <c r="S188" i="1"/>
  <c r="S102" i="1"/>
  <c r="S180" i="1"/>
  <c r="S156" i="1"/>
  <c r="S144" i="1"/>
  <c r="S88" i="1"/>
  <c r="S214" i="1"/>
  <c r="S28" i="1"/>
  <c r="S255" i="1"/>
  <c r="S83" i="1"/>
  <c r="S203" i="1"/>
  <c r="S56" i="1"/>
  <c r="S252" i="1"/>
  <c r="S274" i="1"/>
  <c r="S46" i="1"/>
  <c r="S64" i="1"/>
  <c r="S242" i="1"/>
  <c r="S155" i="1"/>
  <c r="S173" i="1"/>
  <c r="S45" i="1"/>
  <c r="S270" i="1"/>
  <c r="S187" i="1"/>
  <c r="S132" i="1"/>
  <c r="S302" i="1"/>
  <c r="S8" i="1"/>
  <c r="S286" i="1"/>
  <c r="S10" i="1"/>
  <c r="S90" i="1"/>
  <c r="S232" i="1"/>
  <c r="S267" i="1"/>
  <c r="S36" i="1"/>
  <c r="S288" i="1"/>
  <c r="S31" i="1"/>
  <c r="S297" i="1"/>
  <c r="S15" i="1"/>
  <c r="S32" i="1"/>
  <c r="S268" i="1"/>
  <c r="S59" i="1"/>
  <c r="S218" i="1"/>
  <c r="S40" i="1"/>
  <c r="S190" i="1"/>
  <c r="S75" i="1"/>
  <c r="S149" i="1"/>
  <c r="S30" i="1"/>
  <c r="S265" i="1"/>
  <c r="S175" i="1"/>
  <c r="S148" i="1"/>
  <c r="S7" i="1"/>
  <c r="S291" i="1"/>
  <c r="S305" i="1"/>
  <c r="S152" i="1"/>
  <c r="S201" i="1"/>
  <c r="S150" i="1"/>
  <c r="S184" i="1"/>
  <c r="S183" i="1"/>
  <c r="S142" i="1"/>
  <c r="S86" i="1"/>
  <c r="S213" i="1"/>
  <c r="S276" i="1"/>
  <c r="S16" i="1"/>
  <c r="S216" i="1"/>
  <c r="S68" i="1"/>
  <c r="S161" i="1"/>
  <c r="S127" i="1"/>
  <c r="S47" i="1"/>
  <c r="S264" i="1"/>
  <c r="S225" i="1"/>
  <c r="S93" i="1"/>
  <c r="S262" i="1"/>
  <c r="S37" i="1"/>
  <c r="S293" i="1"/>
  <c r="S54" i="1"/>
  <c r="S169" i="1"/>
  <c r="S154" i="1"/>
  <c r="S243" i="1"/>
  <c r="S66" i="1"/>
  <c r="S284" i="1"/>
  <c r="S20" i="1"/>
  <c r="S283" i="1"/>
  <c r="S42" i="1"/>
  <c r="S290" i="1"/>
  <c r="S9" i="1"/>
  <c r="S98" i="1"/>
  <c r="S220" i="1"/>
  <c r="S141" i="1"/>
  <c r="S209" i="1"/>
  <c r="S235" i="1"/>
  <c r="S104" i="1"/>
  <c r="S84" i="1"/>
  <c r="S204" i="1"/>
  <c r="S17" i="1"/>
  <c r="S282" i="1"/>
  <c r="S192" i="1"/>
  <c r="S103" i="1"/>
  <c r="S124" i="1"/>
  <c r="S206" i="1"/>
  <c r="S221" i="1"/>
  <c r="S91" i="1"/>
  <c r="S162" i="1"/>
  <c r="S157" i="1"/>
  <c r="S208" i="1"/>
  <c r="S121" i="1"/>
  <c r="S289" i="1"/>
  <c r="S22" i="1"/>
  <c r="S11" i="1"/>
  <c r="S275" i="1"/>
  <c r="S280" i="1"/>
  <c r="S52" i="1"/>
  <c r="S257" i="1"/>
  <c r="S18" i="1"/>
  <c r="S164" i="1"/>
  <c r="S159" i="1"/>
  <c r="S236" i="1"/>
  <c r="S116" i="1"/>
  <c r="S115" i="1"/>
  <c r="S230" i="1"/>
  <c r="S247" i="1"/>
  <c r="S67" i="1"/>
  <c r="S70" i="1"/>
  <c r="S223" i="1"/>
  <c r="S138" i="1"/>
  <c r="S160" i="1"/>
  <c r="S178" i="1"/>
  <c r="S172" i="1"/>
  <c r="S295" i="1"/>
  <c r="S35" i="1"/>
  <c r="P77" i="1"/>
  <c r="Q77" i="1" s="1"/>
  <c r="P215" i="1"/>
  <c r="Q215" i="1" s="1"/>
  <c r="P189" i="1"/>
  <c r="Q189" i="1" s="1"/>
  <c r="P143" i="1"/>
  <c r="Q143" i="1" s="1"/>
  <c r="P259" i="1"/>
  <c r="Q259" i="1" s="1"/>
  <c r="P279" i="1"/>
  <c r="Q279" i="1" s="1"/>
  <c r="P85" i="1"/>
  <c r="P27" i="1"/>
  <c r="Q27" i="1" s="1"/>
  <c r="P269" i="1"/>
  <c r="Q269" i="1" s="1"/>
  <c r="P109" i="1"/>
  <c r="Q109" i="1" s="1"/>
  <c r="P237" i="1"/>
  <c r="Q237" i="1" s="1"/>
  <c r="P222" i="1"/>
  <c r="Q222" i="1" s="1"/>
  <c r="P106" i="1"/>
  <c r="Q106" i="1" s="1"/>
  <c r="P212" i="1"/>
  <c r="Q212" i="1" s="1"/>
  <c r="P126" i="1"/>
  <c r="Q126" i="1" s="1"/>
  <c r="P167" i="1"/>
  <c r="Q167" i="1" s="1"/>
  <c r="P165" i="1"/>
  <c r="Q165" i="1" s="1"/>
  <c r="P43" i="1"/>
  <c r="Q43" i="1" s="1"/>
  <c r="P261" i="1"/>
  <c r="Q261" i="1" s="1"/>
  <c r="P53" i="1"/>
  <c r="Q53" i="1" s="1"/>
  <c r="P226" i="1"/>
  <c r="Q226" i="1" s="1"/>
  <c r="P248" i="1"/>
  <c r="Q248" i="1" s="1"/>
  <c r="P234" i="1"/>
  <c r="Q234" i="1" s="1"/>
  <c r="P112" i="1"/>
  <c r="Q112" i="1" s="1"/>
  <c r="P245" i="1"/>
  <c r="Q245" i="1" s="1"/>
  <c r="P96" i="1"/>
  <c r="Q96" i="1" s="1"/>
  <c r="P133" i="1"/>
  <c r="Q133" i="1" s="1"/>
  <c r="P271" i="1"/>
  <c r="Q271" i="1" s="1"/>
  <c r="P39" i="1"/>
  <c r="Q39" i="1" s="1"/>
  <c r="P205" i="1"/>
  <c r="Q205" i="1" s="1"/>
  <c r="P99" i="1"/>
  <c r="Q99" i="1" s="1"/>
  <c r="P72" i="1"/>
  <c r="Q72" i="1" s="1"/>
  <c r="P191" i="1"/>
  <c r="Q191" i="1" s="1"/>
  <c r="P114" i="1"/>
  <c r="Q114" i="1" s="1"/>
  <c r="P174" i="1"/>
  <c r="Q174" i="1" s="1"/>
  <c r="P108" i="1"/>
  <c r="Q108" i="1" s="1"/>
  <c r="P228" i="1"/>
  <c r="Q228" i="1" s="1"/>
  <c r="P158" i="1"/>
  <c r="Q158" i="1" s="1"/>
  <c r="P63" i="1"/>
  <c r="Q63" i="1" s="1"/>
  <c r="P240" i="1"/>
  <c r="Q240" i="1" s="1"/>
  <c r="P130" i="1"/>
  <c r="Q130" i="1" s="1"/>
  <c r="P227" i="1"/>
  <c r="Q227" i="1" s="1"/>
  <c r="P219" i="1"/>
  <c r="Q219" i="1" s="1"/>
  <c r="P122" i="1"/>
  <c r="Q122" i="1" s="1"/>
  <c r="P277" i="1"/>
  <c r="Q277" i="1" s="1"/>
  <c r="P136" i="1"/>
  <c r="Q136" i="1" s="1"/>
  <c r="P202" i="1"/>
  <c r="Q202" i="1" s="1"/>
  <c r="P163" i="1"/>
  <c r="Q163" i="1" s="1"/>
  <c r="P95" i="1"/>
  <c r="Q95" i="1" s="1"/>
  <c r="P176" i="1"/>
  <c r="Q176" i="1" s="1"/>
  <c r="P171" i="1"/>
  <c r="Q171" i="1" s="1"/>
  <c r="P101" i="1"/>
  <c r="Q101" i="1" s="1"/>
  <c r="P166" i="1"/>
  <c r="Q166" i="1" s="1"/>
  <c r="P128" i="1"/>
  <c r="Q128" i="1" s="1"/>
  <c r="P179" i="1"/>
  <c r="Q179" i="1" s="1"/>
  <c r="P125" i="1"/>
  <c r="Q125" i="1" s="1"/>
  <c r="P298" i="1"/>
  <c r="Q298" i="1" s="1"/>
  <c r="P6" i="1"/>
  <c r="Q6" i="1" s="1"/>
  <c r="P80" i="1"/>
  <c r="Q80" i="1" s="1"/>
  <c r="P254" i="1"/>
  <c r="Q254" i="1" s="1"/>
  <c r="P51" i="1"/>
  <c r="Q51" i="1" s="1"/>
  <c r="P244" i="1"/>
  <c r="Q244" i="1" s="1"/>
  <c r="P119" i="1"/>
  <c r="Q119" i="1" s="1"/>
  <c r="P196" i="1"/>
  <c r="Q196" i="1" s="1"/>
  <c r="P292" i="1"/>
  <c r="Q292" i="1" s="1"/>
  <c r="P50" i="1"/>
  <c r="Q50" i="1" s="1"/>
  <c r="P58" i="1"/>
  <c r="Q58" i="1" s="1"/>
  <c r="P287" i="1"/>
  <c r="Q287" i="1" s="1"/>
  <c r="P24" i="1"/>
  <c r="Q24" i="1" s="1"/>
  <c r="P147" i="1"/>
  <c r="Q147" i="1" s="1"/>
  <c r="P134" i="1"/>
  <c r="Q134" i="1" s="1"/>
  <c r="P278" i="1"/>
  <c r="Q278" i="1" s="1"/>
  <c r="P23" i="1"/>
  <c r="Q23" i="1" s="1"/>
  <c r="P285" i="1"/>
  <c r="Q285" i="1" s="1"/>
  <c r="P60" i="1"/>
  <c r="Q60" i="1" s="1"/>
  <c r="P303" i="1"/>
  <c r="Q303" i="1" s="1"/>
  <c r="P168" i="1"/>
  <c r="Q168" i="1" s="1"/>
  <c r="P78" i="1"/>
  <c r="Q78" i="1" s="1"/>
  <c r="P71" i="1"/>
  <c r="Q71" i="1" s="1"/>
  <c r="P198" i="1"/>
  <c r="Q198" i="1" s="1"/>
  <c r="P34" i="1"/>
  <c r="Q34" i="1" s="1"/>
  <c r="P182" i="1"/>
  <c r="Q182" i="1" s="1"/>
  <c r="P239" i="1"/>
  <c r="Q239" i="1" s="1"/>
  <c r="P82" i="1"/>
  <c r="Q82" i="1" s="1"/>
  <c r="P194" i="1"/>
  <c r="Q194" i="1" s="1"/>
  <c r="P61" i="1"/>
  <c r="Q61" i="1" s="1"/>
  <c r="P300" i="1"/>
  <c r="Q300" i="1" s="1"/>
  <c r="P5" i="1"/>
  <c r="Q5" i="1" s="1"/>
  <c r="P251" i="1"/>
  <c r="Q251" i="1" s="1"/>
  <c r="P69" i="1"/>
  <c r="Q69" i="1" s="1"/>
  <c r="P253" i="1"/>
  <c r="Q253" i="1" s="1"/>
  <c r="P299" i="1"/>
  <c r="Q299" i="1" s="1"/>
  <c r="P110" i="1"/>
  <c r="Q110" i="1" s="1"/>
  <c r="P195" i="1"/>
  <c r="Q195" i="1" s="1"/>
  <c r="P170" i="1"/>
  <c r="Q170" i="1" s="1"/>
  <c r="P62" i="1"/>
  <c r="Q62" i="1" s="1"/>
  <c r="P294" i="1"/>
  <c r="Q294" i="1" s="1"/>
  <c r="P12" i="1"/>
  <c r="Q12" i="1" s="1"/>
  <c r="P207" i="1"/>
  <c r="Q207" i="1" s="1"/>
  <c r="P272" i="1"/>
  <c r="Q272" i="1" s="1"/>
  <c r="P29" i="1"/>
  <c r="Q29" i="1" s="1"/>
  <c r="P211" i="1"/>
  <c r="Q211" i="1" s="1"/>
  <c r="P55" i="1"/>
  <c r="Q55" i="1" s="1"/>
  <c r="P246" i="1"/>
  <c r="Q246" i="1" s="1"/>
  <c r="P139" i="1"/>
  <c r="Q139" i="1" s="1"/>
  <c r="P79" i="1"/>
  <c r="Q79" i="1" s="1"/>
  <c r="P231" i="1"/>
  <c r="Q231" i="1" s="1"/>
  <c r="P74" i="1"/>
  <c r="Q74" i="1" s="1"/>
  <c r="P258" i="1"/>
  <c r="Q258" i="1" s="1"/>
  <c r="P19" i="1"/>
  <c r="Q19" i="1" s="1"/>
  <c r="P44" i="1"/>
  <c r="Q44" i="1" s="1"/>
  <c r="P197" i="1"/>
  <c r="Q197" i="1" s="1"/>
  <c r="P100" i="1"/>
  <c r="Q100" i="1" s="1"/>
  <c r="P301" i="1"/>
  <c r="P13" i="1"/>
  <c r="Q13" i="1" s="1"/>
  <c r="P266" i="1"/>
  <c r="Q266" i="1" s="1"/>
  <c r="P38" i="1"/>
  <c r="Q38" i="1" s="1"/>
  <c r="P186" i="1"/>
  <c r="Q186" i="1" s="1"/>
  <c r="P135" i="1"/>
  <c r="Q135" i="1" s="1"/>
  <c r="P3" i="1"/>
  <c r="Q3" i="1" s="1"/>
  <c r="P296" i="1"/>
  <c r="Q296" i="1" s="1"/>
  <c r="P123" i="1"/>
  <c r="Q123" i="1" s="1"/>
  <c r="P229" i="1"/>
  <c r="P250" i="1"/>
  <c r="Q250" i="1" s="1"/>
  <c r="P14" i="1"/>
  <c r="Q14" i="1" s="1"/>
  <c r="P256" i="1"/>
  <c r="Q256" i="1" s="1"/>
  <c r="P48" i="1"/>
  <c r="Q48" i="1" s="1"/>
  <c r="P200" i="1"/>
  <c r="Q200" i="1" s="1"/>
  <c r="P94" i="1"/>
  <c r="Q94" i="1" s="1"/>
  <c r="P181" i="1"/>
  <c r="Q181" i="1" s="1"/>
  <c r="P131" i="1"/>
  <c r="Q131" i="1" s="1"/>
  <c r="P111" i="1"/>
  <c r="Q111" i="1" s="1"/>
  <c r="P304" i="1"/>
  <c r="Q304" i="1" s="1"/>
  <c r="P4" i="1"/>
  <c r="Q4" i="1" s="1"/>
  <c r="P260" i="1"/>
  <c r="Q260" i="1" s="1"/>
  <c r="P92" i="1"/>
  <c r="Q92" i="1" s="1"/>
  <c r="P224" i="1"/>
  <c r="Q224" i="1" s="1"/>
  <c r="P118" i="1"/>
  <c r="Q118" i="1" s="1"/>
  <c r="P120" i="1"/>
  <c r="Q120" i="1" s="1"/>
  <c r="P151" i="1"/>
  <c r="Q151" i="1" s="1"/>
  <c r="P140" i="1"/>
  <c r="Q140" i="1" s="1"/>
  <c r="P107" i="1"/>
  <c r="Q107" i="1" s="1"/>
  <c r="P238" i="1"/>
  <c r="Q238" i="1" s="1"/>
  <c r="P21" i="1"/>
  <c r="Q21" i="1" s="1"/>
  <c r="P263" i="1"/>
  <c r="Q263" i="1" s="1"/>
  <c r="P76" i="1"/>
  <c r="Q76" i="1" s="1"/>
  <c r="P210" i="1"/>
  <c r="Q210" i="1" s="1"/>
  <c r="P87" i="1"/>
  <c r="Q87" i="1" s="1"/>
  <c r="P199" i="1"/>
  <c r="Q199" i="1" s="1"/>
  <c r="P146" i="1"/>
  <c r="Q146" i="1" s="1"/>
  <c r="P117" i="1"/>
  <c r="Q117" i="1" s="1"/>
  <c r="P137" i="1"/>
  <c r="Q137" i="1" s="1"/>
  <c r="P188" i="1"/>
  <c r="Q188" i="1" s="1"/>
  <c r="P102" i="1"/>
  <c r="Q102" i="1" s="1"/>
  <c r="P180" i="1"/>
  <c r="Q180" i="1" s="1"/>
  <c r="P156" i="1"/>
  <c r="Q156" i="1" s="1"/>
  <c r="P144" i="1"/>
  <c r="Q144" i="1" s="1"/>
  <c r="P88" i="1"/>
  <c r="Q88" i="1" s="1"/>
  <c r="P214" i="1"/>
  <c r="Q214" i="1" s="1"/>
  <c r="P28" i="1"/>
  <c r="Q28" i="1" s="1"/>
  <c r="P255" i="1"/>
  <c r="Q255" i="1" s="1"/>
  <c r="P83" i="1"/>
  <c r="Q83" i="1" s="1"/>
  <c r="P203" i="1"/>
  <c r="Q203" i="1" s="1"/>
  <c r="P56" i="1"/>
  <c r="Q56" i="1" s="1"/>
  <c r="P252" i="1"/>
  <c r="Q252" i="1" s="1"/>
  <c r="P274" i="1"/>
  <c r="Q274" i="1" s="1"/>
  <c r="P46" i="1"/>
  <c r="Q46" i="1" s="1"/>
  <c r="P64" i="1"/>
  <c r="Q64" i="1" s="1"/>
  <c r="P242" i="1"/>
  <c r="Q242" i="1" s="1"/>
  <c r="P155" i="1"/>
  <c r="Q155" i="1" s="1"/>
  <c r="P173" i="1"/>
  <c r="Q173" i="1" s="1"/>
  <c r="P45" i="1"/>
  <c r="Q45" i="1" s="1"/>
  <c r="P270" i="1"/>
  <c r="Q270" i="1" s="1"/>
  <c r="P187" i="1"/>
  <c r="Q187" i="1" s="1"/>
  <c r="P132" i="1"/>
  <c r="Q132" i="1" s="1"/>
  <c r="P302" i="1"/>
  <c r="Q302" i="1" s="1"/>
  <c r="P8" i="1"/>
  <c r="Q8" i="1" s="1"/>
  <c r="P286" i="1"/>
  <c r="Q286" i="1" s="1"/>
  <c r="P10" i="1"/>
  <c r="Q10" i="1" s="1"/>
  <c r="P90" i="1"/>
  <c r="Q90" i="1" s="1"/>
  <c r="P232" i="1"/>
  <c r="Q232" i="1" s="1"/>
  <c r="P267" i="1"/>
  <c r="Q267" i="1" s="1"/>
  <c r="P36" i="1"/>
  <c r="Q36" i="1" s="1"/>
  <c r="P288" i="1"/>
  <c r="Q288" i="1" s="1"/>
  <c r="P31" i="1"/>
  <c r="Q31" i="1" s="1"/>
  <c r="P15" i="1"/>
  <c r="Q15" i="1" s="1"/>
  <c r="P32" i="1"/>
  <c r="Q32" i="1" s="1"/>
  <c r="P268" i="1"/>
  <c r="Q268" i="1" s="1"/>
  <c r="P59" i="1"/>
  <c r="Q59" i="1" s="1"/>
  <c r="P218" i="1"/>
  <c r="Q218" i="1" s="1"/>
  <c r="P40" i="1"/>
  <c r="Q40" i="1" s="1"/>
  <c r="P190" i="1"/>
  <c r="Q190" i="1" s="1"/>
  <c r="P75" i="1"/>
  <c r="Q75" i="1" s="1"/>
  <c r="P149" i="1"/>
  <c r="P30" i="1"/>
  <c r="Q30" i="1" s="1"/>
  <c r="P175" i="1"/>
  <c r="Q175" i="1" s="1"/>
  <c r="P148" i="1"/>
  <c r="Q148" i="1" s="1"/>
  <c r="P7" i="1"/>
  <c r="Q7" i="1" s="1"/>
  <c r="P291" i="1"/>
  <c r="Q291" i="1" s="1"/>
  <c r="P152" i="1"/>
  <c r="Q152" i="1" s="1"/>
  <c r="P150" i="1"/>
  <c r="Q150" i="1" s="1"/>
  <c r="P184" i="1"/>
  <c r="Q184" i="1" s="1"/>
  <c r="P183" i="1"/>
  <c r="Q183" i="1" s="1"/>
  <c r="P142" i="1"/>
  <c r="Q142" i="1" s="1"/>
  <c r="P86" i="1"/>
  <c r="Q86" i="1" s="1"/>
  <c r="P213" i="1"/>
  <c r="Q213" i="1" s="1"/>
  <c r="P276" i="1"/>
  <c r="Q276" i="1" s="1"/>
  <c r="P16" i="1"/>
  <c r="Q16" i="1" s="1"/>
  <c r="P216" i="1"/>
  <c r="Q216" i="1" s="1"/>
  <c r="P68" i="1"/>
  <c r="Q68" i="1" s="1"/>
  <c r="P161" i="1"/>
  <c r="Q161" i="1" s="1"/>
  <c r="P127" i="1"/>
  <c r="Q127" i="1" s="1"/>
  <c r="P47" i="1"/>
  <c r="Q47" i="1" s="1"/>
  <c r="P264" i="1"/>
  <c r="Q264" i="1" s="1"/>
  <c r="P93" i="1"/>
  <c r="Q93" i="1" s="1"/>
  <c r="P262" i="1"/>
  <c r="Q262" i="1" s="1"/>
  <c r="P37" i="1"/>
  <c r="Q37" i="1" s="1"/>
  <c r="P293" i="1"/>
  <c r="Q293" i="1" s="1"/>
  <c r="P54" i="1"/>
  <c r="Q54" i="1" s="1"/>
  <c r="P154" i="1"/>
  <c r="Q154" i="1" s="1"/>
  <c r="P243" i="1"/>
  <c r="Q243" i="1" s="1"/>
  <c r="P66" i="1"/>
  <c r="Q66" i="1" s="1"/>
  <c r="P284" i="1"/>
  <c r="Q284" i="1" s="1"/>
  <c r="P283" i="1"/>
  <c r="Q283" i="1" s="1"/>
  <c r="P42" i="1"/>
  <c r="Q42" i="1" s="1"/>
  <c r="P290" i="1"/>
  <c r="Q290" i="1" s="1"/>
  <c r="P98" i="1"/>
  <c r="Q98" i="1" s="1"/>
  <c r="P220" i="1"/>
  <c r="Q220" i="1" s="1"/>
  <c r="P141" i="1"/>
  <c r="Q141" i="1" s="1"/>
  <c r="P235" i="1"/>
  <c r="Q235" i="1" s="1"/>
  <c r="P104" i="1"/>
  <c r="Q104" i="1" s="1"/>
  <c r="P84" i="1"/>
  <c r="Q84" i="1" s="1"/>
  <c r="P204" i="1"/>
  <c r="Q204" i="1" s="1"/>
  <c r="P282" i="1"/>
  <c r="Q282" i="1" s="1"/>
  <c r="P192" i="1"/>
  <c r="Q192" i="1" s="1"/>
  <c r="P103" i="1"/>
  <c r="Q103" i="1" s="1"/>
  <c r="P124" i="1"/>
  <c r="Q124" i="1" s="1"/>
  <c r="P206" i="1"/>
  <c r="Q206" i="1" s="1"/>
  <c r="P221" i="1"/>
  <c r="Q221" i="1" s="1"/>
  <c r="P91" i="1"/>
  <c r="Q91" i="1" s="1"/>
  <c r="P162" i="1"/>
  <c r="Q162" i="1" s="1"/>
  <c r="P157" i="1"/>
  <c r="Q157" i="1" s="1"/>
  <c r="P208" i="1"/>
  <c r="Q208" i="1" s="1"/>
  <c r="P289" i="1"/>
  <c r="Q289" i="1" s="1"/>
  <c r="P22" i="1"/>
  <c r="Q22" i="1" s="1"/>
  <c r="P275" i="1"/>
  <c r="Q275" i="1" s="1"/>
  <c r="P280" i="1"/>
  <c r="Q280" i="1" s="1"/>
  <c r="P52" i="1"/>
  <c r="Q52" i="1" s="1"/>
  <c r="P18" i="1"/>
  <c r="Q18" i="1" s="1"/>
  <c r="P164" i="1"/>
  <c r="Q164" i="1" s="1"/>
  <c r="P159" i="1"/>
  <c r="Q159" i="1" s="1"/>
  <c r="P236" i="1"/>
  <c r="Q236" i="1" s="1"/>
  <c r="P116" i="1"/>
  <c r="Q116" i="1" s="1"/>
  <c r="P115" i="1"/>
  <c r="Q115" i="1" s="1"/>
  <c r="P230" i="1"/>
  <c r="Q230" i="1" s="1"/>
  <c r="P247" i="1"/>
  <c r="Q247" i="1" s="1"/>
  <c r="P67" i="1"/>
  <c r="Q67" i="1" s="1"/>
  <c r="P70" i="1"/>
  <c r="Q70" i="1" s="1"/>
  <c r="P223" i="1"/>
  <c r="Q223" i="1" s="1"/>
  <c r="P138" i="1"/>
  <c r="Q138" i="1" s="1"/>
  <c r="P160" i="1"/>
  <c r="Q160" i="1" s="1"/>
  <c r="P178" i="1"/>
  <c r="Q178" i="1" s="1"/>
  <c r="P172" i="1"/>
  <c r="Q172" i="1" s="1"/>
  <c r="P295" i="1"/>
  <c r="Q295" i="1" s="1"/>
  <c r="P35" i="1"/>
  <c r="Q35" i="1" s="1"/>
  <c r="M77" i="1"/>
  <c r="N77" i="1" s="1"/>
  <c r="M215" i="1"/>
  <c r="N215" i="1" s="1"/>
  <c r="M189" i="1"/>
  <c r="N189" i="1" s="1"/>
  <c r="M259" i="1"/>
  <c r="N259" i="1" s="1"/>
  <c r="M85" i="1"/>
  <c r="N85" i="1" s="1"/>
  <c r="M269" i="1"/>
  <c r="N269" i="1" s="1"/>
  <c r="M109" i="1"/>
  <c r="N109" i="1" s="1"/>
  <c r="M237" i="1"/>
  <c r="N237" i="1" s="1"/>
  <c r="M222" i="1"/>
  <c r="N222" i="1" s="1"/>
  <c r="M106" i="1"/>
  <c r="N106" i="1" s="1"/>
  <c r="M212" i="1"/>
  <c r="N212" i="1" s="1"/>
  <c r="M126" i="1"/>
  <c r="N126" i="1" s="1"/>
  <c r="M167" i="1"/>
  <c r="N167" i="1" s="1"/>
  <c r="M165" i="1"/>
  <c r="N165" i="1" s="1"/>
  <c r="M43" i="1"/>
  <c r="N43" i="1" s="1"/>
  <c r="M261" i="1"/>
  <c r="N261" i="1" s="1"/>
  <c r="M53" i="1"/>
  <c r="N53" i="1" s="1"/>
  <c r="M226" i="1"/>
  <c r="N226" i="1" s="1"/>
  <c r="M81" i="1"/>
  <c r="N81" i="1" s="1"/>
  <c r="M234" i="1"/>
  <c r="N234" i="1" s="1"/>
  <c r="M112" i="1"/>
  <c r="N112" i="1" s="1"/>
  <c r="M245" i="1"/>
  <c r="N245" i="1" s="1"/>
  <c r="M133" i="1"/>
  <c r="N133" i="1" s="1"/>
  <c r="M39" i="1"/>
  <c r="N39" i="1" s="1"/>
  <c r="M205" i="1"/>
  <c r="N205" i="1" s="1"/>
  <c r="M129" i="1"/>
  <c r="N129" i="1" s="1"/>
  <c r="M145" i="1"/>
  <c r="N145" i="1" s="1"/>
  <c r="M99" i="1"/>
  <c r="N99" i="1" s="1"/>
  <c r="M114" i="1"/>
  <c r="N114" i="1" s="1"/>
  <c r="M174" i="1"/>
  <c r="N174" i="1" s="1"/>
  <c r="M108" i="1"/>
  <c r="N108" i="1" s="1"/>
  <c r="M228" i="1"/>
  <c r="N228" i="1" s="1"/>
  <c r="M158" i="1"/>
  <c r="N158" i="1" s="1"/>
  <c r="M130" i="1"/>
  <c r="N130" i="1" s="1"/>
  <c r="M227" i="1"/>
  <c r="N227" i="1" s="1"/>
  <c r="M219" i="1"/>
  <c r="N219" i="1" s="1"/>
  <c r="M122" i="1"/>
  <c r="N122" i="1" s="1"/>
  <c r="M277" i="1"/>
  <c r="N277" i="1" s="1"/>
  <c r="M202" i="1"/>
  <c r="N202" i="1" s="1"/>
  <c r="M163" i="1"/>
  <c r="N163" i="1" s="1"/>
  <c r="M95" i="1"/>
  <c r="N95" i="1" s="1"/>
  <c r="M176" i="1"/>
  <c r="N176" i="1" s="1"/>
  <c r="M171" i="1"/>
  <c r="N171" i="1" s="1"/>
  <c r="M217" i="1"/>
  <c r="N217" i="1" s="1"/>
  <c r="M101" i="1"/>
  <c r="N101" i="1" s="1"/>
  <c r="M166" i="1"/>
  <c r="N166" i="1" s="1"/>
  <c r="M179" i="1"/>
  <c r="N179" i="1" s="1"/>
  <c r="M125" i="1"/>
  <c r="N125" i="1" s="1"/>
  <c r="M298" i="1"/>
  <c r="N298" i="1" s="1"/>
  <c r="M6" i="1"/>
  <c r="N6" i="1" s="1"/>
  <c r="M80" i="1"/>
  <c r="N80" i="1" s="1"/>
  <c r="M254" i="1"/>
  <c r="N254" i="1" s="1"/>
  <c r="M51" i="1"/>
  <c r="N51" i="1" s="1"/>
  <c r="M244" i="1"/>
  <c r="N244" i="1" s="1"/>
  <c r="M196" i="1"/>
  <c r="N196" i="1" s="1"/>
  <c r="M292" i="1"/>
  <c r="N292" i="1" s="1"/>
  <c r="M50" i="1"/>
  <c r="N50" i="1" s="1"/>
  <c r="M273" i="1"/>
  <c r="N273" i="1" s="1"/>
  <c r="M58" i="1"/>
  <c r="N58" i="1" s="1"/>
  <c r="M147" i="1"/>
  <c r="N147" i="1" s="1"/>
  <c r="M134" i="1"/>
  <c r="N134" i="1" s="1"/>
  <c r="M278" i="1"/>
  <c r="N278" i="1" s="1"/>
  <c r="M23" i="1"/>
  <c r="N23" i="1" s="1"/>
  <c r="M285" i="1"/>
  <c r="N285" i="1" s="1"/>
  <c r="M60" i="1"/>
  <c r="N60" i="1" s="1"/>
  <c r="M26" i="1"/>
  <c r="N26" i="1" s="1"/>
  <c r="M78" i="1"/>
  <c r="N78" i="1" s="1"/>
  <c r="M71" i="1"/>
  <c r="N71" i="1" s="1"/>
  <c r="M198" i="1"/>
  <c r="N198" i="1" s="1"/>
  <c r="M281" i="1"/>
  <c r="N281" i="1" s="1"/>
  <c r="M34" i="1"/>
  <c r="N34" i="1" s="1"/>
  <c r="M182" i="1"/>
  <c r="N182" i="1" s="1"/>
  <c r="M82" i="1"/>
  <c r="N82" i="1" s="1"/>
  <c r="M194" i="1"/>
  <c r="N194" i="1" s="1"/>
  <c r="M61" i="1"/>
  <c r="N61" i="1" s="1"/>
  <c r="M300" i="1"/>
  <c r="N300" i="1" s="1"/>
  <c r="M251" i="1"/>
  <c r="N251" i="1" s="1"/>
  <c r="M69" i="1"/>
  <c r="N69" i="1" s="1"/>
  <c r="M253" i="1"/>
  <c r="N253" i="1" s="1"/>
  <c r="M57" i="1"/>
  <c r="N57" i="1" s="1"/>
  <c r="M299" i="1"/>
  <c r="N299" i="1" s="1"/>
  <c r="M25" i="1"/>
  <c r="N25" i="1" s="1"/>
  <c r="M110" i="1"/>
  <c r="N110" i="1" s="1"/>
  <c r="M195" i="1"/>
  <c r="N195" i="1" s="1"/>
  <c r="M170" i="1"/>
  <c r="N170" i="1" s="1"/>
  <c r="M62" i="1"/>
  <c r="N62" i="1" s="1"/>
  <c r="M294" i="1"/>
  <c r="N294" i="1" s="1"/>
  <c r="M12" i="1"/>
  <c r="N12" i="1" s="1"/>
  <c r="M207" i="1"/>
  <c r="N207" i="1" s="1"/>
  <c r="M89" i="1"/>
  <c r="N89" i="1" s="1"/>
  <c r="M272" i="1"/>
  <c r="N272" i="1" s="1"/>
  <c r="M29" i="1"/>
  <c r="N29" i="1" s="1"/>
  <c r="M211" i="1"/>
  <c r="N211" i="1" s="1"/>
  <c r="M55" i="1"/>
  <c r="N55" i="1" s="1"/>
  <c r="M246" i="1"/>
  <c r="N246" i="1" s="1"/>
  <c r="M33" i="1"/>
  <c r="N33" i="1" s="1"/>
  <c r="M139" i="1"/>
  <c r="N139" i="1" s="1"/>
  <c r="M79" i="1"/>
  <c r="N79" i="1" s="1"/>
  <c r="M231" i="1"/>
  <c r="N231" i="1" s="1"/>
  <c r="M74" i="1"/>
  <c r="N74" i="1" s="1"/>
  <c r="M258" i="1"/>
  <c r="N258" i="1" s="1"/>
  <c r="M19" i="1"/>
  <c r="N19" i="1" s="1"/>
  <c r="M44" i="1"/>
  <c r="N44" i="1" s="1"/>
  <c r="M197" i="1"/>
  <c r="N197" i="1" s="1"/>
  <c r="M100" i="1"/>
  <c r="N100" i="1" s="1"/>
  <c r="M241" i="1"/>
  <c r="N241" i="1" s="1"/>
  <c r="M301" i="1"/>
  <c r="N301" i="1" s="1"/>
  <c r="M13" i="1"/>
  <c r="N13" i="1" s="1"/>
  <c r="M266" i="1"/>
  <c r="N266" i="1" s="1"/>
  <c r="M38" i="1"/>
  <c r="N38" i="1" s="1"/>
  <c r="M186" i="1"/>
  <c r="N186" i="1" s="1"/>
  <c r="M135" i="1"/>
  <c r="N135" i="1" s="1"/>
  <c r="M3" i="1"/>
  <c r="N3" i="1" s="1"/>
  <c r="M123" i="1"/>
  <c r="N123" i="1" s="1"/>
  <c r="M229" i="1"/>
  <c r="N229" i="1" s="1"/>
  <c r="M250" i="1"/>
  <c r="N250" i="1" s="1"/>
  <c r="M14" i="1"/>
  <c r="N14" i="1" s="1"/>
  <c r="M256" i="1"/>
  <c r="N256" i="1" s="1"/>
  <c r="M48" i="1"/>
  <c r="N48" i="1" s="1"/>
  <c r="M200" i="1"/>
  <c r="N200" i="1" s="1"/>
  <c r="M94" i="1"/>
  <c r="N94" i="1" s="1"/>
  <c r="M181" i="1"/>
  <c r="N181" i="1" s="1"/>
  <c r="M131" i="1"/>
  <c r="N131" i="1" s="1"/>
  <c r="M111" i="1"/>
  <c r="N111" i="1" s="1"/>
  <c r="M193" i="1"/>
  <c r="N193" i="1" s="1"/>
  <c r="M304" i="1"/>
  <c r="N304" i="1" s="1"/>
  <c r="M4" i="1"/>
  <c r="N4" i="1" s="1"/>
  <c r="M260" i="1"/>
  <c r="N260" i="1" s="1"/>
  <c r="M92" i="1"/>
  <c r="N92" i="1" s="1"/>
  <c r="M233" i="1"/>
  <c r="N233" i="1" s="1"/>
  <c r="M118" i="1"/>
  <c r="N118" i="1" s="1"/>
  <c r="M120" i="1"/>
  <c r="N120" i="1" s="1"/>
  <c r="M151" i="1"/>
  <c r="N151" i="1" s="1"/>
  <c r="M140" i="1"/>
  <c r="N140" i="1" s="1"/>
  <c r="M107" i="1"/>
  <c r="N107" i="1" s="1"/>
  <c r="M238" i="1"/>
  <c r="N238" i="1" s="1"/>
  <c r="M21" i="1"/>
  <c r="N21" i="1" s="1"/>
  <c r="M263" i="1"/>
  <c r="N263" i="1" s="1"/>
  <c r="M76" i="1"/>
  <c r="N76" i="1" s="1"/>
  <c r="M210" i="1"/>
  <c r="N210" i="1" s="1"/>
  <c r="M87" i="1"/>
  <c r="N87" i="1" s="1"/>
  <c r="M199" i="1"/>
  <c r="N199" i="1" s="1"/>
  <c r="M146" i="1"/>
  <c r="N146" i="1" s="1"/>
  <c r="M117" i="1"/>
  <c r="N117" i="1" s="1"/>
  <c r="M137" i="1"/>
  <c r="N137" i="1" s="1"/>
  <c r="M188" i="1"/>
  <c r="N188" i="1" s="1"/>
  <c r="M102" i="1"/>
  <c r="N102" i="1" s="1"/>
  <c r="M180" i="1"/>
  <c r="N180" i="1" s="1"/>
  <c r="M156" i="1"/>
  <c r="N156" i="1" s="1"/>
  <c r="M214" i="1"/>
  <c r="N214" i="1" s="1"/>
  <c r="M28" i="1"/>
  <c r="N28" i="1" s="1"/>
  <c r="M255" i="1"/>
  <c r="N255" i="1" s="1"/>
  <c r="M83" i="1"/>
  <c r="N83" i="1" s="1"/>
  <c r="M203" i="1"/>
  <c r="N203" i="1" s="1"/>
  <c r="M252" i="1"/>
  <c r="N252" i="1" s="1"/>
  <c r="M274" i="1"/>
  <c r="N274" i="1" s="1"/>
  <c r="M46" i="1"/>
  <c r="N46" i="1" s="1"/>
  <c r="M64" i="1"/>
  <c r="N64" i="1" s="1"/>
  <c r="M242" i="1"/>
  <c r="N242" i="1" s="1"/>
  <c r="M155" i="1"/>
  <c r="N155" i="1" s="1"/>
  <c r="M173" i="1"/>
  <c r="N173" i="1" s="1"/>
  <c r="M45" i="1"/>
  <c r="N45" i="1" s="1"/>
  <c r="M270" i="1"/>
  <c r="N270" i="1" s="1"/>
  <c r="M187" i="1"/>
  <c r="N187" i="1" s="1"/>
  <c r="M132" i="1"/>
  <c r="N132" i="1" s="1"/>
  <c r="M302" i="1"/>
  <c r="N302" i="1" s="1"/>
  <c r="M286" i="1"/>
  <c r="N286" i="1" s="1"/>
  <c r="M10" i="1"/>
  <c r="N10" i="1" s="1"/>
  <c r="M90" i="1"/>
  <c r="N90" i="1" s="1"/>
  <c r="M267" i="1"/>
  <c r="N267" i="1" s="1"/>
  <c r="M36" i="1"/>
  <c r="N36" i="1" s="1"/>
  <c r="M288" i="1"/>
  <c r="N288" i="1" s="1"/>
  <c r="M31" i="1"/>
  <c r="N31" i="1" s="1"/>
  <c r="M297" i="1"/>
  <c r="N297" i="1" s="1"/>
  <c r="M15" i="1"/>
  <c r="N15" i="1" s="1"/>
  <c r="M32" i="1"/>
  <c r="N32" i="1" s="1"/>
  <c r="M268" i="1"/>
  <c r="N268" i="1" s="1"/>
  <c r="M59" i="1"/>
  <c r="N59" i="1" s="1"/>
  <c r="M218" i="1"/>
  <c r="N218" i="1" s="1"/>
  <c r="M40" i="1"/>
  <c r="N40" i="1" s="1"/>
  <c r="M190" i="1"/>
  <c r="N190" i="1" s="1"/>
  <c r="M75" i="1"/>
  <c r="N75" i="1" s="1"/>
  <c r="M149" i="1"/>
  <c r="N149" i="1" s="1"/>
  <c r="M30" i="1"/>
  <c r="N30" i="1" s="1"/>
  <c r="M175" i="1"/>
  <c r="N175" i="1" s="1"/>
  <c r="M148" i="1"/>
  <c r="N148" i="1" s="1"/>
  <c r="M7" i="1"/>
  <c r="N7" i="1" s="1"/>
  <c r="M291" i="1"/>
  <c r="N291" i="1" s="1"/>
  <c r="M305" i="1"/>
  <c r="N305" i="1" s="1"/>
  <c r="M152" i="1"/>
  <c r="N152" i="1" s="1"/>
  <c r="M150" i="1"/>
  <c r="N150" i="1" s="1"/>
  <c r="M184" i="1"/>
  <c r="N184" i="1" s="1"/>
  <c r="M183" i="1"/>
  <c r="N183" i="1" s="1"/>
  <c r="M142" i="1"/>
  <c r="N142" i="1" s="1"/>
  <c r="M86" i="1"/>
  <c r="N86" i="1" s="1"/>
  <c r="M213" i="1"/>
  <c r="N213" i="1" s="1"/>
  <c r="M276" i="1"/>
  <c r="N276" i="1" s="1"/>
  <c r="M16" i="1"/>
  <c r="N16" i="1" s="1"/>
  <c r="M68" i="1"/>
  <c r="N68" i="1" s="1"/>
  <c r="M161" i="1"/>
  <c r="N161" i="1" s="1"/>
  <c r="M127" i="1"/>
  <c r="N127" i="1" s="1"/>
  <c r="M47" i="1"/>
  <c r="N47" i="1" s="1"/>
  <c r="M225" i="1"/>
  <c r="N225" i="1" s="1"/>
  <c r="M93" i="1"/>
  <c r="N93" i="1" s="1"/>
  <c r="M262" i="1"/>
  <c r="N262" i="1" s="1"/>
  <c r="M37" i="1"/>
  <c r="N37" i="1" s="1"/>
  <c r="M293" i="1"/>
  <c r="N293" i="1" s="1"/>
  <c r="M54" i="1"/>
  <c r="N54" i="1" s="1"/>
  <c r="M169" i="1"/>
  <c r="N169" i="1" s="1"/>
  <c r="M154" i="1"/>
  <c r="N154" i="1" s="1"/>
  <c r="M243" i="1"/>
  <c r="N243" i="1" s="1"/>
  <c r="M66" i="1"/>
  <c r="N66" i="1" s="1"/>
  <c r="M284" i="1"/>
  <c r="N284" i="1" s="1"/>
  <c r="M20" i="1"/>
  <c r="N20" i="1" s="1"/>
  <c r="M283" i="1"/>
  <c r="N283" i="1" s="1"/>
  <c r="M42" i="1"/>
  <c r="N42" i="1" s="1"/>
  <c r="M290" i="1"/>
  <c r="N290" i="1" s="1"/>
  <c r="M98" i="1"/>
  <c r="N98" i="1" s="1"/>
  <c r="M220" i="1"/>
  <c r="N220" i="1" s="1"/>
  <c r="M141" i="1"/>
  <c r="N141" i="1" s="1"/>
  <c r="M209" i="1"/>
  <c r="N209" i="1" s="1"/>
  <c r="M235" i="1"/>
  <c r="N235" i="1" s="1"/>
  <c r="M104" i="1"/>
  <c r="N104" i="1" s="1"/>
  <c r="M84" i="1"/>
  <c r="N84" i="1" s="1"/>
  <c r="M204" i="1"/>
  <c r="N204" i="1" s="1"/>
  <c r="M17" i="1"/>
  <c r="N17" i="1" s="1"/>
  <c r="M282" i="1"/>
  <c r="N282" i="1" s="1"/>
  <c r="M103" i="1"/>
  <c r="N103" i="1" s="1"/>
  <c r="M124" i="1"/>
  <c r="N124" i="1" s="1"/>
  <c r="M206" i="1"/>
  <c r="N206" i="1" s="1"/>
  <c r="M221" i="1"/>
  <c r="N221" i="1" s="1"/>
  <c r="M91" i="1"/>
  <c r="N91" i="1" s="1"/>
  <c r="M162" i="1"/>
  <c r="N162" i="1" s="1"/>
  <c r="M157" i="1"/>
  <c r="N157" i="1" s="1"/>
  <c r="M121" i="1"/>
  <c r="N121" i="1" s="1"/>
  <c r="M289" i="1"/>
  <c r="N289" i="1" s="1"/>
  <c r="M22" i="1"/>
  <c r="N22" i="1" s="1"/>
  <c r="M11" i="1"/>
  <c r="N11" i="1" s="1"/>
  <c r="M275" i="1"/>
  <c r="N275" i="1" s="1"/>
  <c r="M280" i="1"/>
  <c r="N280" i="1" s="1"/>
  <c r="M52" i="1"/>
  <c r="N52" i="1" s="1"/>
  <c r="M18" i="1"/>
  <c r="N18" i="1" s="1"/>
  <c r="M164" i="1"/>
  <c r="N164" i="1" s="1"/>
  <c r="M159" i="1"/>
  <c r="N159" i="1" s="1"/>
  <c r="M236" i="1"/>
  <c r="N236" i="1" s="1"/>
  <c r="M116" i="1"/>
  <c r="N116" i="1" s="1"/>
  <c r="M115" i="1"/>
  <c r="N115" i="1" s="1"/>
  <c r="M230" i="1"/>
  <c r="N230" i="1" s="1"/>
  <c r="M247" i="1"/>
  <c r="N247" i="1" s="1"/>
  <c r="M67" i="1"/>
  <c r="N67" i="1" s="1"/>
  <c r="M70" i="1"/>
  <c r="N70" i="1" s="1"/>
  <c r="M223" i="1"/>
  <c r="N223" i="1" s="1"/>
  <c r="M138" i="1"/>
  <c r="N138" i="1" s="1"/>
  <c r="M178" i="1"/>
  <c r="N178" i="1" s="1"/>
  <c r="M172" i="1"/>
  <c r="N172" i="1" s="1"/>
  <c r="M295" i="1"/>
  <c r="N295" i="1" s="1"/>
  <c r="M35" i="1"/>
  <c r="N35" i="1" s="1"/>
  <c r="V4" i="1" l="1"/>
</calcChain>
</file>

<file path=xl/sharedStrings.xml><?xml version="1.0" encoding="utf-8"?>
<sst xmlns="http://schemas.openxmlformats.org/spreadsheetml/2006/main" count="630" uniqueCount="176">
  <si>
    <t>id</t>
  </si>
  <si>
    <t>player_name</t>
  </si>
  <si>
    <t>date</t>
  </si>
  <si>
    <t>over_under</t>
  </si>
  <si>
    <t>points</t>
  </si>
  <si>
    <t>implied_likelihood</t>
  </si>
  <si>
    <t>normal_likelihood</t>
  </si>
  <si>
    <t>poisson_likelihood</t>
  </si>
  <si>
    <t>raw_data_likelihood</t>
  </si>
  <si>
    <t>weighted_likelihood</t>
  </si>
  <si>
    <t>poisson_kelly</t>
  </si>
  <si>
    <t>Elias Lindholm</t>
  </si>
  <si>
    <t>Over</t>
  </si>
  <si>
    <t>Under</t>
  </si>
  <si>
    <t>Brad Marchand</t>
  </si>
  <si>
    <t>Charlie McAvoy</t>
  </si>
  <si>
    <t>Pavel Zacha</t>
  </si>
  <si>
    <t>David Pastrnak</t>
  </si>
  <si>
    <t>Pavel Buchnevich</t>
  </si>
  <si>
    <t>Jake Neighbours</t>
  </si>
  <si>
    <t>Brayden Schenn</t>
  </si>
  <si>
    <t>Colton Parayko</t>
  </si>
  <si>
    <t>Jordan Kyrou</t>
  </si>
  <si>
    <t>Justin Faulk</t>
  </si>
  <si>
    <t>Charlie Coyle</t>
  </si>
  <si>
    <t>Morgan Geekie</t>
  </si>
  <si>
    <t>Matty Beniers</t>
  </si>
  <si>
    <t>Oliver Bjorkstrand</t>
  </si>
  <si>
    <t>Jared McCann</t>
  </si>
  <si>
    <t>Brandon Montour</t>
  </si>
  <si>
    <t>Anders Lee</t>
  </si>
  <si>
    <t>Brock Nelson</t>
  </si>
  <si>
    <t>Bo Horvat</t>
  </si>
  <si>
    <t>Noah Dobson</t>
  </si>
  <si>
    <t>Kyle Palmieri</t>
  </si>
  <si>
    <t>Andre Burakovsky</t>
  </si>
  <si>
    <t>Adam Larsson</t>
  </si>
  <si>
    <t>Jaden Schwartz</t>
  </si>
  <si>
    <t>Jean-Gabriel Pageau</t>
  </si>
  <si>
    <t>Tyson Foerster</t>
  </si>
  <si>
    <t>Travis Konecny</t>
  </si>
  <si>
    <t>Morgan Frost</t>
  </si>
  <si>
    <t>Owen Tippett</t>
  </si>
  <si>
    <t>Alex Tuch</t>
  </si>
  <si>
    <t>Rasmus Dahlin</t>
  </si>
  <si>
    <t>JJ Peterka</t>
  </si>
  <si>
    <t>Dylan Cozens</t>
  </si>
  <si>
    <t>Jason Zucker</t>
  </si>
  <si>
    <t>Joel Farabee</t>
  </si>
  <si>
    <t>Travis Sanheim</t>
  </si>
  <si>
    <t>Jack Quinn</t>
  </si>
  <si>
    <t>Sebastian Aho</t>
  </si>
  <si>
    <t>Brent Burns</t>
  </si>
  <si>
    <t>Martin Necas</t>
  </si>
  <si>
    <t>Jack Roslovic</t>
  </si>
  <si>
    <t>Andrei Svechnikov</t>
  </si>
  <si>
    <t>Drake Batherson</t>
  </si>
  <si>
    <t>Claude Giroux</t>
  </si>
  <si>
    <t>Jake Sanderson</t>
  </si>
  <si>
    <t>Tim St√ºtzle</t>
  </si>
  <si>
    <t>Brady Tkachuk</t>
  </si>
  <si>
    <t>Thomas Chabot</t>
  </si>
  <si>
    <t>Ridly Greig</t>
  </si>
  <si>
    <t>Josh Norris</t>
  </si>
  <si>
    <t>Jordan Martinook</t>
  </si>
  <si>
    <t>Jesperi Kotkaniemi</t>
  </si>
  <si>
    <t>Cole Caufield</t>
  </si>
  <si>
    <t>Kirby Dach</t>
  </si>
  <si>
    <t>Juraj Slafkovsky</t>
  </si>
  <si>
    <t>Nick Suzuki</t>
  </si>
  <si>
    <t>Yegor Chinakhov</t>
  </si>
  <si>
    <t>Adam Fantilli</t>
  </si>
  <si>
    <t>Kirill Marchenko</t>
  </si>
  <si>
    <t>Sean Monahan</t>
  </si>
  <si>
    <t>Zach Werenski</t>
  </si>
  <si>
    <t>Dmitri Voronkov</t>
  </si>
  <si>
    <t>Cole Sillinger</t>
  </si>
  <si>
    <t>Mike Matheson</t>
  </si>
  <si>
    <t>Mitch Marner</t>
  </si>
  <si>
    <t>Evan Bouchard</t>
  </si>
  <si>
    <t>Max Domi</t>
  </si>
  <si>
    <t>Mattias Ekholm</t>
  </si>
  <si>
    <t>Jeff Skinner</t>
  </si>
  <si>
    <t>Darnell Nurse</t>
  </si>
  <si>
    <t>Bobby McMann</t>
  </si>
  <si>
    <t>William Nylander</t>
  </si>
  <si>
    <t>John Tavares</t>
  </si>
  <si>
    <t>Leon Draisaitl</t>
  </si>
  <si>
    <t>Ryan Nugent-Hopkins</t>
  </si>
  <si>
    <t>Matthew Knies</t>
  </si>
  <si>
    <t>Morgan Rielly</t>
  </si>
  <si>
    <t>Connor McDavid</t>
  </si>
  <si>
    <t>Zach Hyman</t>
  </si>
  <si>
    <t>Aleksander Barkov</t>
  </si>
  <si>
    <t>Anton Lundell</t>
  </si>
  <si>
    <t>Sam Reinhart</t>
  </si>
  <si>
    <t>Sam Bennett</t>
  </si>
  <si>
    <t>Matthew Tkachuk</t>
  </si>
  <si>
    <t>Carter Verhaeghe</t>
  </si>
  <si>
    <t>Kyle Connor</t>
  </si>
  <si>
    <t>Nikolaj Ehlers</t>
  </si>
  <si>
    <t>Josh Morrissey</t>
  </si>
  <si>
    <t>Mark Scheifele</t>
  </si>
  <si>
    <t>Gabriel Vilardi</t>
  </si>
  <si>
    <t>Gustav Forsling</t>
  </si>
  <si>
    <t>Evan Rodrigues</t>
  </si>
  <si>
    <t>Nino Niederreiter</t>
  </si>
  <si>
    <t>Dougie Hamilton</t>
  </si>
  <si>
    <t>Nikita Kucherov</t>
  </si>
  <si>
    <t>Timo Meier</t>
  </si>
  <si>
    <t>Jake Guentzel</t>
  </si>
  <si>
    <t>Jack Hughes</t>
  </si>
  <si>
    <t>Jesper Bratt</t>
  </si>
  <si>
    <t>Stefan Noesen</t>
  </si>
  <si>
    <t>Brandon Hagel</t>
  </si>
  <si>
    <t>Nico Hischier</t>
  </si>
  <si>
    <t>Victor Hedman</t>
  </si>
  <si>
    <t>Nicholas Paul</t>
  </si>
  <si>
    <t>Anthony Cirelli</t>
  </si>
  <si>
    <t>Sidney Crosby</t>
  </si>
  <si>
    <t>Erik Karlsson</t>
  </si>
  <si>
    <t>Evgeni Malkin</t>
  </si>
  <si>
    <t>Rickard Rakell</t>
  </si>
  <si>
    <t>Bryan Rust</t>
  </si>
  <si>
    <t>Mikael Granlund</t>
  </si>
  <si>
    <t>Tyler Toffoli</t>
  </si>
  <si>
    <t>Barclay Goodrow</t>
  </si>
  <si>
    <t>Fabian Zetterlund</t>
  </si>
  <si>
    <t>Jamie Benn</t>
  </si>
  <si>
    <t>Marcus Johansson</t>
  </si>
  <si>
    <t>Roope Hintz</t>
  </si>
  <si>
    <t>Matt Boldy</t>
  </si>
  <si>
    <t>Miro Heiskanen</t>
  </si>
  <si>
    <t>Kirill Kaprizov</t>
  </si>
  <si>
    <t>Jason Robertson</t>
  </si>
  <si>
    <t>Brock Faber</t>
  </si>
  <si>
    <t>Ryan Hartman</t>
  </si>
  <si>
    <t>Mason Marchment</t>
  </si>
  <si>
    <t>Matt Duchene</t>
  </si>
  <si>
    <t>Tyler Seguin</t>
  </si>
  <si>
    <t>Wyatt Johnston</t>
  </si>
  <si>
    <t>Lucas Raymond</t>
  </si>
  <si>
    <t>Alex Laferriere</t>
  </si>
  <si>
    <t>Phillip Danault</t>
  </si>
  <si>
    <t>Warren Foegele</t>
  </si>
  <si>
    <t>Dylan Larkin</t>
  </si>
  <si>
    <t>Kevin Fiala</t>
  </si>
  <si>
    <t>Trevor Moore</t>
  </si>
  <si>
    <t>Quinton Byfield</t>
  </si>
  <si>
    <t>Adrian Kempe</t>
  </si>
  <si>
    <t>Alex DeBrincat</t>
  </si>
  <si>
    <t>Patrick Kane</t>
  </si>
  <si>
    <t>Tyler Bertuzzi</t>
  </si>
  <si>
    <t>Conor Garland</t>
  </si>
  <si>
    <t>Jake DeBrusk</t>
  </si>
  <si>
    <t>Pius Suter</t>
  </si>
  <si>
    <t>Ryan Donato</t>
  </si>
  <si>
    <t>Teuvo Teravainen</t>
  </si>
  <si>
    <t>Filip Hronek</t>
  </si>
  <si>
    <t>Seth Jones</t>
  </si>
  <si>
    <t>J.T. Miller</t>
  </si>
  <si>
    <t>Taylor Hall</t>
  </si>
  <si>
    <t>Connor Bedard</t>
  </si>
  <si>
    <t>Elias Pettersson</t>
  </si>
  <si>
    <t>Quinn Hughes</t>
  </si>
  <si>
    <t>365 implied</t>
  </si>
  <si>
    <t>kelly/4 365</t>
  </si>
  <si>
    <t>bet</t>
  </si>
  <si>
    <t>99/pinn implied</t>
  </si>
  <si>
    <t>kelly/4 99</t>
  </si>
  <si>
    <t>bet99/pinn</t>
  </si>
  <si>
    <t>W/L:</t>
  </si>
  <si>
    <t>del$</t>
  </si>
  <si>
    <t>bankroll</t>
  </si>
  <si>
    <t>wagered:</t>
  </si>
  <si>
    <t>delta: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</si>
</sst>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10" fontId="0" fillId="0" borderId="0" xfId="2" applyNumberFormat="1" applyFont="1"/>
    <xf numFmtId="44" fontId="0" fillId="0" borderId="0" xfId="1" applyFont="1"/>
    <xf numFmtId="0" fontId="0" fillId="0" borderId="0" xfId="0" applyAlignment="1">
      <alignment horizontal="left"/>
    </xf>
    <xf numFmtId="10" fontId="0" fillId="0" borderId="0" xfId="0" applyNumberFormat="1"/>
    <xf numFmtId="44" fontId="0" fillId="0" borderId="0" xfId="0" applyNumberFormat="1"/>
    <xf numFmtId="44" fontId="0" fillId="0" borderId="0" xfId="2" applyNumberFormat="1" applyFont="1"/>
    <xf numFmtId="44" fontId="0" fillId="33" borderId="0" xfId="2" applyNumberFormat="1" applyFont="1" applyFill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14">
    <dxf>
      <numFmt numFmtId="14" formatCode="0.00%"/>
    </dxf>
    <dxf>
      <numFmt numFmtId="14" formatCode="0.00%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S305" totalsRowShown="0">
  <autoFilter ref="A1:S305"/>
  <sortState xmlns:xlrd2="http://schemas.microsoft.com/office/spreadsheetml/2017/richdata2" ref="A2:S305">
    <sortCondition descending="1" ref="K1:K305"/>
  </sortState>
  <tableColumns count="19">
    <tableColumn id="1" name="id"/>
    <tableColumn id="2" name="player_name"/>
    <tableColumn id="3" name="date" dataDxfId="13"/>
    <tableColumn id="4" name="over_under"/>
    <tableColumn id="5" name="points"/>
    <tableColumn id="6" name="implied_likelihood" dataDxfId="12" dataCellStyle="Percent"/>
    <tableColumn id="7" name="normal_likelihood" dataDxfId="11" dataCellStyle="Percent"/>
    <tableColumn id="8" name="poisson_likelihood" dataDxfId="10" dataCellStyle="Percent"/>
    <tableColumn id="9" name="raw_data_likelihood" dataDxfId="9" dataCellStyle="Percent"/>
    <tableColumn id="10" name="weighted_likelihood" dataDxfId="8" dataCellStyle="Percent"/>
    <tableColumn id="11" name="poisson_kelly" dataDxfId="7" dataCellStyle="Percent"/>
    <tableColumn id="12" name="365 implied" dataDxfId="1" dataCellStyle="Percent">
      <calculatedColumnFormula>1/1.52</calculatedColumnFormula>
    </tableColumn>
    <tableColumn id="13" name="kelly/4 365" dataDxfId="5" dataCellStyle="Percent">
      <calculatedColumnFormula>(Table1[[#This Row],[poisson_likelihood]] - (1-Table1[[#This Row],[poisson_likelihood]])/(1/Table1[[#This Row],[365 implied]]-1))/4</calculatedColumnFormula>
    </tableColumn>
    <tableColumn id="14" name="bet" dataDxfId="3" dataCellStyle="Percent">
      <calculatedColumnFormula>Table1[[#This Row],[kelly/4 365]]*0.5*$U$2</calculatedColumnFormula>
    </tableColumn>
    <tableColumn id="15" name="99/pinn implied" dataDxfId="0" dataCellStyle="Percent">
      <calculatedColumnFormula>1/1.55</calculatedColumnFormula>
    </tableColumn>
    <tableColumn id="16" name="kelly/4 99" dataDxfId="4" dataCellStyle="Percent">
      <calculatedColumnFormula>(Table1[[#This Row],[poisson_likelihood]] - (1-Table1[[#This Row],[poisson_likelihood]])/(1/Table1[[#This Row],[99/pinn implied]]-1))/4</calculatedColumnFormula>
    </tableColumn>
    <tableColumn id="17" name="bet99/pinn" dataDxfId="2" dataCellStyle="Percent">
      <calculatedColumnFormula>Table1[[#This Row],[kelly/4 99]]*0.5*$U$2</calculatedColumnFormula>
    </tableColumn>
    <tableColumn id="18" name="W/L:" dataDxfId="6" dataCellStyle="Percent"/>
    <tableColumn id="19" name="del$" dataCellStyle="Currency">
      <calculatedColumnFormula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5"/>
  <sheetViews>
    <sheetView tabSelected="1" topLeftCell="A26" workbookViewId="0">
      <selection activeCell="L39" sqref="L39"/>
    </sheetView>
  </sheetViews>
  <sheetFormatPr baseColWidth="10" defaultRowHeight="16" x14ac:dyDescent="0.2"/>
  <cols>
    <col min="2" max="2" width="14.33203125" customWidth="1"/>
    <col min="4" max="4" width="12.83203125" customWidth="1"/>
    <col min="6" max="6" width="18.6640625" customWidth="1"/>
    <col min="7" max="7" width="18.33203125" customWidth="1"/>
    <col min="8" max="8" width="18.6640625" customWidth="1"/>
    <col min="9" max="9" width="20.33203125" customWidth="1"/>
    <col min="10" max="10" width="20.1640625" customWidth="1"/>
    <col min="11" max="11" width="14.6640625" customWidth="1"/>
    <col min="19" max="19" width="10.83203125" style="3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165</v>
      </c>
      <c r="M1" s="2" t="s">
        <v>166</v>
      </c>
      <c r="N1" s="3" t="s">
        <v>167</v>
      </c>
      <c r="O1" s="2" t="s">
        <v>168</v>
      </c>
      <c r="P1" s="2" t="s">
        <v>169</v>
      </c>
      <c r="Q1" s="3" t="s">
        <v>170</v>
      </c>
      <c r="R1" s="4" t="s">
        <v>171</v>
      </c>
      <c r="S1" s="3" t="s">
        <v>172</v>
      </c>
      <c r="U1" t="s">
        <v>173</v>
      </c>
      <c r="V1" s="5">
        <f>SUM(K2:K69)</f>
        <v>2.0807097105418091</v>
      </c>
      <c r="X1" t="s">
        <v>174</v>
      </c>
      <c r="Y1" s="6"/>
    </row>
    <row r="2" spans="1:25" x14ac:dyDescent="0.2">
      <c r="A2">
        <v>6406</v>
      </c>
      <c r="B2" t="s">
        <v>126</v>
      </c>
      <c r="C2" s="1">
        <v>45612</v>
      </c>
      <c r="D2" t="s">
        <v>13</v>
      </c>
      <c r="E2">
        <v>1.5</v>
      </c>
      <c r="F2" s="2">
        <v>0.5</v>
      </c>
      <c r="G2" s="2">
        <v>0.64890780447602803</v>
      </c>
      <c r="H2" s="2">
        <v>0.70180021025602002</v>
      </c>
      <c r="I2" s="2">
        <v>0.74444444444444402</v>
      </c>
      <c r="J2" s="2">
        <v>0.74836601307189499</v>
      </c>
      <c r="K2" s="2">
        <v>0.10090010512801</v>
      </c>
      <c r="L2" s="2"/>
      <c r="M2" s="2" t="e">
        <f>(Table1[[#This Row],[poisson_likelihood]] - (1-Table1[[#This Row],[poisson_likelihood]])/(1/Table1[[#This Row],[365 implied]]-1))/4</f>
        <v>#DIV/0!</v>
      </c>
      <c r="N2" s="7" t="e">
        <f>Table1[[#This Row],[kelly/4 365]]*0.5*$U$2</f>
        <v>#DIV/0!</v>
      </c>
      <c r="O2" s="2"/>
      <c r="P2" s="2" t="e">
        <f>(Table1[[#This Row],[poisson_likelihood]] - (1-Table1[[#This Row],[poisson_likelihood]])/(1/Table1[[#This Row],[99/pinn implied]]-1))/4</f>
        <v>#DIV/0!</v>
      </c>
      <c r="Q2" s="7" t="e">
        <f>Table1[[#This Row],[kelly/4 99]]*0.5*$U$2</f>
        <v>#DIV/0!</v>
      </c>
      <c r="R2" s="2"/>
      <c r="S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  <c r="U2" s="3">
        <v>1850</v>
      </c>
    </row>
    <row r="3" spans="1:25" x14ac:dyDescent="0.2">
      <c r="A3">
        <v>6317</v>
      </c>
      <c r="B3" t="s">
        <v>82</v>
      </c>
      <c r="C3" s="1">
        <v>45612</v>
      </c>
      <c r="D3" t="s">
        <v>12</v>
      </c>
      <c r="E3">
        <v>1.5</v>
      </c>
      <c r="F3" s="2">
        <v>0.64935064935064901</v>
      </c>
      <c r="G3" s="2">
        <v>0.76663927644821095</v>
      </c>
      <c r="H3" s="2">
        <v>0.77500028427177103</v>
      </c>
      <c r="I3" s="2">
        <v>0.747058823529411</v>
      </c>
      <c r="J3" s="2">
        <v>0.72222222222222199</v>
      </c>
      <c r="K3" s="2">
        <v>8.9583536008577894E-2</v>
      </c>
      <c r="L3" s="2">
        <f t="shared" ref="L2:L65" si="0">1/1.52</f>
        <v>0.65789473684210531</v>
      </c>
      <c r="M3" s="2">
        <f>(Table1[[#This Row],[poisson_likelihood]] - (1-Table1[[#This Row],[poisson_likelihood]])/(1/Table1[[#This Row],[365 implied]]-1))/4</f>
        <v>8.5577130813986477E-2</v>
      </c>
      <c r="N3" s="7">
        <f>Table1[[#This Row],[kelly/4 365]]*0.5*$U$2</f>
        <v>79.158846002937494</v>
      </c>
      <c r="O3" s="2">
        <f t="shared" ref="O2:O65" si="1">1/1.55</f>
        <v>0.64516129032258063</v>
      </c>
      <c r="P3" s="2">
        <f>(Table1[[#This Row],[poisson_likelihood]] - (1-Table1[[#This Row],[poisson_likelihood]])/(1/Table1[[#This Row],[99/pinn implied]]-1))/4</f>
        <v>9.1477473009656876E-2</v>
      </c>
      <c r="Q3" s="8">
        <f>Table1[[#This Row],[kelly/4 99]]*0.5*$U$2</f>
        <v>84.616662533932612</v>
      </c>
      <c r="R3" s="2"/>
      <c r="S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" spans="1:25" x14ac:dyDescent="0.2">
      <c r="A4">
        <v>6332</v>
      </c>
      <c r="B4" t="s">
        <v>89</v>
      </c>
      <c r="C4" s="1">
        <v>45612</v>
      </c>
      <c r="D4" t="s">
        <v>13</v>
      </c>
      <c r="E4">
        <v>1.5</v>
      </c>
      <c r="F4" s="2">
        <v>0.43859649122806998</v>
      </c>
      <c r="G4" s="2">
        <v>0.54088892075967898</v>
      </c>
      <c r="H4" s="2">
        <v>0.60324459889506099</v>
      </c>
      <c r="I4" s="2">
        <v>0.524752475247524</v>
      </c>
      <c r="J4" s="2">
        <v>0.50220264317180596</v>
      </c>
      <c r="K4" s="2">
        <v>7.3319860445456894E-2</v>
      </c>
      <c r="L4" s="2">
        <f>1/2.3</f>
        <v>0.43478260869565222</v>
      </c>
      <c r="M4" s="2">
        <f>(Table1[[#This Row],[poisson_likelihood]] - (1-Table1[[#This Row],[poisson_likelihood]])/(1/Table1[[#This Row],[365 implied]]-1))/4</f>
        <v>7.4512034126661575E-2</v>
      </c>
      <c r="N4" s="8">
        <f>Table1[[#This Row],[kelly/4 365]]*0.5*$U$2</f>
        <v>68.923631567161962</v>
      </c>
      <c r="O4" s="2">
        <f>1/2.3</f>
        <v>0.43478260869565222</v>
      </c>
      <c r="P4" s="2">
        <f>(Table1[[#This Row],[poisson_likelihood]] - (1-Table1[[#This Row],[poisson_likelihood]])/(1/Table1[[#This Row],[99/pinn implied]]-1))/4</f>
        <v>7.4512034126661575E-2</v>
      </c>
      <c r="Q4" s="7">
        <f>Table1[[#This Row],[kelly/4 99]]*0.5*$U$2</f>
        <v>68.923631567161962</v>
      </c>
      <c r="R4" s="2"/>
      <c r="S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  <c r="U4" t="s">
        <v>175</v>
      </c>
      <c r="V4" s="6">
        <f>SUM(S:S)</f>
        <v>0</v>
      </c>
    </row>
    <row r="5" spans="1:25" x14ac:dyDescent="0.2">
      <c r="A5">
        <v>6278</v>
      </c>
      <c r="B5" t="s">
        <v>62</v>
      </c>
      <c r="C5" s="1">
        <v>45612</v>
      </c>
      <c r="D5" t="s">
        <v>13</v>
      </c>
      <c r="E5">
        <v>1.5</v>
      </c>
      <c r="F5" s="2">
        <v>0.56179775280898803</v>
      </c>
      <c r="G5" s="2">
        <v>0.59482847143081197</v>
      </c>
      <c r="H5" s="2">
        <v>0.67166987343860596</v>
      </c>
      <c r="I5" s="2">
        <v>0.55238095238095197</v>
      </c>
      <c r="J5" s="2">
        <v>0.52112676056338003</v>
      </c>
      <c r="K5" s="2">
        <v>6.2683453436128203E-2</v>
      </c>
      <c r="L5" s="2">
        <f>Table1[[#This Row],[99/pinn implied]]</f>
        <v>0.56497175141242939</v>
      </c>
      <c r="M5" s="2">
        <f>(Table1[[#This Row],[poisson_likelihood]] - (1-Table1[[#This Row],[poisson_likelihood]])/(1/Table1[[#This Row],[365 implied]]-1))/4</f>
        <v>6.1316777917640439E-2</v>
      </c>
      <c r="N5" s="7">
        <f>Table1[[#This Row],[kelly/4 365]]*0.5*$U$2</f>
        <v>56.718019573817408</v>
      </c>
      <c r="O5" s="2">
        <f>1/1.77</f>
        <v>0.56497175141242939</v>
      </c>
      <c r="P5" s="2">
        <f>(Table1[[#This Row],[poisson_likelihood]] - (1-Table1[[#This Row],[poisson_likelihood]])/(1/Table1[[#This Row],[99/pinn implied]]-1))/4</f>
        <v>6.1316777917640439E-2</v>
      </c>
      <c r="Q5" s="8">
        <f>Table1[[#This Row],[kelly/4 99]]*0.5*$U$2</f>
        <v>56.718019573817408</v>
      </c>
      <c r="R5" s="2"/>
      <c r="S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" spans="1:25" x14ac:dyDescent="0.2">
      <c r="A6">
        <v>6244</v>
      </c>
      <c r="B6" t="s">
        <v>45</v>
      </c>
      <c r="C6" s="1">
        <v>45612</v>
      </c>
      <c r="D6" t="s">
        <v>13</v>
      </c>
      <c r="E6">
        <v>2.5</v>
      </c>
      <c r="F6" s="2">
        <v>0.476190476190476</v>
      </c>
      <c r="G6" s="2">
        <v>0.544345821610703</v>
      </c>
      <c r="H6" s="2">
        <v>0.59221449714135499</v>
      </c>
      <c r="I6" s="2">
        <v>0.62643678160919503</v>
      </c>
      <c r="J6" s="2">
        <v>0.57094594594594505</v>
      </c>
      <c r="K6" s="2">
        <v>5.5375100908373998E-2</v>
      </c>
      <c r="L6" s="2">
        <f>1/2.1</f>
        <v>0.47619047619047616</v>
      </c>
      <c r="M6" s="2">
        <f>(Table1[[#This Row],[poisson_likelihood]] - (1-Table1[[#This Row],[poisson_likelihood]])/(1/Table1[[#This Row],[365 implied]]-1))/4</f>
        <v>5.5375100908373984E-2</v>
      </c>
      <c r="N6" s="8">
        <f>Table1[[#This Row],[kelly/4 365]]*0.5*$U$2</f>
        <v>51.221968340245937</v>
      </c>
      <c r="O6" s="2">
        <f>1/2.05</f>
        <v>0.48780487804878053</v>
      </c>
      <c r="P6" s="2">
        <f>(Table1[[#This Row],[poisson_likelihood]] - (1-Table1[[#This Row],[poisson_likelihood]])/(1/Table1[[#This Row],[99/pinn implied]]-1))/4</f>
        <v>5.0961837890423259E-2</v>
      </c>
      <c r="Q6" s="7">
        <f>Table1[[#This Row],[kelly/4 99]]*0.5*$U$2</f>
        <v>47.139700048641515</v>
      </c>
      <c r="R6" s="2"/>
      <c r="S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" spans="1:25" x14ac:dyDescent="0.2">
      <c r="A7">
        <v>6403</v>
      </c>
      <c r="B7" t="s">
        <v>125</v>
      </c>
      <c r="C7" s="1">
        <v>45612</v>
      </c>
      <c r="D7" t="s">
        <v>12</v>
      </c>
      <c r="E7">
        <v>2.5</v>
      </c>
      <c r="F7" s="2">
        <v>0.57471264367816</v>
      </c>
      <c r="G7" s="2">
        <v>0.68380991940731095</v>
      </c>
      <c r="H7" s="2">
        <v>0.66160162273046796</v>
      </c>
      <c r="I7" s="2">
        <v>0.56983240223463605</v>
      </c>
      <c r="J7" s="2">
        <v>0.53289473684210498</v>
      </c>
      <c r="K7" s="2">
        <v>5.1076629578045797E-2</v>
      </c>
      <c r="L7" s="2">
        <f>Table1[[#This Row],[99/pinn implied]]</f>
        <v>0.59171597633136097</v>
      </c>
      <c r="M7" s="2">
        <f>(Table1[[#This Row],[poisson_likelihood]] - (1-Table1[[#This Row],[poisson_likelihood]])/(1/Table1[[#This Row],[365 implied]]-1))/4</f>
        <v>4.2792297976264798E-2</v>
      </c>
      <c r="N7" s="7">
        <f>Table1[[#This Row],[kelly/4 365]]*0.5*$U$2</f>
        <v>39.582875628044938</v>
      </c>
      <c r="O7" s="2">
        <f>1/1.69</f>
        <v>0.59171597633136097</v>
      </c>
      <c r="P7" s="2">
        <f>(Table1[[#This Row],[poisson_likelihood]] - (1-Table1[[#This Row],[poisson_likelihood]])/(1/Table1[[#This Row],[99/pinn implied]]-1))/4</f>
        <v>4.2792297976264798E-2</v>
      </c>
      <c r="Q7" s="8">
        <f>Table1[[#This Row],[kelly/4 99]]*0.5*$U$2</f>
        <v>39.582875628044938</v>
      </c>
      <c r="R7" s="2"/>
      <c r="S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" spans="1:25" x14ac:dyDescent="0.2">
      <c r="A8">
        <v>6380</v>
      </c>
      <c r="B8" t="s">
        <v>113</v>
      </c>
      <c r="C8" s="1">
        <v>45612</v>
      </c>
      <c r="D8" t="s">
        <v>13</v>
      </c>
      <c r="E8">
        <v>1.5</v>
      </c>
      <c r="F8" s="2">
        <v>0.45045045045045001</v>
      </c>
      <c r="G8" s="2">
        <v>0.50118362206140898</v>
      </c>
      <c r="H8" s="2">
        <v>0.559368718706303</v>
      </c>
      <c r="I8" s="2">
        <v>0.59776536312849105</v>
      </c>
      <c r="J8" s="2">
        <v>0.61290322580645096</v>
      </c>
      <c r="K8" s="2">
        <v>4.9548884329507097E-2</v>
      </c>
      <c r="L8" s="2">
        <f>1/2.2</f>
        <v>0.45454545454545453</v>
      </c>
      <c r="M8" s="2">
        <f>(Table1[[#This Row],[poisson_likelihood]] - (1-Table1[[#This Row],[poisson_likelihood]])/(1/Table1[[#This Row],[365 implied]]-1))/4</f>
        <v>4.8043996073722228E-2</v>
      </c>
      <c r="N8" s="8">
        <f>Table1[[#This Row],[kelly/4 365]]*0.5*$U$2</f>
        <v>44.440696368193059</v>
      </c>
      <c r="O8" s="2">
        <f>1/2.1</f>
        <v>0.47619047619047616</v>
      </c>
      <c r="P8" s="2">
        <f>(Table1[[#This Row],[poisson_likelihood]] - (1-Table1[[#This Row],[poisson_likelihood]])/(1/Table1[[#This Row],[99/pinn implied]]-1))/4</f>
        <v>3.9698706655280983E-2</v>
      </c>
      <c r="Q8" s="7">
        <f>Table1[[#This Row],[kelly/4 99]]*0.5*$U$2</f>
        <v>36.721303656134907</v>
      </c>
      <c r="R8" s="2"/>
      <c r="S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" spans="1:25" x14ac:dyDescent="0.2">
      <c r="A9">
        <v>6438</v>
      </c>
      <c r="B9" t="s">
        <v>142</v>
      </c>
      <c r="C9" s="1">
        <v>45612</v>
      </c>
      <c r="D9" t="s">
        <v>13</v>
      </c>
      <c r="E9">
        <v>2.5</v>
      </c>
      <c r="F9" s="2">
        <v>0.56179775280898803</v>
      </c>
      <c r="G9" s="2">
        <v>0.61462988586702005</v>
      </c>
      <c r="H9" s="2">
        <v>0.64519635965341005</v>
      </c>
      <c r="I9" s="2">
        <v>0.70707070707070696</v>
      </c>
      <c r="J9" s="2">
        <v>0.69911504424778703</v>
      </c>
      <c r="K9" s="2">
        <v>4.7579974417650897E-2</v>
      </c>
      <c r="L9" s="2">
        <f>1/1.71</f>
        <v>0.58479532163742687</v>
      </c>
      <c r="M9" s="2">
        <f>(Table1[[#This Row],[poisson_likelihood]] - (1-Table1[[#This Row],[poisson_likelihood]])/(1/Table1[[#This Row],[365 implied]]-1))/4</f>
        <v>3.6368230636384252E-2</v>
      </c>
      <c r="N9" s="7">
        <f>Table1[[#This Row],[kelly/4 365]]*0.5*$U$2</f>
        <v>33.640613338655434</v>
      </c>
      <c r="O9" s="2">
        <f>1/1.74</f>
        <v>0.57471264367816088</v>
      </c>
      <c r="P9" s="2">
        <f>(Table1[[#This Row],[poisson_likelihood]] - (1-Table1[[#This Row],[poisson_likelihood]])/(1/Table1[[#This Row],[99/pinn implied]]-1))/4</f>
        <v>4.1432995201666753E-2</v>
      </c>
      <c r="Q9" s="8">
        <f>Table1[[#This Row],[kelly/4 99]]*0.5*$U$2</f>
        <v>38.325520561541744</v>
      </c>
      <c r="R9" s="2"/>
      <c r="S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" spans="1:25" x14ac:dyDescent="0.2">
      <c r="A10">
        <v>6382</v>
      </c>
      <c r="B10" t="s">
        <v>114</v>
      </c>
      <c r="C10" s="1">
        <v>45612</v>
      </c>
      <c r="D10" t="s">
        <v>13</v>
      </c>
      <c r="E10">
        <v>2.5</v>
      </c>
      <c r="F10" s="2">
        <v>0.54644808743169304</v>
      </c>
      <c r="G10" s="2">
        <v>0.59560621675888503</v>
      </c>
      <c r="H10" s="2">
        <v>0.63132470687772002</v>
      </c>
      <c r="I10" s="2">
        <v>0.601123595505618</v>
      </c>
      <c r="J10" s="2">
        <v>0.59</v>
      </c>
      <c r="K10" s="2">
        <v>4.6784401682598703E-2</v>
      </c>
      <c r="L10" s="2">
        <f>1/1.76</f>
        <v>0.56818181818181823</v>
      </c>
      <c r="M10" s="2">
        <f>(Table1[[#This Row],[poisson_likelihood]] - (1-Table1[[#This Row],[poisson_likelihood]])/(1/Table1[[#This Row],[365 implied]]-1))/4</f>
        <v>3.6556409244995772E-2</v>
      </c>
      <c r="N10" s="7">
        <f>Table1[[#This Row],[kelly/4 365]]*0.5*$U$2</f>
        <v>33.814678551621085</v>
      </c>
      <c r="O10" s="2">
        <f>1/1.8</f>
        <v>0.55555555555555558</v>
      </c>
      <c r="P10" s="2">
        <f>(Table1[[#This Row],[poisson_likelihood]] - (1-Table1[[#This Row],[poisson_likelihood]])/(1/Table1[[#This Row],[99/pinn implied]]-1))/4</f>
        <v>4.2620147618717491E-2</v>
      </c>
      <c r="Q10" s="8">
        <f>Table1[[#This Row],[kelly/4 99]]*0.5*$U$2</f>
        <v>39.423636547313677</v>
      </c>
      <c r="R10" s="2"/>
      <c r="S1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" spans="1:25" x14ac:dyDescent="0.2">
      <c r="A11">
        <v>6461</v>
      </c>
      <c r="B11" t="s">
        <v>154</v>
      </c>
      <c r="C11" s="1">
        <v>45612</v>
      </c>
      <c r="D11" t="s">
        <v>12</v>
      </c>
      <c r="E11">
        <v>1.5</v>
      </c>
      <c r="F11" s="2">
        <v>0.63694267515923497</v>
      </c>
      <c r="G11" s="2">
        <v>0.72682190276403202</v>
      </c>
      <c r="H11" s="2">
        <v>0.70403666260742104</v>
      </c>
      <c r="I11" s="2">
        <v>0.72327044025157206</v>
      </c>
      <c r="J11" s="2">
        <v>0.68817204301075197</v>
      </c>
      <c r="K11" s="2">
        <v>4.6200684339320897E-2</v>
      </c>
      <c r="L11" s="2">
        <f>1/1.55</f>
        <v>0.64516129032258063</v>
      </c>
      <c r="M11" s="2">
        <f>(Table1[[#This Row],[poisson_likelihood]] - (1-Table1[[#This Row],[poisson_likelihood]])/(1/Table1[[#This Row],[365 implied]]-1))/4</f>
        <v>4.1480375927955754E-2</v>
      </c>
      <c r="N11" s="7">
        <f>Table1[[#This Row],[kelly/4 365]]*0.5*$U$2</f>
        <v>38.369347733359071</v>
      </c>
      <c r="O11" s="2">
        <f>1/1.57</f>
        <v>0.63694267515923564</v>
      </c>
      <c r="P11" s="2">
        <f>(Table1[[#This Row],[poisson_likelihood]] - (1-Table1[[#This Row],[poisson_likelihood]])/(1/Table1[[#This Row],[99/pinn implied]]-1))/4</f>
        <v>4.6200684339320647E-2</v>
      </c>
      <c r="Q11" s="8">
        <f>Table1[[#This Row],[kelly/4 99]]*0.5*$U$2</f>
        <v>42.735633013871599</v>
      </c>
      <c r="R11" s="2"/>
      <c r="S1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" spans="1:25" x14ac:dyDescent="0.2">
      <c r="A12">
        <v>6290</v>
      </c>
      <c r="B12" t="s">
        <v>68</v>
      </c>
      <c r="C12" s="1">
        <v>45612</v>
      </c>
      <c r="D12" t="s">
        <v>13</v>
      </c>
      <c r="E12">
        <v>1.5</v>
      </c>
      <c r="F12" s="2">
        <v>0.42016806722688999</v>
      </c>
      <c r="G12" s="2">
        <v>0.47424795308817302</v>
      </c>
      <c r="H12" s="2">
        <v>0.52491851847839099</v>
      </c>
      <c r="I12" s="2">
        <v>0.57777777777777695</v>
      </c>
      <c r="J12" s="2">
        <v>0.56862745098039202</v>
      </c>
      <c r="K12" s="2">
        <v>4.5164143836697597E-2</v>
      </c>
      <c r="L12" s="2">
        <f>1/2.35</f>
        <v>0.42553191489361702</v>
      </c>
      <c r="M12" s="2">
        <f>(Table1[[#This Row],[poisson_likelihood]] - (1-Table1[[#This Row],[poisson_likelihood]])/(1/Table1[[#This Row],[365 implied]]-1))/4</f>
        <v>4.3251577485966461E-2</v>
      </c>
      <c r="N12" s="8">
        <f>Table1[[#This Row],[kelly/4 365]]*0.5*$U$2</f>
        <v>40.007709174518979</v>
      </c>
      <c r="O12" s="2">
        <f>1/2.3</f>
        <v>0.43478260869565222</v>
      </c>
      <c r="P12" s="2">
        <f>(Table1[[#This Row],[poisson_likelihood]] - (1-Table1[[#This Row],[poisson_likelihood]])/(1/Table1[[#This Row],[99/pinn implied]]-1))/4</f>
        <v>3.9867806250057536E-2</v>
      </c>
      <c r="Q12" s="7">
        <f>Table1[[#This Row],[kelly/4 99]]*0.5*$U$2</f>
        <v>36.877720781303218</v>
      </c>
      <c r="R12" s="2"/>
      <c r="S1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" spans="1:25" x14ac:dyDescent="0.2">
      <c r="A13">
        <v>6312</v>
      </c>
      <c r="B13" t="s">
        <v>79</v>
      </c>
      <c r="C13" s="1">
        <v>45612</v>
      </c>
      <c r="D13" t="s">
        <v>13</v>
      </c>
      <c r="E13">
        <v>2.5</v>
      </c>
      <c r="F13" s="2">
        <v>0.46296296296296202</v>
      </c>
      <c r="G13" s="2">
        <v>0.51281089069156005</v>
      </c>
      <c r="H13" s="2">
        <v>0.55842532115973798</v>
      </c>
      <c r="I13" s="2">
        <v>0.58888888888888802</v>
      </c>
      <c r="J13" s="2">
        <v>0.55409836065573703</v>
      </c>
      <c r="K13" s="2">
        <v>4.4439373643326598E-2</v>
      </c>
      <c r="L13" s="2">
        <f>1/2.2</f>
        <v>0.45454545454545453</v>
      </c>
      <c r="M13" s="2">
        <f>(Table1[[#This Row],[poisson_likelihood]] - (1-Table1[[#This Row],[poisson_likelihood]])/(1/Table1[[#This Row],[365 implied]]-1))/4</f>
        <v>4.7611605531546586E-2</v>
      </c>
      <c r="N13" s="8">
        <f>Table1[[#This Row],[kelly/4 365]]*0.5*$U$2</f>
        <v>44.040735116680594</v>
      </c>
      <c r="O13" s="2">
        <f>1/2.15</f>
        <v>0.46511627906976744</v>
      </c>
      <c r="P13" s="2">
        <f>(Table1[[#This Row],[poisson_likelihood]] - (1-Table1[[#This Row],[poisson_likelihood]])/(1/Table1[[#This Row],[99/pinn implied]]-1))/4</f>
        <v>4.3611834889877521E-2</v>
      </c>
      <c r="Q13" s="7">
        <f>Table1[[#This Row],[kelly/4 99]]*0.5*$U$2</f>
        <v>40.340947273136706</v>
      </c>
      <c r="R13" s="2"/>
      <c r="S1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" spans="1:25" x14ac:dyDescent="0.2">
      <c r="A14">
        <v>6322</v>
      </c>
      <c r="B14" t="s">
        <v>84</v>
      </c>
      <c r="C14" s="1">
        <v>45612</v>
      </c>
      <c r="D14" t="s">
        <v>13</v>
      </c>
      <c r="E14">
        <v>2.5</v>
      </c>
      <c r="F14" s="2">
        <v>0.61728395061728303</v>
      </c>
      <c r="G14" s="2">
        <v>0.60661583902746696</v>
      </c>
      <c r="H14" s="2">
        <v>0.67732817647986898</v>
      </c>
      <c r="I14" s="2">
        <v>0.65060240963855398</v>
      </c>
      <c r="J14" s="2">
        <v>0.62841530054644801</v>
      </c>
      <c r="K14" s="2">
        <v>3.922243786185E-2</v>
      </c>
      <c r="L14" s="2">
        <f>1/1.62</f>
        <v>0.61728395061728392</v>
      </c>
      <c r="M14" s="2">
        <f>(Table1[[#This Row],[poisson_likelihood]] - (1-Table1[[#This Row],[poisson_likelihood]])/(1/Table1[[#This Row],[365 implied]]-1))/4</f>
        <v>3.9222437861849924E-2</v>
      </c>
      <c r="N14" s="8">
        <f>Table1[[#This Row],[kelly/4 365]]*0.5*$U$2</f>
        <v>36.280755022211181</v>
      </c>
      <c r="O14" s="2">
        <f>1/1.6</f>
        <v>0.625</v>
      </c>
      <c r="P14" s="2">
        <f>(Table1[[#This Row],[poisson_likelihood]] - (1-Table1[[#This Row],[poisson_likelihood]])/(1/Table1[[#This Row],[99/pinn implied]]-1))/4</f>
        <v>3.4885450986579331E-2</v>
      </c>
      <c r="Q14" s="7">
        <f>Table1[[#This Row],[kelly/4 99]]*0.5*$U$2</f>
        <v>32.269042162585883</v>
      </c>
      <c r="R14" s="2"/>
      <c r="S1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" spans="1:25" x14ac:dyDescent="0.2">
      <c r="A15">
        <v>6390</v>
      </c>
      <c r="B15" t="s">
        <v>118</v>
      </c>
      <c r="C15" s="1">
        <v>45612</v>
      </c>
      <c r="D15" t="s">
        <v>13</v>
      </c>
      <c r="E15">
        <v>1.5</v>
      </c>
      <c r="F15" s="2">
        <v>0.45045045045045001</v>
      </c>
      <c r="G15" s="2">
        <v>0.47849817011666401</v>
      </c>
      <c r="H15" s="2">
        <v>0.53481158959680797</v>
      </c>
      <c r="I15" s="2">
        <v>0.50657894736842102</v>
      </c>
      <c r="J15" s="2">
        <v>0.51660516605165996</v>
      </c>
      <c r="K15" s="2">
        <v>3.8377403464121697E-2</v>
      </c>
      <c r="L15" s="2">
        <f>1/2.2</f>
        <v>0.45454545454545453</v>
      </c>
      <c r="M15" s="2">
        <f>(Table1[[#This Row],[poisson_likelihood]] - (1-Table1[[#This Row],[poisson_likelihood]])/(1/Table1[[#This Row],[365 implied]]-1))/4</f>
        <v>3.6788645231870337E-2</v>
      </c>
      <c r="N15" s="8">
        <f>Table1[[#This Row],[kelly/4 365]]*0.5*$U$2</f>
        <v>34.029496839480061</v>
      </c>
      <c r="O15" s="2"/>
      <c r="P15" s="2" t="e">
        <f>(Table1[[#This Row],[poisson_likelihood]] - (1-Table1[[#This Row],[poisson_likelihood]])/(1/Table1[[#This Row],[99/pinn implied]]-1))/4</f>
        <v>#DIV/0!</v>
      </c>
      <c r="Q15" s="7" t="e">
        <f>Table1[[#This Row],[kelly/4 99]]*0.5*$U$2</f>
        <v>#DIV/0!</v>
      </c>
      <c r="R15" s="2"/>
      <c r="S1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6" spans="1:25" x14ac:dyDescent="0.2">
      <c r="A16">
        <v>6416</v>
      </c>
      <c r="B16" t="s">
        <v>131</v>
      </c>
      <c r="C16" s="1">
        <v>45612</v>
      </c>
      <c r="D16" t="s">
        <v>13</v>
      </c>
      <c r="E16">
        <v>3.5</v>
      </c>
      <c r="F16" s="2">
        <v>0.58479532163742598</v>
      </c>
      <c r="G16" s="2">
        <v>0.60822462493223906</v>
      </c>
      <c r="H16" s="2">
        <v>0.64804760922989801</v>
      </c>
      <c r="I16" s="2">
        <v>0.60465116279069697</v>
      </c>
      <c r="J16" s="2">
        <v>0.59169550173010299</v>
      </c>
      <c r="K16" s="2">
        <v>3.8085004148987897E-2</v>
      </c>
      <c r="L16" s="2">
        <f>1/1.6</f>
        <v>0.625</v>
      </c>
      <c r="M16" s="2">
        <f>(Table1[[#This Row],[poisson_likelihood]] - (1-Table1[[#This Row],[poisson_likelihood]])/(1/Table1[[#This Row],[365 implied]]-1))/4</f>
        <v>1.5365072819932019E-2</v>
      </c>
      <c r="N16" s="7">
        <f>Table1[[#This Row],[kelly/4 365]]*0.5*$U$2</f>
        <v>14.212692358437117</v>
      </c>
      <c r="O16" s="2">
        <f>1/1.67</f>
        <v>0.5988023952095809</v>
      </c>
      <c r="P16" s="2">
        <f>(Table1[[#This Row],[poisson_likelihood]] - (1-Table1[[#This Row],[poisson_likelihood]])/(1/Table1[[#This Row],[99/pinn implied]]-1))/4</f>
        <v>3.0686383363406594E-2</v>
      </c>
      <c r="Q16" s="8">
        <f>Table1[[#This Row],[kelly/4 99]]*0.5*$U$2</f>
        <v>28.3849046111511</v>
      </c>
      <c r="R16" s="2"/>
      <c r="S1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7" spans="1:19" x14ac:dyDescent="0.2">
      <c r="A17">
        <v>6447</v>
      </c>
      <c r="B17" t="s">
        <v>147</v>
      </c>
      <c r="C17" s="1">
        <v>45612</v>
      </c>
      <c r="D17" t="s">
        <v>12</v>
      </c>
      <c r="E17">
        <v>2.5</v>
      </c>
      <c r="F17" s="2">
        <v>0.512820512820512</v>
      </c>
      <c r="G17" s="2">
        <v>0.62170992885334997</v>
      </c>
      <c r="H17" s="2">
        <v>0.585609615632672</v>
      </c>
      <c r="I17" s="2">
        <v>0.52830188679245205</v>
      </c>
      <c r="J17" s="2">
        <v>0.51219512195121897</v>
      </c>
      <c r="K17" s="2">
        <v>3.7352302758871497E-2</v>
      </c>
      <c r="L17" s="2">
        <f>1/1.83</f>
        <v>0.54644808743169393</v>
      </c>
      <c r="M17" s="2">
        <f>(Table1[[#This Row],[poisson_likelihood]] - (1-Table1[[#This Row],[poisson_likelihood]])/(1/Table1[[#This Row],[365 implied]]-1))/4</f>
        <v>2.1586023074635516E-2</v>
      </c>
      <c r="N17" s="7">
        <f>Table1[[#This Row],[kelly/4 365]]*0.5*$U$2</f>
        <v>19.967071344037851</v>
      </c>
      <c r="O17" s="2">
        <f>1/1.87</f>
        <v>0.53475935828876997</v>
      </c>
      <c r="P17" s="2">
        <f>(Table1[[#This Row],[poisson_likelihood]] - (1-Table1[[#This Row],[poisson_likelihood]])/(1/Table1[[#This Row],[99/pinn implied]]-1))/4</f>
        <v>2.7324707250889882E-2</v>
      </c>
      <c r="Q17" s="8">
        <f>Table1[[#This Row],[kelly/4 99]]*0.5*$U$2</f>
        <v>25.275354207073139</v>
      </c>
      <c r="R17" s="2"/>
      <c r="S1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8" spans="1:19" x14ac:dyDescent="0.2">
      <c r="A18">
        <v>6466</v>
      </c>
      <c r="B18" t="s">
        <v>156</v>
      </c>
      <c r="C18" s="1">
        <v>45612</v>
      </c>
      <c r="D18" t="s">
        <v>13</v>
      </c>
      <c r="E18">
        <v>2.5</v>
      </c>
      <c r="F18" s="2">
        <v>0.64516129032257996</v>
      </c>
      <c r="G18" s="2">
        <v>0.65082377956900705</v>
      </c>
      <c r="H18" s="2">
        <v>0.69733339883615797</v>
      </c>
      <c r="I18" s="2">
        <v>0.68292682926829196</v>
      </c>
      <c r="J18" s="2">
        <v>0.63829787234042501</v>
      </c>
      <c r="K18" s="2">
        <v>3.67576219072933E-2</v>
      </c>
      <c r="L18" s="2">
        <f>1/1.5</f>
        <v>0.66666666666666663</v>
      </c>
      <c r="M18" s="2">
        <f>(Table1[[#This Row],[poisson_likelihood]] - (1-Table1[[#This Row],[poisson_likelihood]])/(1/Table1[[#This Row],[365 implied]]-1))/4</f>
        <v>2.3000049127118477E-2</v>
      </c>
      <c r="N18" s="7">
        <f>Table1[[#This Row],[kelly/4 365]]*0.5*$U$2</f>
        <v>21.275045442584592</v>
      </c>
      <c r="O18" s="2">
        <f>1/1.53</f>
        <v>0.65359477124183007</v>
      </c>
      <c r="P18" s="2">
        <f>(Table1[[#This Row],[poisson_likelihood]] - (1-Table1[[#This Row],[poisson_likelihood]])/(1/Table1[[#This Row],[99/pinn implied]]-1))/4</f>
        <v>3.1566085009114009E-2</v>
      </c>
      <c r="Q18" s="8">
        <f>Table1[[#This Row],[kelly/4 99]]*0.5*$U$2</f>
        <v>29.198628633430459</v>
      </c>
      <c r="R18" s="2"/>
      <c r="S1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9" spans="1:19" x14ac:dyDescent="0.2">
      <c r="A19">
        <v>6304</v>
      </c>
      <c r="B19" t="s">
        <v>75</v>
      </c>
      <c r="C19" s="1">
        <v>45612</v>
      </c>
      <c r="D19" t="s">
        <v>13</v>
      </c>
      <c r="E19">
        <v>2.5</v>
      </c>
      <c r="F19" s="2">
        <v>0.62893081761006198</v>
      </c>
      <c r="G19" s="2">
        <v>0.62379826151144502</v>
      </c>
      <c r="H19" s="2">
        <v>0.68229717684134294</v>
      </c>
      <c r="I19" s="2">
        <v>0.707317073170731</v>
      </c>
      <c r="J19" s="2">
        <v>0.70443349753694495</v>
      </c>
      <c r="K19" s="2">
        <v>3.5954453888871502E-2</v>
      </c>
      <c r="L19" s="2">
        <f>1/1.55</f>
        <v>0.64516129032258063</v>
      </c>
      <c r="M19" s="2">
        <f>(Table1[[#This Row],[poisson_likelihood]] - (1-Table1[[#This Row],[poisson_likelihood]])/(1/Table1[[#This Row],[365 implied]]-1))/4</f>
        <v>2.6163920047309802E-2</v>
      </c>
      <c r="N19" s="8">
        <f>Table1[[#This Row],[kelly/4 365]]*0.5*$U$2</f>
        <v>24.201626043761568</v>
      </c>
      <c r="O19" s="2"/>
      <c r="P19" s="2" t="e">
        <f>(Table1[[#This Row],[poisson_likelihood]] - (1-Table1[[#This Row],[poisson_likelihood]])/(1/Table1[[#This Row],[99/pinn implied]]-1))/4</f>
        <v>#DIV/0!</v>
      </c>
      <c r="Q19" s="7" t="e">
        <f>Table1[[#This Row],[kelly/4 99]]*0.5*$U$2</f>
        <v>#DIV/0!</v>
      </c>
      <c r="R19" s="2"/>
      <c r="S1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0" spans="1:19" x14ac:dyDescent="0.2">
      <c r="A20">
        <v>6434</v>
      </c>
      <c r="B20" t="s">
        <v>140</v>
      </c>
      <c r="C20" s="1">
        <v>45612</v>
      </c>
      <c r="D20" t="s">
        <v>13</v>
      </c>
      <c r="E20">
        <v>2.5</v>
      </c>
      <c r="F20" s="2">
        <v>0.512820512820512</v>
      </c>
      <c r="G20" s="2">
        <v>0.53406768706227503</v>
      </c>
      <c r="H20" s="2">
        <v>0.58086271305369896</v>
      </c>
      <c r="I20" s="2">
        <v>0.59776536312849105</v>
      </c>
      <c r="J20" s="2">
        <v>0.56478405315614599</v>
      </c>
      <c r="K20" s="2">
        <v>3.49163922249245E-2</v>
      </c>
      <c r="L20" s="2">
        <f>1/1.9</f>
        <v>0.52631578947368418</v>
      </c>
      <c r="M20" s="2">
        <f>(Table1[[#This Row],[poisson_likelihood]] - (1-Table1[[#This Row],[poisson_likelihood]])/(1/Table1[[#This Row],[365 implied]]-1))/4</f>
        <v>2.8788654111674472E-2</v>
      </c>
      <c r="N20" s="7">
        <f>Table1[[#This Row],[kelly/4 365]]*0.5*$U$2</f>
        <v>26.629505053298885</v>
      </c>
      <c r="O20" s="2">
        <f>1/1.91</f>
        <v>0.52356020942408377</v>
      </c>
      <c r="P20" s="2">
        <f>(Table1[[#This Row],[poisson_likelihood]] - (1-Table1[[#This Row],[poisson_likelihood]])/(1/Table1[[#This Row],[99/pinn implied]]-1))/4</f>
        <v>3.0068071959495873E-2</v>
      </c>
      <c r="Q20" s="8">
        <f>Table1[[#This Row],[kelly/4 99]]*0.5*$U$2</f>
        <v>27.812966562533681</v>
      </c>
      <c r="R20" s="2"/>
      <c r="S2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1" spans="1:19" x14ac:dyDescent="0.2">
      <c r="A21">
        <v>6347</v>
      </c>
      <c r="B21" t="s">
        <v>97</v>
      </c>
      <c r="C21" s="1">
        <v>45612</v>
      </c>
      <c r="D21" t="s">
        <v>12</v>
      </c>
      <c r="E21">
        <v>2.5</v>
      </c>
      <c r="F21" s="2">
        <v>0.64516129032257996</v>
      </c>
      <c r="G21" s="2">
        <v>0.68934708003898404</v>
      </c>
      <c r="H21" s="2">
        <v>0.69417521780361102</v>
      </c>
      <c r="I21" s="2">
        <v>0.67836257309941494</v>
      </c>
      <c r="J21" s="2">
        <v>0.63508771929824503</v>
      </c>
      <c r="K21" s="2">
        <v>3.4532539816180999E-2</v>
      </c>
      <c r="L21" s="2">
        <f>1/1.55</f>
        <v>0.64516129032258063</v>
      </c>
      <c r="M21" s="2">
        <f>(Table1[[#This Row],[poisson_likelihood]] - (1-Table1[[#This Row],[poisson_likelihood]])/(1/Table1[[#This Row],[365 implied]]-1))/4</f>
        <v>3.4532539816180513E-2</v>
      </c>
      <c r="N21" s="8">
        <f>Table1[[#This Row],[kelly/4 365]]*0.5*$U$2</f>
        <v>31.942599329966974</v>
      </c>
      <c r="O21" s="2"/>
      <c r="P21" s="2" t="e">
        <f>(Table1[[#This Row],[poisson_likelihood]] - (1-Table1[[#This Row],[poisson_likelihood]])/(1/Table1[[#This Row],[99/pinn implied]]-1))/4</f>
        <v>#DIV/0!</v>
      </c>
      <c r="Q21" s="7" t="e">
        <f>Table1[[#This Row],[kelly/4 99]]*0.5*$U$2</f>
        <v>#DIV/0!</v>
      </c>
      <c r="R21" s="2"/>
      <c r="S2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2" spans="1:19" x14ac:dyDescent="0.2">
      <c r="A22">
        <v>6460</v>
      </c>
      <c r="B22" t="s">
        <v>153</v>
      </c>
      <c r="C22" s="1">
        <v>45612</v>
      </c>
      <c r="D22" t="s">
        <v>13</v>
      </c>
      <c r="E22">
        <v>2.5</v>
      </c>
      <c r="F22" s="2">
        <v>0.51020408163265296</v>
      </c>
      <c r="G22" s="2">
        <v>0.53584279653413303</v>
      </c>
      <c r="H22" s="2">
        <v>0.57733248937995696</v>
      </c>
      <c r="I22" s="2">
        <v>0.651685393258427</v>
      </c>
      <c r="J22" s="2">
        <v>0.65</v>
      </c>
      <c r="K22" s="2">
        <v>3.4263458121019899E-2</v>
      </c>
      <c r="L22" s="5">
        <v>0.51280000000000003</v>
      </c>
      <c r="M22" s="2">
        <f>(Table1[[#This Row],[poisson_likelihood]] - (1-Table1[[#This Row],[poisson_likelihood]])/(1/Table1[[#This Row],[365 implied]]-1))/4</f>
        <v>3.3113962120257037E-2</v>
      </c>
      <c r="N22" s="7">
        <f>Table1[[#This Row],[kelly/4 365]]*0.5*$U$2</f>
        <v>30.630414961237758</v>
      </c>
      <c r="O22" s="2"/>
      <c r="P22" s="2" t="e">
        <f>(Table1[[#This Row],[poisson_likelihood]] - (1-Table1[[#This Row],[poisson_likelihood]])/(1/Table1[[#This Row],[99/pinn implied]]-1))/4</f>
        <v>#DIV/0!</v>
      </c>
      <c r="Q22" s="7" t="e">
        <f>Table1[[#This Row],[kelly/4 99]]*0.5*$U$2</f>
        <v>#DIV/0!</v>
      </c>
      <c r="R22" s="2"/>
      <c r="S2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3" spans="1:19" x14ac:dyDescent="0.2">
      <c r="A23">
        <v>6260</v>
      </c>
      <c r="B23" t="s">
        <v>53</v>
      </c>
      <c r="C23" s="1">
        <v>45612</v>
      </c>
      <c r="D23" t="s">
        <v>13</v>
      </c>
      <c r="E23">
        <v>2.5</v>
      </c>
      <c r="F23" s="2">
        <v>0.43103448275862</v>
      </c>
      <c r="G23" s="2">
        <v>0.468871552712884</v>
      </c>
      <c r="H23" s="2">
        <v>0.50868259168354002</v>
      </c>
      <c r="I23" s="2">
        <v>0.47126436781609099</v>
      </c>
      <c r="J23" s="2">
        <v>0.47766323024054902</v>
      </c>
      <c r="K23" s="2">
        <v>3.4118108467010001E-2</v>
      </c>
      <c r="L23" s="5">
        <v>0.43099999999999999</v>
      </c>
      <c r="M23" s="2">
        <f>(Table1[[#This Row],[poisson_likelihood]] - (1-Table1[[#This Row],[poisson_likelihood]])/(1/Table1[[#This Row],[365 implied]]-1))/4</f>
        <v>3.4131191425105456E-2</v>
      </c>
      <c r="N23" s="8">
        <f>Table1[[#This Row],[kelly/4 365]]*0.5*$U$2</f>
        <v>31.571352068222545</v>
      </c>
      <c r="O23" s="2">
        <f>1/2.3</f>
        <v>0.43478260869565222</v>
      </c>
      <c r="P23" s="2">
        <f>(Table1[[#This Row],[poisson_likelihood]] - (1-Table1[[#This Row],[poisson_likelihood]])/(1/Table1[[#This Row],[99/pinn implied]]-1))/4</f>
        <v>3.2686530936950384E-2</v>
      </c>
      <c r="Q23" s="7">
        <f>Table1[[#This Row],[kelly/4 99]]*0.5*$U$2</f>
        <v>30.235041116679106</v>
      </c>
      <c r="R23" s="2"/>
      <c r="S2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4" spans="1:19" x14ac:dyDescent="0.2">
      <c r="A24">
        <v>6256</v>
      </c>
      <c r="B24" t="s">
        <v>51</v>
      </c>
      <c r="C24" s="1">
        <v>45612</v>
      </c>
      <c r="D24" t="s">
        <v>13</v>
      </c>
      <c r="E24">
        <v>2.5</v>
      </c>
      <c r="F24" s="2">
        <v>0.45454545454545398</v>
      </c>
      <c r="G24" s="2">
        <v>0.48641245733113497</v>
      </c>
      <c r="H24" s="2">
        <v>0.52847265466508997</v>
      </c>
      <c r="I24" s="2">
        <v>0.44047619047619002</v>
      </c>
      <c r="J24" s="2">
        <v>0.45104895104895099</v>
      </c>
      <c r="K24" s="2">
        <v>3.38833000548329E-2</v>
      </c>
      <c r="L24" s="5">
        <v>0.43859999999999999</v>
      </c>
      <c r="M24" s="2">
        <f>(Table1[[#This Row],[poisson_likelihood]] - (1-Table1[[#This Row],[poisson_likelihood]])/(1/Table1[[#This Row],[365 implied]]-1))/4</f>
        <v>4.0021666665964545E-2</v>
      </c>
      <c r="N24" s="8">
        <f>Table1[[#This Row],[kelly/4 365]]*0.5*$U$2</f>
        <v>37.020041666017207</v>
      </c>
      <c r="O24" s="2">
        <f>1/2.28</f>
        <v>0.43859649122807021</v>
      </c>
      <c r="P24" s="2">
        <f>(Table1[[#This Row],[poisson_likelihood]] - (1-Table1[[#This Row],[poisson_likelihood]])/(1/Table1[[#This Row],[99/pinn implied]]-1))/4</f>
        <v>4.0022979030547856E-2</v>
      </c>
      <c r="Q24" s="7">
        <f>Table1[[#This Row],[kelly/4 99]]*0.5*$U$2</f>
        <v>37.021255603256769</v>
      </c>
      <c r="R24" s="2"/>
      <c r="S2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5" spans="1:19" x14ac:dyDescent="0.2">
      <c r="A25">
        <v>6284</v>
      </c>
      <c r="B25" t="s">
        <v>65</v>
      </c>
      <c r="C25" s="1">
        <v>45612</v>
      </c>
      <c r="D25" t="s">
        <v>13</v>
      </c>
      <c r="E25">
        <v>1.5</v>
      </c>
      <c r="F25" s="2">
        <v>0.44247787610619399</v>
      </c>
      <c r="G25" s="2">
        <v>0.46043996236659701</v>
      </c>
      <c r="H25" s="2">
        <v>0.513027591793771</v>
      </c>
      <c r="I25" s="2">
        <v>0.48295454545454503</v>
      </c>
      <c r="J25" s="2">
        <v>0.45084745762711798</v>
      </c>
      <c r="K25" s="2">
        <v>3.1635388383714998E-2</v>
      </c>
      <c r="L25" s="5">
        <v>0.43480000000000002</v>
      </c>
      <c r="M25" s="2">
        <f>(Table1[[#This Row],[poisson_likelihood]] - (1-Table1[[#This Row],[poisson_likelihood]])/(1/Table1[[#This Row],[365 implied]]-1))/4</f>
        <v>3.4601730269714692E-2</v>
      </c>
      <c r="N25" s="8">
        <f>Table1[[#This Row],[kelly/4 365]]*0.5*$U$2</f>
        <v>32.00660049948609</v>
      </c>
      <c r="O25" s="2">
        <f>1/2.25</f>
        <v>0.44444444444444442</v>
      </c>
      <c r="P25" s="2">
        <f>(Table1[[#This Row],[poisson_likelihood]] - (1-Table1[[#This Row],[poisson_likelihood]])/(1/Table1[[#This Row],[99/pinn implied]]-1))/4</f>
        <v>3.0862416307196952E-2</v>
      </c>
      <c r="Q25" s="7">
        <f>Table1[[#This Row],[kelly/4 99]]*0.5*$U$2</f>
        <v>28.547735084157182</v>
      </c>
      <c r="R25" s="2"/>
      <c r="S2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6" spans="1:19" x14ac:dyDescent="0.2">
      <c r="A26">
        <v>6264</v>
      </c>
      <c r="B26" t="s">
        <v>55</v>
      </c>
      <c r="C26" s="1">
        <v>45612</v>
      </c>
      <c r="D26" t="s">
        <v>13</v>
      </c>
      <c r="E26">
        <v>2.5</v>
      </c>
      <c r="F26" s="2">
        <v>0.427350427350427</v>
      </c>
      <c r="G26" s="2">
        <v>0.46225924507202298</v>
      </c>
      <c r="H26" s="2">
        <v>0.49958165314924002</v>
      </c>
      <c r="I26" s="2">
        <v>0.471014492753623</v>
      </c>
      <c r="J26" s="2">
        <v>0.47257383966244698</v>
      </c>
      <c r="K26" s="2">
        <v>3.15337814121684E-2</v>
      </c>
      <c r="L26" s="5">
        <v>0.43480000000000002</v>
      </c>
      <c r="M26" s="2">
        <f>(Table1[[#This Row],[poisson_likelihood]] - (1-Table1[[#This Row],[poisson_likelihood]])/(1/Table1[[#This Row],[365 implied]]-1))/4</f>
        <v>2.8654305179246303E-2</v>
      </c>
      <c r="N26" s="7">
        <f>Table1[[#This Row],[kelly/4 365]]*0.5*$U$2</f>
        <v>26.50523229080283</v>
      </c>
      <c r="O26" s="2">
        <f>1/2.3</f>
        <v>0.43478260869565222</v>
      </c>
      <c r="P26" s="2">
        <f>(Table1[[#This Row],[poisson_likelihood]] - (1-Table1[[#This Row],[poisson_likelihood]])/(1/Table1[[#This Row],[99/pinn implied]]-1))/4</f>
        <v>2.866111581601001E-2</v>
      </c>
      <c r="Q26" s="8">
        <f>Table1[[#This Row],[kelly/4 99]]*0.5*$U$2</f>
        <v>26.511532129809261</v>
      </c>
      <c r="R26" s="2"/>
      <c r="S2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7" spans="1:19" x14ac:dyDescent="0.2">
      <c r="A27">
        <v>6187</v>
      </c>
      <c r="B27" t="s">
        <v>17</v>
      </c>
      <c r="C27" s="1">
        <v>45612</v>
      </c>
      <c r="D27" t="s">
        <v>12</v>
      </c>
      <c r="E27">
        <v>4.5</v>
      </c>
      <c r="F27" s="2">
        <v>0.476190476190476</v>
      </c>
      <c r="G27" s="2">
        <v>0.56990370677215396</v>
      </c>
      <c r="H27" s="2">
        <v>0.53951317130866205</v>
      </c>
      <c r="I27" s="2">
        <v>0.51648351648351598</v>
      </c>
      <c r="J27" s="2">
        <v>0.47419354838709599</v>
      </c>
      <c r="K27" s="2">
        <v>3.0222195397316399E-2</v>
      </c>
      <c r="L27" s="5">
        <v>0.46510000000000001</v>
      </c>
      <c r="M27" s="2">
        <f>(Table1[[#This Row],[poisson_likelihood]] - (1-Table1[[#This Row],[poisson_likelihood]])/(1/Table1[[#This Row],[365 implied]]-1))/4</f>
        <v>3.4779010706983554E-2</v>
      </c>
      <c r="N27" s="8">
        <f>Table1[[#This Row],[kelly/4 365]]*0.5*$U$2</f>
        <v>32.170584903959785</v>
      </c>
      <c r="O27" s="2"/>
      <c r="P27" s="2" t="e">
        <f>(Table1[[#This Row],[poisson_likelihood]] - (1-Table1[[#This Row],[poisson_likelihood]])/(1/Table1[[#This Row],[99/pinn implied]]-1))/4</f>
        <v>#DIV/0!</v>
      </c>
      <c r="Q27" s="7" t="e">
        <f>Table1[[#This Row],[kelly/4 99]]*0.5*$U$2</f>
        <v>#DIV/0!</v>
      </c>
      <c r="R27" s="2"/>
      <c r="S2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8" spans="1:19" x14ac:dyDescent="0.2">
      <c r="A28">
        <v>6363</v>
      </c>
      <c r="B28" t="s">
        <v>105</v>
      </c>
      <c r="C28" s="1">
        <v>45612</v>
      </c>
      <c r="D28" t="s">
        <v>12</v>
      </c>
      <c r="E28">
        <v>1.5</v>
      </c>
      <c r="F28" s="2">
        <v>0.62111801242235998</v>
      </c>
      <c r="G28" s="2">
        <v>0.68449640227681696</v>
      </c>
      <c r="H28" s="2">
        <v>0.66638569647396495</v>
      </c>
      <c r="I28" s="2">
        <v>0.65060240963855398</v>
      </c>
      <c r="J28" s="2">
        <v>0.62758620689655098</v>
      </c>
      <c r="K28" s="2">
        <v>2.98692505422474E-2</v>
      </c>
      <c r="L28" s="5">
        <v>0.63690000000000002</v>
      </c>
      <c r="M28" s="2">
        <f>(Table1[[#This Row],[poisson_likelihood]] - (1-Table1[[#This Row],[poisson_likelihood]])/(1/Table1[[#This Row],[365 implied]]-1))/4</f>
        <v>2.0301360833079707E-2</v>
      </c>
      <c r="N28" s="7">
        <f>Table1[[#This Row],[kelly/4 365]]*0.5*$U$2</f>
        <v>18.778758770598728</v>
      </c>
      <c r="O28" s="2">
        <f>Table1[[#This Row],[365 implied]]</f>
        <v>0.63690000000000002</v>
      </c>
      <c r="P28" s="2">
        <f>(Table1[[#This Row],[poisson_likelihood]] - (1-Table1[[#This Row],[poisson_likelihood]])/(1/Table1[[#This Row],[99/pinn implied]]-1))/4</f>
        <v>2.0301360833079707E-2</v>
      </c>
      <c r="Q28" s="8">
        <f>Table1[[#This Row],[kelly/4 99]]*0.5*$U$2</f>
        <v>18.778758770598728</v>
      </c>
      <c r="R28" s="2"/>
      <c r="S2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9" spans="1:19" x14ac:dyDescent="0.2">
      <c r="A29">
        <v>6294</v>
      </c>
      <c r="B29" t="s">
        <v>70</v>
      </c>
      <c r="C29" s="1">
        <v>45612</v>
      </c>
      <c r="D29" t="s">
        <v>13</v>
      </c>
      <c r="E29">
        <v>2.5</v>
      </c>
      <c r="F29" s="2">
        <v>0.55248618784530301</v>
      </c>
      <c r="G29" s="2">
        <v>0.55360830954205498</v>
      </c>
      <c r="H29" s="2">
        <v>0.60528364484598096</v>
      </c>
      <c r="I29" s="2">
        <v>0.70707070707070696</v>
      </c>
      <c r="J29" s="2">
        <v>0.65979381443298901</v>
      </c>
      <c r="K29" s="2">
        <v>2.94948756701317E-2</v>
      </c>
      <c r="L29" s="5">
        <v>0.5464</v>
      </c>
      <c r="M29" s="2">
        <f>(Table1[[#This Row],[poisson_likelihood]] - (1-Table1[[#This Row],[poisson_likelihood]])/(1/Table1[[#This Row],[365 implied]]-1))/4</f>
        <v>3.2453507961850189E-2</v>
      </c>
      <c r="N29" s="7">
        <f>Table1[[#This Row],[kelly/4 365]]*0.5*$U$2</f>
        <v>30.019494864711426</v>
      </c>
      <c r="O29" s="2">
        <f>1/1.83</f>
        <v>0.54644808743169393</v>
      </c>
      <c r="P29" s="2">
        <f>(Table1[[#This Row],[poisson_likelihood]] - (1-Table1[[#This Row],[poisson_likelihood]])/(1/Table1[[#This Row],[99/pinn implied]]-1))/4</f>
        <v>3.2430442791610031E-2</v>
      </c>
      <c r="Q29" s="8">
        <f>Table1[[#This Row],[kelly/4 99]]*0.5*$U$2</f>
        <v>29.998159582239278</v>
      </c>
      <c r="R29" s="2"/>
      <c r="S2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0" spans="1:19" x14ac:dyDescent="0.2">
      <c r="A30">
        <v>6399</v>
      </c>
      <c r="B30" t="s">
        <v>123</v>
      </c>
      <c r="C30" s="1">
        <v>45612</v>
      </c>
      <c r="D30" t="s">
        <v>12</v>
      </c>
      <c r="E30">
        <v>2.5</v>
      </c>
      <c r="F30" s="2">
        <v>0.62111801242235998</v>
      </c>
      <c r="G30" s="2">
        <v>0.68772191965388396</v>
      </c>
      <c r="H30" s="2">
        <v>0.66545819474092704</v>
      </c>
      <c r="I30" s="2">
        <v>0.483870967741935</v>
      </c>
      <c r="J30" s="2">
        <v>0.50199203187250996</v>
      </c>
      <c r="K30" s="2">
        <v>2.92572514479073E-2</v>
      </c>
      <c r="L30" s="5">
        <v>0.65790000000000004</v>
      </c>
      <c r="M30" s="2">
        <f>(Table1[[#This Row],[poisson_likelihood]] - (1-Table1[[#This Row],[poisson_likelihood]])/(1/Table1[[#This Row],[365 implied]]-1))/4</f>
        <v>5.5233811319255754E-3</v>
      </c>
      <c r="N30" s="7">
        <f>Table1[[#This Row],[kelly/4 365]]*0.5*$U$2</f>
        <v>5.1091275470311572</v>
      </c>
      <c r="O30" s="2"/>
      <c r="P30" s="2" t="e">
        <f>(Table1[[#This Row],[poisson_likelihood]] - (1-Table1[[#This Row],[poisson_likelihood]])/(1/Table1[[#This Row],[99/pinn implied]]-1))/4</f>
        <v>#DIV/0!</v>
      </c>
      <c r="Q30" s="7" t="e">
        <f>Table1[[#This Row],[kelly/4 99]]*0.5*$U$2</f>
        <v>#DIV/0!</v>
      </c>
      <c r="R30" s="2"/>
      <c r="S3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1" spans="1:19" x14ac:dyDescent="0.2">
      <c r="A31">
        <v>6388</v>
      </c>
      <c r="B31" t="s">
        <v>117</v>
      </c>
      <c r="C31" s="1">
        <v>45612</v>
      </c>
      <c r="D31" t="s">
        <v>13</v>
      </c>
      <c r="E31">
        <v>1.5</v>
      </c>
      <c r="F31" s="2">
        <v>0.467289719626168</v>
      </c>
      <c r="G31" s="2">
        <v>0.47143422542975999</v>
      </c>
      <c r="H31" s="2">
        <v>0.52890561991417195</v>
      </c>
      <c r="I31" s="2">
        <v>0.50847457627118597</v>
      </c>
      <c r="J31" s="2">
        <v>0.51505016722408004</v>
      </c>
      <c r="K31" s="2">
        <v>2.8916233907089601E-2</v>
      </c>
      <c r="L31" s="5">
        <v>0.47620000000000001</v>
      </c>
      <c r="M31" s="2">
        <f>(Table1[[#This Row],[poisson_likelihood]] - (1-Table1[[#This Row],[poisson_likelihood]])/(1/Table1[[#This Row],[365 implied]]-1))/4</f>
        <v>2.5155412330169893E-2</v>
      </c>
      <c r="N31" s="7">
        <f>Table1[[#This Row],[kelly/4 365]]*0.5*$U$2</f>
        <v>23.268756405407153</v>
      </c>
      <c r="O31" s="2"/>
      <c r="P31" s="2" t="e">
        <f>(Table1[[#This Row],[poisson_likelihood]] - (1-Table1[[#This Row],[poisson_likelihood]])/(1/Table1[[#This Row],[99/pinn implied]]-1))/4</f>
        <v>#DIV/0!</v>
      </c>
      <c r="Q31" s="7" t="e">
        <f>Table1[[#This Row],[kelly/4 99]]*0.5*$U$2</f>
        <v>#DIV/0!</v>
      </c>
      <c r="R31" s="2"/>
      <c r="S3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2" spans="1:19" x14ac:dyDescent="0.2">
      <c r="A32">
        <v>6391</v>
      </c>
      <c r="B32" t="s">
        <v>119</v>
      </c>
      <c r="C32" s="1">
        <v>45612</v>
      </c>
      <c r="D32" t="s">
        <v>12</v>
      </c>
      <c r="E32">
        <v>3.5</v>
      </c>
      <c r="F32" s="2">
        <v>0.476190476190476</v>
      </c>
      <c r="G32" s="2">
        <v>0.57022623078472801</v>
      </c>
      <c r="H32" s="2">
        <v>0.53558515340178203</v>
      </c>
      <c r="I32" s="2">
        <v>0.404371584699453</v>
      </c>
      <c r="J32" s="2">
        <v>0.40894568690095801</v>
      </c>
      <c r="K32" s="2">
        <v>2.83474595781236E-2</v>
      </c>
      <c r="L32" s="5">
        <v>0.46510000000000001</v>
      </c>
      <c r="M32" s="2">
        <f>(Table1[[#This Row],[poisson_likelihood]] - (1-Table1[[#This Row],[poisson_likelihood]])/(1/Table1[[#This Row],[365 implied]]-1))/4</f>
        <v>3.2943145168153859E-2</v>
      </c>
      <c r="N32" s="7">
        <f>Table1[[#This Row],[kelly/4 365]]*0.5*$U$2</f>
        <v>30.472409280542319</v>
      </c>
      <c r="O32" s="2"/>
      <c r="P32" s="2" t="e">
        <f>(Table1[[#This Row],[poisson_likelihood]] - (1-Table1[[#This Row],[poisson_likelihood]])/(1/Table1[[#This Row],[99/pinn implied]]-1))/4</f>
        <v>#DIV/0!</v>
      </c>
      <c r="Q32" s="7" t="e">
        <f>Table1[[#This Row],[kelly/4 99]]*0.5*$U$2</f>
        <v>#DIV/0!</v>
      </c>
      <c r="R32" s="2"/>
      <c r="S3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3" spans="1:19" x14ac:dyDescent="0.2">
      <c r="A33">
        <v>6298</v>
      </c>
      <c r="B33" t="s">
        <v>72</v>
      </c>
      <c r="C33" s="1">
        <v>45612</v>
      </c>
      <c r="D33" t="s">
        <v>13</v>
      </c>
      <c r="E33">
        <v>2.5</v>
      </c>
      <c r="F33" s="2">
        <v>0.48076923076923</v>
      </c>
      <c r="G33" s="2">
        <v>0.49546141941445698</v>
      </c>
      <c r="H33" s="2">
        <v>0.539191210815954</v>
      </c>
      <c r="I33" s="2">
        <v>0.57516339869280997</v>
      </c>
      <c r="J33" s="2">
        <v>0.56776556776556697</v>
      </c>
      <c r="K33" s="2">
        <v>2.81291015039782E-2</v>
      </c>
      <c r="L33" s="5">
        <v>0.47620000000000001</v>
      </c>
      <c r="M33" s="2">
        <f>(Table1[[#This Row],[poisson_likelihood]] - (1-Table1[[#This Row],[poisson_likelihood]])/(1/Table1[[#This Row],[365 implied]]-1))/4</f>
        <v>3.0064533608225474E-2</v>
      </c>
      <c r="N33" s="7">
        <f>Table1[[#This Row],[kelly/4 365]]*0.5*$U$2</f>
        <v>27.809693587608564</v>
      </c>
      <c r="O33" s="2"/>
      <c r="P33" s="2" t="e">
        <f>(Table1[[#This Row],[poisson_likelihood]] - (1-Table1[[#This Row],[poisson_likelihood]])/(1/Table1[[#This Row],[99/pinn implied]]-1))/4</f>
        <v>#DIV/0!</v>
      </c>
      <c r="Q33" s="7" t="e">
        <f>Table1[[#This Row],[kelly/4 99]]*0.5*$U$2</f>
        <v>#DIV/0!</v>
      </c>
      <c r="R33" s="2"/>
      <c r="S3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4" spans="1:19" x14ac:dyDescent="0.2">
      <c r="A34">
        <v>6270</v>
      </c>
      <c r="B34" t="s">
        <v>58</v>
      </c>
      <c r="C34" s="1">
        <v>45612</v>
      </c>
      <c r="D34" t="s">
        <v>13</v>
      </c>
      <c r="E34">
        <v>1.5</v>
      </c>
      <c r="F34" s="2">
        <v>0.44444444444444398</v>
      </c>
      <c r="G34" s="2">
        <v>0.45847385829023202</v>
      </c>
      <c r="H34" s="2">
        <v>0.50629586939014004</v>
      </c>
      <c r="I34" s="2">
        <v>0.50581395348837199</v>
      </c>
      <c r="J34" s="2">
        <v>0.47781569965870302</v>
      </c>
      <c r="K34" s="2">
        <v>2.7833141225563001E-2</v>
      </c>
      <c r="L34" s="5">
        <v>0.45450000000000002</v>
      </c>
      <c r="M34" s="2">
        <f>(Table1[[#This Row],[poisson_likelihood]] - (1-Table1[[#This Row],[poisson_likelihood]])/(1/Table1[[#This Row],[365 implied]]-1))/4</f>
        <v>2.3737795320870794E-2</v>
      </c>
      <c r="N34" s="8">
        <f>Table1[[#This Row],[kelly/4 365]]*0.5*$U$2</f>
        <v>21.957460671805485</v>
      </c>
      <c r="O34" s="2">
        <f>1/2.15</f>
        <v>0.46511627906976744</v>
      </c>
      <c r="P34" s="2">
        <f>(Table1[[#This Row],[poisson_likelihood]] - (1-Table1[[#This Row],[poisson_likelihood]])/(1/Table1[[#This Row],[99/pinn implied]]-1))/4</f>
        <v>1.9246982432348056E-2</v>
      </c>
      <c r="Q34" s="7">
        <f>Table1[[#This Row],[kelly/4 99]]*0.5*$U$2</f>
        <v>17.803458749921951</v>
      </c>
      <c r="R34" s="2"/>
      <c r="S3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5" spans="1:19" x14ac:dyDescent="0.2">
      <c r="A35">
        <v>6482</v>
      </c>
      <c r="B35" t="s">
        <v>164</v>
      </c>
      <c r="C35" s="1">
        <v>45612</v>
      </c>
      <c r="D35" t="s">
        <v>13</v>
      </c>
      <c r="E35">
        <v>2.5</v>
      </c>
      <c r="F35" s="2">
        <v>0.434782608695652</v>
      </c>
      <c r="G35" s="2">
        <v>0.45616333280136201</v>
      </c>
      <c r="H35" s="2">
        <v>0.49592286981968198</v>
      </c>
      <c r="I35" s="2">
        <v>0.59428571428571397</v>
      </c>
      <c r="J35" s="2">
        <v>0.53535353535353503</v>
      </c>
      <c r="K35" s="2">
        <v>2.70428078048594E-2</v>
      </c>
      <c r="L35" s="5">
        <v>0.43099999999999999</v>
      </c>
      <c r="M35" s="2">
        <f>(Table1[[#This Row],[poisson_likelihood]] - (1-Table1[[#This Row],[poisson_likelihood]])/(1/Table1[[#This Row],[365 implied]]-1))/4</f>
        <v>2.8524986739754829E-2</v>
      </c>
      <c r="N35" s="7">
        <f>Table1[[#This Row],[kelly/4 365]]*0.5*$U$2</f>
        <v>26.385612734273217</v>
      </c>
      <c r="O35" s="2"/>
      <c r="P35" s="2" t="e">
        <f>(Table1[[#This Row],[poisson_likelihood]] - (1-Table1[[#This Row],[poisson_likelihood]])/(1/Table1[[#This Row],[99/pinn implied]]-1))/4</f>
        <v>#DIV/0!</v>
      </c>
      <c r="Q35" s="7" t="e">
        <f>Table1[[#This Row],[kelly/4 99]]*0.5*$U$2</f>
        <v>#DIV/0!</v>
      </c>
      <c r="R35" s="2"/>
      <c r="S3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6" spans="1:19" x14ac:dyDescent="0.2">
      <c r="A36">
        <v>6386</v>
      </c>
      <c r="B36" t="s">
        <v>116</v>
      </c>
      <c r="C36" s="1">
        <v>45612</v>
      </c>
      <c r="D36" t="s">
        <v>13</v>
      </c>
      <c r="E36">
        <v>2.5</v>
      </c>
      <c r="F36" s="2">
        <v>0.56497175141242895</v>
      </c>
      <c r="G36" s="2">
        <v>0.56927766526770995</v>
      </c>
      <c r="H36" s="2">
        <v>0.61121481458999805</v>
      </c>
      <c r="I36" s="2">
        <v>0.60355029585798803</v>
      </c>
      <c r="J36" s="2">
        <v>0.59930313588850104</v>
      </c>
      <c r="K36" s="2">
        <v>2.6574747345551299E-2</v>
      </c>
      <c r="L36" s="5">
        <v>0.57469999999999999</v>
      </c>
      <c r="M36" s="2">
        <f>(Table1[[#This Row],[poisson_likelihood]] - (1-Table1[[#This Row],[poisson_likelihood]])/(1/Table1[[#This Row],[365 implied]]-1))/4</f>
        <v>2.1464151534209996E-2</v>
      </c>
      <c r="N36" s="7">
        <f>Table1[[#This Row],[kelly/4 365]]*0.5*$U$2</f>
        <v>19.854340169144248</v>
      </c>
      <c r="O36" s="2"/>
      <c r="P36" s="2" t="e">
        <f>(Table1[[#This Row],[poisson_likelihood]] - (1-Table1[[#This Row],[poisson_likelihood]])/(1/Table1[[#This Row],[99/pinn implied]]-1))/4</f>
        <v>#DIV/0!</v>
      </c>
      <c r="Q36" s="7" t="e">
        <f>Table1[[#This Row],[kelly/4 99]]*0.5*$U$2</f>
        <v>#DIV/0!</v>
      </c>
      <c r="R36" s="2"/>
      <c r="S3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7" spans="1:19" x14ac:dyDescent="0.2">
      <c r="A37">
        <v>6426</v>
      </c>
      <c r="B37" t="s">
        <v>136</v>
      </c>
      <c r="C37" s="1">
        <v>45612</v>
      </c>
      <c r="D37" t="s">
        <v>13</v>
      </c>
      <c r="E37">
        <v>2.5</v>
      </c>
      <c r="F37" s="2">
        <v>0.56497175141242895</v>
      </c>
      <c r="G37" s="2">
        <v>0.56735907249769302</v>
      </c>
      <c r="H37" s="2">
        <v>0.61102698360465701</v>
      </c>
      <c r="I37" s="2">
        <v>0.50694444444444398</v>
      </c>
      <c r="J37" s="2">
        <v>0.51600000000000001</v>
      </c>
      <c r="K37" s="2">
        <v>2.6466805513065898E-2</v>
      </c>
      <c r="L37" s="5">
        <v>0.58479999999999999</v>
      </c>
      <c r="M37" s="2">
        <f>(Table1[[#This Row],[poisson_likelihood]] - (1-Table1[[#This Row],[poisson_likelihood]])/(1/Table1[[#This Row],[365 implied]]-1))/4</f>
        <v>1.5791777218603698E-2</v>
      </c>
      <c r="N37" s="8">
        <f>Table1[[#This Row],[kelly/4 365]]*0.5*$U$2</f>
        <v>14.60739392720842</v>
      </c>
      <c r="O37" s="2"/>
      <c r="P37" s="2" t="e">
        <f>(Table1[[#This Row],[poisson_likelihood]] - (1-Table1[[#This Row],[poisson_likelihood]])/(1/Table1[[#This Row],[99/pinn implied]]-1))/4</f>
        <v>#DIV/0!</v>
      </c>
      <c r="Q37" s="7" t="e">
        <f>Table1[[#This Row],[kelly/4 99]]*0.5*$U$2</f>
        <v>#DIV/0!</v>
      </c>
      <c r="R37" s="2"/>
      <c r="S3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8" spans="1:19" x14ac:dyDescent="0.2">
      <c r="A38">
        <v>6314</v>
      </c>
      <c r="B38" t="s">
        <v>80</v>
      </c>
      <c r="C38" s="1">
        <v>45612</v>
      </c>
      <c r="D38" t="s">
        <v>13</v>
      </c>
      <c r="E38">
        <v>1.5</v>
      </c>
      <c r="F38" s="2">
        <v>0.48780487804877998</v>
      </c>
      <c r="G38" s="2">
        <v>0.48566928529881298</v>
      </c>
      <c r="H38" s="2">
        <v>0.541712645392185</v>
      </c>
      <c r="I38" s="2">
        <v>0.43258426966292102</v>
      </c>
      <c r="J38" s="2">
        <v>0.46710526315789402</v>
      </c>
      <c r="K38" s="2">
        <v>2.6312124536661902E-2</v>
      </c>
      <c r="L38" s="5">
        <v>0.47620000000000001</v>
      </c>
      <c r="M38" s="2">
        <f>(Table1[[#This Row],[poisson_likelihood]] - (1-Table1[[#This Row],[poisson_likelihood]])/(1/Table1[[#This Row],[365 implied]]-1))/4</f>
        <v>3.126796744567821E-2</v>
      </c>
      <c r="N38" s="7">
        <f>Table1[[#This Row],[kelly/4 365]]*0.5*$U$2</f>
        <v>28.922869887252343</v>
      </c>
      <c r="O38" s="2"/>
      <c r="P38" s="2" t="e">
        <f>(Table1[[#This Row],[poisson_likelihood]] - (1-Table1[[#This Row],[poisson_likelihood]])/(1/Table1[[#This Row],[99/pinn implied]]-1))/4</f>
        <v>#DIV/0!</v>
      </c>
      <c r="Q38" s="7" t="e">
        <f>Table1[[#This Row],[kelly/4 99]]*0.5*$U$2</f>
        <v>#DIV/0!</v>
      </c>
      <c r="R38" s="2"/>
      <c r="S3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9" spans="1:19" x14ac:dyDescent="0.2">
      <c r="A39">
        <v>6210</v>
      </c>
      <c r="B39" t="s">
        <v>28</v>
      </c>
      <c r="C39" s="1">
        <v>45612</v>
      </c>
      <c r="D39" t="s">
        <v>13</v>
      </c>
      <c r="E39">
        <v>2.5</v>
      </c>
      <c r="F39" s="2">
        <v>0.43859649122806998</v>
      </c>
      <c r="G39" s="2">
        <v>0.454037802889668</v>
      </c>
      <c r="H39" s="2">
        <v>0.49739236003911402</v>
      </c>
      <c r="I39" s="2">
        <v>0.49431818181818099</v>
      </c>
      <c r="J39" s="2">
        <v>0.5</v>
      </c>
      <c r="K39" s="2">
        <v>2.61825353299181E-2</v>
      </c>
      <c r="L39" s="2"/>
      <c r="M39" s="2" t="e">
        <f>(Table1[[#This Row],[poisson_likelihood]] - (1-Table1[[#This Row],[poisson_likelihood]])/(1/Table1[[#This Row],[365 implied]]-1))/4</f>
        <v>#DIV/0!</v>
      </c>
      <c r="N39" s="7" t="e">
        <f>Table1[[#This Row],[kelly/4 365]]*0.5*$U$2</f>
        <v>#DIV/0!</v>
      </c>
      <c r="O39" s="2"/>
      <c r="P39" s="2" t="e">
        <f>(Table1[[#This Row],[poisson_likelihood]] - (1-Table1[[#This Row],[poisson_likelihood]])/(1/Table1[[#This Row],[99/pinn implied]]-1))/4</f>
        <v>#DIV/0!</v>
      </c>
      <c r="Q39" s="7" t="e">
        <f>Table1[[#This Row],[kelly/4 99]]*0.5*$U$2</f>
        <v>#DIV/0!</v>
      </c>
      <c r="R39" s="2"/>
      <c r="S3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0" spans="1:19" x14ac:dyDescent="0.2">
      <c r="A40">
        <v>6395</v>
      </c>
      <c r="B40" t="s">
        <v>121</v>
      </c>
      <c r="C40" s="1">
        <v>45612</v>
      </c>
      <c r="D40" t="s">
        <v>12</v>
      </c>
      <c r="E40">
        <v>2.5</v>
      </c>
      <c r="F40" s="2">
        <v>0.53191489361702105</v>
      </c>
      <c r="G40" s="2">
        <v>0.61307767995172202</v>
      </c>
      <c r="H40" s="2">
        <v>0.57928302844347301</v>
      </c>
      <c r="I40" s="2">
        <v>0.46994535519125602</v>
      </c>
      <c r="J40" s="2">
        <v>0.44089456869009502</v>
      </c>
      <c r="K40" s="2">
        <v>2.5298890191400501E-2</v>
      </c>
      <c r="L40" s="5">
        <v>0.5464</v>
      </c>
      <c r="M40" s="2">
        <f>(Table1[[#This Row],[poisson_likelihood]] - (1-Table1[[#This Row],[poisson_likelihood]])/(1/Table1[[#This Row],[365 implied]]-1))/4</f>
        <v>1.8123362237363883E-2</v>
      </c>
      <c r="N40" s="7">
        <f>Table1[[#This Row],[kelly/4 365]]*0.5*$U$2</f>
        <v>16.764110069561593</v>
      </c>
      <c r="O40" s="2"/>
      <c r="P40" s="2" t="e">
        <f>(Table1[[#This Row],[poisson_likelihood]] - (1-Table1[[#This Row],[poisson_likelihood]])/(1/Table1[[#This Row],[99/pinn implied]]-1))/4</f>
        <v>#DIV/0!</v>
      </c>
      <c r="Q40" s="7" t="e">
        <f>Table1[[#This Row],[kelly/4 99]]*0.5*$U$2</f>
        <v>#DIV/0!</v>
      </c>
      <c r="R40" s="2"/>
      <c r="S4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1" spans="1:19" x14ac:dyDescent="0.2">
      <c r="A41">
        <v>6310</v>
      </c>
      <c r="B41" t="s">
        <v>78</v>
      </c>
      <c r="C41" s="1">
        <v>45612</v>
      </c>
      <c r="D41" t="s">
        <v>13</v>
      </c>
      <c r="E41">
        <v>2.5</v>
      </c>
      <c r="F41" s="2">
        <v>0.60606060606060597</v>
      </c>
      <c r="G41" s="2">
        <v>0.58824140630726296</v>
      </c>
      <c r="H41" s="2">
        <v>0.64588309508874497</v>
      </c>
      <c r="I41" s="2">
        <v>0.56886227544910095</v>
      </c>
      <c r="J41" s="2">
        <v>0.57801418439716301</v>
      </c>
      <c r="K41" s="2">
        <v>2.5271964190934498E-2</v>
      </c>
      <c r="L41" s="5">
        <v>0.61729999999999996</v>
      </c>
      <c r="M41" s="2">
        <f>(Table1[[#This Row],[poisson_likelihood]] - (1-Table1[[#This Row],[poisson_likelihood]])/(1/Table1[[#This Row],[365 implied]]-1))/4</f>
        <v>1.8671998359514635E-2</v>
      </c>
      <c r="N41" s="7">
        <f>Table1[[#This Row],[kelly/4 365]]*0.5*$U$2</f>
        <v>17.271598482551038</v>
      </c>
      <c r="O41" s="2"/>
      <c r="P41" s="2" t="e">
        <f>(Table1[[#This Row],[poisson_likelihood]] - (1-Table1[[#This Row],[poisson_likelihood]])/(1/Table1[[#This Row],[99/pinn implied]]-1))/4</f>
        <v>#DIV/0!</v>
      </c>
      <c r="Q41" s="7" t="e">
        <f>Table1[[#This Row],[kelly/4 99]]*0.5*$U$2</f>
        <v>#DIV/0!</v>
      </c>
      <c r="R41" s="2"/>
      <c r="S4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2" spans="1:19" x14ac:dyDescent="0.2">
      <c r="A42">
        <v>6436</v>
      </c>
      <c r="B42" t="s">
        <v>141</v>
      </c>
      <c r="C42" s="1">
        <v>45612</v>
      </c>
      <c r="D42" t="s">
        <v>13</v>
      </c>
      <c r="E42">
        <v>1.5</v>
      </c>
      <c r="F42" s="2">
        <v>0.45662100456621002</v>
      </c>
      <c r="G42" s="2">
        <v>0.46358681064656199</v>
      </c>
      <c r="H42" s="2">
        <v>0.51133766428705596</v>
      </c>
      <c r="I42" s="2">
        <v>0.45348837209302301</v>
      </c>
      <c r="J42" s="2">
        <v>0.46621621621621601</v>
      </c>
      <c r="K42" s="2">
        <v>2.51742615102215E-2</v>
      </c>
      <c r="L42" s="2">
        <v>0.487804878</v>
      </c>
      <c r="M42" s="2">
        <f>(Table1[[#This Row],[poisson_likelihood]] - (1-Table1[[#This Row],[poisson_likelihood]])/(1/Table1[[#This Row],[365 implied]]-1))/4</f>
        <v>1.1486240924730981E-2</v>
      </c>
      <c r="N42" s="7">
        <f>Table1[[#This Row],[kelly/4 365]]*0.5*$U$2</f>
        <v>10.624772855376158</v>
      </c>
      <c r="O42" s="2"/>
      <c r="P42" s="2" t="e">
        <f>(Table1[[#This Row],[poisson_likelihood]] - (1-Table1[[#This Row],[poisson_likelihood]])/(1/Table1[[#This Row],[99/pinn implied]]-1))/4</f>
        <v>#DIV/0!</v>
      </c>
      <c r="Q42" s="7" t="e">
        <f>Table1[[#This Row],[kelly/4 99]]*0.5*$U$2</f>
        <v>#DIV/0!</v>
      </c>
      <c r="R42" s="2"/>
      <c r="S4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3" spans="1:19" x14ac:dyDescent="0.2">
      <c r="A43">
        <v>6197</v>
      </c>
      <c r="B43" t="s">
        <v>22</v>
      </c>
      <c r="C43" s="1">
        <v>45612</v>
      </c>
      <c r="D43" t="s">
        <v>12</v>
      </c>
      <c r="E43">
        <v>2.5</v>
      </c>
      <c r="F43" s="2">
        <v>0.57471264367816</v>
      </c>
      <c r="G43" s="2">
        <v>0.64383634829150704</v>
      </c>
      <c r="H43" s="2">
        <v>0.61651557793923295</v>
      </c>
      <c r="I43" s="2">
        <v>0.63483146067415697</v>
      </c>
      <c r="J43" s="2">
        <v>0.62171052631578905</v>
      </c>
      <c r="K43" s="2">
        <v>2.4573346491305801E-2</v>
      </c>
      <c r="M43" s="2" t="e">
        <f>(Table1[[#This Row],[poisson_likelihood]] - (1-Table1[[#This Row],[poisson_likelihood]])/(1/Table1[[#This Row],[365 implied]]-1))/4</f>
        <v>#DIV/0!</v>
      </c>
      <c r="N43" s="7" t="e">
        <f>Table1[[#This Row],[kelly/4 365]]*0.5*$U$2</f>
        <v>#DIV/0!</v>
      </c>
      <c r="O43" s="2"/>
      <c r="P43" s="2" t="e">
        <f>(Table1[[#This Row],[poisson_likelihood]] - (1-Table1[[#This Row],[poisson_likelihood]])/(1/Table1[[#This Row],[99/pinn implied]]-1))/4</f>
        <v>#DIV/0!</v>
      </c>
      <c r="Q43" s="7" t="e">
        <f>Table1[[#This Row],[kelly/4 99]]*0.5*$U$2</f>
        <v>#DIV/0!</v>
      </c>
      <c r="R43" s="2"/>
      <c r="S4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4" spans="1:19" x14ac:dyDescent="0.2">
      <c r="A44">
        <v>6306</v>
      </c>
      <c r="B44" t="s">
        <v>76</v>
      </c>
      <c r="C44" s="1">
        <v>45612</v>
      </c>
      <c r="D44" t="s">
        <v>13</v>
      </c>
      <c r="E44">
        <v>2.5</v>
      </c>
      <c r="F44" s="2">
        <v>0.61728395061728303</v>
      </c>
      <c r="G44" s="2">
        <v>0.60974191070447703</v>
      </c>
      <c r="H44" s="2">
        <v>0.65469526163702196</v>
      </c>
      <c r="I44" s="2">
        <v>0.71337579617834301</v>
      </c>
      <c r="J44" s="2">
        <v>0.67753623188405798</v>
      </c>
      <c r="K44" s="2">
        <v>2.44380338112807E-2</v>
      </c>
      <c r="L44" s="5">
        <v>0.59519999999999995</v>
      </c>
      <c r="M44" s="2">
        <f>(Table1[[#This Row],[poisson_likelihood]] - (1-Table1[[#This Row],[poisson_likelihood]])/(1/Table1[[#This Row],[365 implied]]-1))/4</f>
        <v>3.6743615141441449E-2</v>
      </c>
      <c r="N44" s="7">
        <f>Table1[[#This Row],[kelly/4 365]]*0.5*$U$2</f>
        <v>33.987844005833338</v>
      </c>
      <c r="O44" s="2">
        <f>1/1.72</f>
        <v>0.58139534883720934</v>
      </c>
      <c r="P44" s="2">
        <f>(Table1[[#This Row],[poisson_likelihood]] - (1-Table1[[#This Row],[poisson_likelihood]])/(1/Table1[[#This Row],[99/pinn implied]]-1))/4</f>
        <v>4.3776336810999225E-2</v>
      </c>
      <c r="Q44" s="8">
        <f>Table1[[#This Row],[kelly/4 99]]*0.5*$U$2</f>
        <v>40.493111550174284</v>
      </c>
      <c r="R44" s="2"/>
      <c r="S4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5" spans="1:19" x14ac:dyDescent="0.2">
      <c r="A45">
        <v>6375</v>
      </c>
      <c r="B45" t="s">
        <v>111</v>
      </c>
      <c r="C45" s="1">
        <v>45612</v>
      </c>
      <c r="D45" t="s">
        <v>12</v>
      </c>
      <c r="E45">
        <v>3.5</v>
      </c>
      <c r="F45" s="2">
        <v>0.50761421319796896</v>
      </c>
      <c r="G45" s="2">
        <v>0.56987238903403403</v>
      </c>
      <c r="H45" s="2">
        <v>0.55474145729382696</v>
      </c>
      <c r="I45" s="2">
        <v>0.57499999999999996</v>
      </c>
      <c r="J45" s="2">
        <v>0.54044117647058798</v>
      </c>
      <c r="K45" s="2">
        <v>2.3928007955886701E-2</v>
      </c>
      <c r="L45" s="5">
        <v>0.5</v>
      </c>
      <c r="M45" s="2">
        <f>(Table1[[#This Row],[poisson_likelihood]] - (1-Table1[[#This Row],[poisson_likelihood]])/(1/Table1[[#This Row],[365 implied]]-1))/4</f>
        <v>2.7370728646913478E-2</v>
      </c>
      <c r="N45" s="7">
        <f>Table1[[#This Row],[kelly/4 365]]*0.5*$U$2</f>
        <v>25.317923998394967</v>
      </c>
      <c r="O45" s="2"/>
      <c r="P45" s="2" t="e">
        <f>(Table1[[#This Row],[poisson_likelihood]] - (1-Table1[[#This Row],[poisson_likelihood]])/(1/Table1[[#This Row],[99/pinn implied]]-1))/4</f>
        <v>#DIV/0!</v>
      </c>
      <c r="Q45" s="7" t="e">
        <f>Table1[[#This Row],[kelly/4 99]]*0.5*$U$2</f>
        <v>#DIV/0!</v>
      </c>
      <c r="R45" s="2"/>
      <c r="S4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6" spans="1:19" x14ac:dyDescent="0.2">
      <c r="A46">
        <v>6370</v>
      </c>
      <c r="B46" t="s">
        <v>108</v>
      </c>
      <c r="C46" s="1">
        <v>45612</v>
      </c>
      <c r="D46" t="s">
        <v>13</v>
      </c>
      <c r="E46">
        <v>3.5</v>
      </c>
      <c r="F46" s="2">
        <v>0.49504950495049499</v>
      </c>
      <c r="G46" s="2">
        <v>0.50593726809065298</v>
      </c>
      <c r="H46" s="2">
        <v>0.54295419888866503</v>
      </c>
      <c r="I46" s="2">
        <v>0.51123595505617903</v>
      </c>
      <c r="J46" s="2">
        <v>0.49163879598662202</v>
      </c>
      <c r="K46" s="2">
        <v>2.3717520038015898E-2</v>
      </c>
      <c r="L46" s="5">
        <v>0.5</v>
      </c>
      <c r="M46" s="2">
        <f>(Table1[[#This Row],[poisson_likelihood]] - (1-Table1[[#This Row],[poisson_likelihood]])/(1/Table1[[#This Row],[365 implied]]-1))/4</f>
        <v>2.1477099444332515E-2</v>
      </c>
      <c r="N46" s="7">
        <f>Table1[[#This Row],[kelly/4 365]]*0.5*$U$2</f>
        <v>19.866316986007575</v>
      </c>
      <c r="O46" s="2"/>
      <c r="P46" s="2" t="e">
        <f>(Table1[[#This Row],[poisson_likelihood]] - (1-Table1[[#This Row],[poisson_likelihood]])/(1/Table1[[#This Row],[99/pinn implied]]-1))/4</f>
        <v>#DIV/0!</v>
      </c>
      <c r="Q46" s="7" t="e">
        <f>Table1[[#This Row],[kelly/4 99]]*0.5*$U$2</f>
        <v>#DIV/0!</v>
      </c>
      <c r="R46" s="2"/>
      <c r="S4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7" spans="1:19" x14ac:dyDescent="0.2">
      <c r="A47">
        <v>6421</v>
      </c>
      <c r="B47" t="s">
        <v>134</v>
      </c>
      <c r="C47" s="1">
        <v>45612</v>
      </c>
      <c r="D47" t="s">
        <v>12</v>
      </c>
      <c r="E47">
        <v>2.5</v>
      </c>
      <c r="F47" s="2">
        <v>0.512820512820512</v>
      </c>
      <c r="G47" s="2">
        <v>0.58703893975389798</v>
      </c>
      <c r="H47" s="2">
        <v>0.55697177558762001</v>
      </c>
      <c r="I47" s="2">
        <v>0.58100558659217805</v>
      </c>
      <c r="J47" s="2">
        <v>0.53488372093023195</v>
      </c>
      <c r="K47" s="2">
        <v>2.2656569051541901E-2</v>
      </c>
      <c r="L47" s="5">
        <v>0.52629999999999999</v>
      </c>
      <c r="M47" s="2">
        <f>(Table1[[#This Row],[poisson_likelihood]] - (1-Table1[[#This Row],[poisson_likelihood]])/(1/Table1[[#This Row],[365 implied]]-1))/4</f>
        <v>1.6187341982066714E-2</v>
      </c>
      <c r="N47" s="7">
        <f>Table1[[#This Row],[kelly/4 365]]*0.5*$U$2</f>
        <v>14.97329133341171</v>
      </c>
      <c r="O47" s="2">
        <f>1/1.9</f>
        <v>0.52631578947368418</v>
      </c>
      <c r="P47" s="2">
        <f>(Table1[[#This Row],[poisson_likelihood]] - (1-Table1[[#This Row],[poisson_likelihood]])/(1/Table1[[#This Row],[99/pinn implied]]-1))/4</f>
        <v>1.617954822679947E-2</v>
      </c>
      <c r="Q47" s="8">
        <f>Table1[[#This Row],[kelly/4 99]]*0.5*$U$2</f>
        <v>14.966082109789509</v>
      </c>
      <c r="R47" s="2"/>
      <c r="S4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8" spans="1:19" x14ac:dyDescent="0.2">
      <c r="A48">
        <v>6324</v>
      </c>
      <c r="B48" t="s">
        <v>85</v>
      </c>
      <c r="C48" s="1">
        <v>45612</v>
      </c>
      <c r="D48" t="s">
        <v>13</v>
      </c>
      <c r="E48">
        <v>3.5</v>
      </c>
      <c r="F48" s="2">
        <v>0.55555555555555503</v>
      </c>
      <c r="G48" s="2">
        <v>0.55636663158393596</v>
      </c>
      <c r="H48" s="2">
        <v>0.594717487075205</v>
      </c>
      <c r="I48" s="2">
        <v>0.51098901098901095</v>
      </c>
      <c r="J48" s="2">
        <v>0.50645161290322505</v>
      </c>
      <c r="K48" s="2">
        <v>2.2028586479802902E-2</v>
      </c>
      <c r="L48" s="5">
        <v>0.57469999999999999</v>
      </c>
      <c r="M48" s="2">
        <f>(Table1[[#This Row],[poisson_likelihood]] - (1-Table1[[#This Row],[poisson_likelihood]])/(1/Table1[[#This Row],[365 implied]]-1))/4</f>
        <v>1.1766686500825907E-2</v>
      </c>
      <c r="N48" s="7">
        <f>Table1[[#This Row],[kelly/4 365]]*0.5*$U$2</f>
        <v>10.884185013263965</v>
      </c>
      <c r="O48" s="2"/>
      <c r="P48" s="2" t="e">
        <f>(Table1[[#This Row],[poisson_likelihood]] - (1-Table1[[#This Row],[poisson_likelihood]])/(1/Table1[[#This Row],[99/pinn implied]]-1))/4</f>
        <v>#DIV/0!</v>
      </c>
      <c r="Q48" s="7" t="e">
        <f>Table1[[#This Row],[kelly/4 99]]*0.5*$U$2</f>
        <v>#DIV/0!</v>
      </c>
      <c r="R48" s="2"/>
      <c r="S4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9" spans="1:19" x14ac:dyDescent="0.2">
      <c r="A49">
        <v>6230</v>
      </c>
      <c r="B49" t="s">
        <v>38</v>
      </c>
      <c r="C49" s="1">
        <v>45612</v>
      </c>
      <c r="D49" t="s">
        <v>13</v>
      </c>
      <c r="E49">
        <v>1.5</v>
      </c>
      <c r="F49" s="2">
        <v>0.51020408163265296</v>
      </c>
      <c r="G49" s="2">
        <v>0.49422954930802299</v>
      </c>
      <c r="H49" s="2">
        <v>0.55113133863354402</v>
      </c>
      <c r="I49" s="2">
        <v>0.56804733727810597</v>
      </c>
      <c r="J49" s="2">
        <v>0.57288135593220302</v>
      </c>
      <c r="K49" s="2">
        <v>2.08899540942049E-2</v>
      </c>
      <c r="M49" s="2" t="e">
        <f>(Table1[[#This Row],[poisson_likelihood]] - (1-Table1[[#This Row],[poisson_likelihood]])/(1/Table1[[#This Row],[365 implied]]-1))/4</f>
        <v>#DIV/0!</v>
      </c>
      <c r="N49" s="7" t="e">
        <f>Table1[[#This Row],[kelly/4 365]]*0.5*$U$2</f>
        <v>#DIV/0!</v>
      </c>
      <c r="O49" s="2"/>
      <c r="P49" s="2" t="e">
        <f>(Table1[[#This Row],[poisson_likelihood]] - (1-Table1[[#This Row],[poisson_likelihood]])/(1/Table1[[#This Row],[99/pinn implied]]-1))/4</f>
        <v>#DIV/0!</v>
      </c>
      <c r="Q49" s="7" t="e">
        <f>Table1[[#This Row],[kelly/4 99]]*0.5*$U$2</f>
        <v>#DIV/0!</v>
      </c>
      <c r="R49" s="2"/>
      <c r="S4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0" spans="1:19" x14ac:dyDescent="0.2">
      <c r="A50">
        <v>6252</v>
      </c>
      <c r="B50" t="s">
        <v>49</v>
      </c>
      <c r="C50" s="1">
        <v>45612</v>
      </c>
      <c r="D50" t="s">
        <v>13</v>
      </c>
      <c r="E50">
        <v>1.5</v>
      </c>
      <c r="F50" s="2">
        <v>0.42372881355932202</v>
      </c>
      <c r="G50" s="2">
        <v>0.41825596526136999</v>
      </c>
      <c r="H50" s="2">
        <v>0.47173845671195003</v>
      </c>
      <c r="I50" s="2">
        <v>0.497206703910614</v>
      </c>
      <c r="J50" s="2">
        <v>0.45394736842105199</v>
      </c>
      <c r="K50" s="2">
        <v>2.0827712838272599E-2</v>
      </c>
      <c r="L50" s="5">
        <v>0.40820000000000001</v>
      </c>
      <c r="M50" s="2">
        <f>(Table1[[#This Row],[poisson_likelihood]] - (1-Table1[[#This Row],[poisson_likelihood]])/(1/Table1[[#This Row],[365 implied]]-1))/4</f>
        <v>2.6841186512314139E-2</v>
      </c>
      <c r="N50" s="7">
        <f>Table1[[#This Row],[kelly/4 365]]*0.5*$U$2</f>
        <v>24.828097523890577</v>
      </c>
      <c r="O50" s="2"/>
      <c r="P50" s="2" t="e">
        <f>(Table1[[#This Row],[poisson_likelihood]] - (1-Table1[[#This Row],[poisson_likelihood]])/(1/Table1[[#This Row],[99/pinn implied]]-1))/4</f>
        <v>#DIV/0!</v>
      </c>
      <c r="Q50" s="7" t="e">
        <f>Table1[[#This Row],[kelly/4 99]]*0.5*$U$2</f>
        <v>#DIV/0!</v>
      </c>
      <c r="R50" s="2"/>
      <c r="S5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1" spans="1:19" x14ac:dyDescent="0.2">
      <c r="A51">
        <v>6247</v>
      </c>
      <c r="B51" t="s">
        <v>47</v>
      </c>
      <c r="C51" s="1">
        <v>45612</v>
      </c>
      <c r="D51" t="s">
        <v>12</v>
      </c>
      <c r="E51">
        <v>1.5</v>
      </c>
      <c r="F51" s="2">
        <v>0.57142857142857095</v>
      </c>
      <c r="G51" s="2">
        <v>0.64784996023979402</v>
      </c>
      <c r="H51" s="2">
        <v>0.60634465483248701</v>
      </c>
      <c r="I51" s="2">
        <v>0.66463414634146301</v>
      </c>
      <c r="J51" s="2">
        <v>0.63537906137184097</v>
      </c>
      <c r="K51" s="2">
        <v>2.03677153189512E-2</v>
      </c>
      <c r="L51" s="5">
        <v>0.59519999999999995</v>
      </c>
      <c r="M51" s="2">
        <f>(Table1[[#This Row],[poisson_likelihood]] - (1-Table1[[#This Row],[poisson_likelihood]])/(1/Table1[[#This Row],[365 implied]]-1))/4</f>
        <v>6.8828154844905176E-3</v>
      </c>
      <c r="N51" s="7">
        <f>Table1[[#This Row],[kelly/4 365]]*0.5*$U$2</f>
        <v>6.3666043231537284</v>
      </c>
      <c r="O51" s="2"/>
      <c r="P51" s="2" t="e">
        <f>(Table1[[#This Row],[poisson_likelihood]] - (1-Table1[[#This Row],[poisson_likelihood]])/(1/Table1[[#This Row],[99/pinn implied]]-1))/4</f>
        <v>#DIV/0!</v>
      </c>
      <c r="Q51" s="7" t="e">
        <f>Table1[[#This Row],[kelly/4 99]]*0.5*$U$2</f>
        <v>#DIV/0!</v>
      </c>
      <c r="R51" s="2"/>
      <c r="S5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2" spans="1:19" x14ac:dyDescent="0.2">
      <c r="A52">
        <v>6464</v>
      </c>
      <c r="B52" t="s">
        <v>155</v>
      </c>
      <c r="C52" s="1">
        <v>45612</v>
      </c>
      <c r="D52" t="s">
        <v>13</v>
      </c>
      <c r="E52">
        <v>1.5</v>
      </c>
      <c r="F52" s="2">
        <v>0.46296296296296202</v>
      </c>
      <c r="G52" s="2">
        <v>0.452679176443402</v>
      </c>
      <c r="H52" s="2">
        <v>0.50528382886644596</v>
      </c>
      <c r="I52" s="2">
        <v>0.61875000000000002</v>
      </c>
      <c r="J52" s="2">
        <v>0.58867924528301796</v>
      </c>
      <c r="K52" s="2">
        <v>1.9701092748173499E-2</v>
      </c>
      <c r="L52" s="5">
        <v>0.44440000000000002</v>
      </c>
      <c r="M52" s="2">
        <f>(Table1[[#This Row],[poisson_likelihood]] - (1-Table1[[#This Row],[poisson_likelihood]])/(1/Table1[[#This Row],[365 implied]]-1))/4</f>
        <v>2.7395531347392893E-2</v>
      </c>
      <c r="N52" s="7">
        <f>Table1[[#This Row],[kelly/4 365]]*0.5*$U$2</f>
        <v>25.340866496338425</v>
      </c>
      <c r="O52" s="2"/>
      <c r="P52" s="2" t="e">
        <f>(Table1[[#This Row],[poisson_likelihood]] - (1-Table1[[#This Row],[poisson_likelihood]])/(1/Table1[[#This Row],[99/pinn implied]]-1))/4</f>
        <v>#DIV/0!</v>
      </c>
      <c r="Q52" s="7" t="e">
        <f>Table1[[#This Row],[kelly/4 99]]*0.5*$U$2</f>
        <v>#DIV/0!</v>
      </c>
      <c r="R52" s="2"/>
      <c r="S5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3" spans="1:19" x14ac:dyDescent="0.2">
      <c r="A53">
        <v>6199</v>
      </c>
      <c r="B53" t="s">
        <v>23</v>
      </c>
      <c r="C53" s="1">
        <v>45612</v>
      </c>
      <c r="D53" t="s">
        <v>12</v>
      </c>
      <c r="E53">
        <v>1.5</v>
      </c>
      <c r="F53" s="2">
        <v>0.61728395061728303</v>
      </c>
      <c r="G53" s="2">
        <v>0.67931527913600598</v>
      </c>
      <c r="H53" s="2">
        <v>0.64705670037819496</v>
      </c>
      <c r="I53" s="2">
        <v>0.65408805031446504</v>
      </c>
      <c r="J53" s="2">
        <v>0.63498098859315499</v>
      </c>
      <c r="K53" s="2">
        <v>1.9448328472853601E-2</v>
      </c>
      <c r="M53" s="2" t="e">
        <f>(Table1[[#This Row],[poisson_likelihood]] - (1-Table1[[#This Row],[poisson_likelihood]])/(1/Table1[[#This Row],[365 implied]]-1))/4</f>
        <v>#DIV/0!</v>
      </c>
      <c r="N53" s="7" t="e">
        <f>Table1[[#This Row],[kelly/4 365]]*0.5*$U$2</f>
        <v>#DIV/0!</v>
      </c>
      <c r="O53" s="2"/>
      <c r="P53" s="2" t="e">
        <f>(Table1[[#This Row],[poisson_likelihood]] - (1-Table1[[#This Row],[poisson_likelihood]])/(1/Table1[[#This Row],[99/pinn implied]]-1))/4</f>
        <v>#DIV/0!</v>
      </c>
      <c r="Q53" s="7" t="e">
        <f>Table1[[#This Row],[kelly/4 99]]*0.5*$U$2</f>
        <v>#DIV/0!</v>
      </c>
      <c r="R53" s="2"/>
      <c r="S5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4" spans="1:19" x14ac:dyDescent="0.2">
      <c r="A54">
        <v>6428</v>
      </c>
      <c r="B54" t="s">
        <v>137</v>
      </c>
      <c r="C54" s="1">
        <v>45612</v>
      </c>
      <c r="D54" t="s">
        <v>13</v>
      </c>
      <c r="E54">
        <v>1.5</v>
      </c>
      <c r="F54" s="2">
        <v>0.40485829959514102</v>
      </c>
      <c r="G54" s="2">
        <v>0.40846338099805501</v>
      </c>
      <c r="H54" s="2">
        <v>0.45035669347104301</v>
      </c>
      <c r="I54" s="2">
        <v>0.39877300613496902</v>
      </c>
      <c r="J54" s="2">
        <v>0.40780141843971601</v>
      </c>
      <c r="K54" s="2">
        <v>1.9112420556713999E-2</v>
      </c>
      <c r="L54" s="5">
        <v>0.40820000000000001</v>
      </c>
      <c r="M54" s="2">
        <f>(Table1[[#This Row],[poisson_likelihood]] - (1-Table1[[#This Row],[poisson_likelihood]])/(1/Table1[[#This Row],[365 implied]]-1))/4</f>
        <v>1.7808674159784987E-2</v>
      </c>
      <c r="N54" s="7">
        <f>Table1[[#This Row],[kelly/4 365]]*0.5*$U$2</f>
        <v>16.473023597801113</v>
      </c>
      <c r="O54" s="2">
        <f>1/2.4</f>
        <v>0.41666666666666669</v>
      </c>
      <c r="P54" s="2">
        <f>(Table1[[#This Row],[poisson_likelihood]] - (1-Table1[[#This Row],[poisson_likelihood]])/(1/Table1[[#This Row],[99/pinn implied]]-1))/4</f>
        <v>1.4438582916161291E-2</v>
      </c>
      <c r="Q54" s="8">
        <f>Table1[[#This Row],[kelly/4 99]]*0.5*$U$2</f>
        <v>13.355689197449195</v>
      </c>
      <c r="R54" s="2"/>
      <c r="S5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5" spans="1:19" x14ac:dyDescent="0.2">
      <c r="A55">
        <v>6296</v>
      </c>
      <c r="B55" t="s">
        <v>71</v>
      </c>
      <c r="C55" s="1">
        <v>45612</v>
      </c>
      <c r="D55" t="s">
        <v>13</v>
      </c>
      <c r="E55">
        <v>2.5</v>
      </c>
      <c r="F55" s="2">
        <v>0.53191489361702105</v>
      </c>
      <c r="G55" s="2">
        <v>0.52076022564201996</v>
      </c>
      <c r="H55" s="2">
        <v>0.567655959862021</v>
      </c>
      <c r="I55" s="2">
        <v>0.63076923076922997</v>
      </c>
      <c r="J55" s="2">
        <v>0.62179487179487103</v>
      </c>
      <c r="K55" s="2">
        <v>1.9088978562670202E-2</v>
      </c>
      <c r="L55" s="5">
        <v>0.56820000000000004</v>
      </c>
      <c r="M55" s="2">
        <f>(Table1[[#This Row],[poisson_likelihood]] - (1-Table1[[#This Row],[poisson_likelihood]])/(1/Table1[[#This Row],[365 implied]]-1))/4</f>
        <v>-3.1498386867706563E-4</v>
      </c>
      <c r="N55" s="7">
        <f>Table1[[#This Row],[kelly/4 365]]*0.5*$U$2</f>
        <v>-0.2913600785262857</v>
      </c>
      <c r="O55" s="2"/>
      <c r="P55" s="2" t="e">
        <f>(Table1[[#This Row],[poisson_likelihood]] - (1-Table1[[#This Row],[poisson_likelihood]])/(1/Table1[[#This Row],[99/pinn implied]]-1))/4</f>
        <v>#DIV/0!</v>
      </c>
      <c r="Q55" s="7" t="e">
        <f>Table1[[#This Row],[kelly/4 99]]*0.5*$U$2</f>
        <v>#DIV/0!</v>
      </c>
      <c r="R55" s="2"/>
      <c r="S5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6" spans="1:19" x14ac:dyDescent="0.2">
      <c r="A56">
        <v>6367</v>
      </c>
      <c r="B56" t="s">
        <v>107</v>
      </c>
      <c r="C56" s="1">
        <v>45612</v>
      </c>
      <c r="D56" t="s">
        <v>12</v>
      </c>
      <c r="E56">
        <v>2.5</v>
      </c>
      <c r="F56" s="2">
        <v>0.56497175141242895</v>
      </c>
      <c r="G56" s="2">
        <v>0.62651722084027905</v>
      </c>
      <c r="H56" s="2">
        <v>0.596030358045049</v>
      </c>
      <c r="I56" s="2">
        <v>0.61475409836065498</v>
      </c>
      <c r="J56" s="2">
        <v>0.609375</v>
      </c>
      <c r="K56" s="2">
        <v>1.7848614850564201E-2</v>
      </c>
      <c r="L56" s="5">
        <v>0.56499999999999995</v>
      </c>
      <c r="M56" s="2">
        <f>(Table1[[#This Row],[poisson_likelihood]] - (1-Table1[[#This Row],[poisson_likelihood]])/(1/Table1[[#This Row],[365 implied]]-1))/4</f>
        <v>1.7833539106350021E-2</v>
      </c>
      <c r="N56" s="7">
        <f>Table1[[#This Row],[kelly/4 365]]*0.5*$U$2</f>
        <v>16.49602367337377</v>
      </c>
      <c r="O56" s="2"/>
      <c r="P56" s="2" t="e">
        <f>(Table1[[#This Row],[poisson_likelihood]] - (1-Table1[[#This Row],[poisson_likelihood]])/(1/Table1[[#This Row],[99/pinn implied]]-1))/4</f>
        <v>#DIV/0!</v>
      </c>
      <c r="Q56" s="7" t="e">
        <f>Table1[[#This Row],[kelly/4 99]]*0.5*$U$2</f>
        <v>#DIV/0!</v>
      </c>
      <c r="R56" s="2"/>
      <c r="S5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7" spans="1:19" x14ac:dyDescent="0.2">
      <c r="A57">
        <v>6282</v>
      </c>
      <c r="B57" t="s">
        <v>64</v>
      </c>
      <c r="C57" s="1">
        <v>45612</v>
      </c>
      <c r="D57" t="s">
        <v>13</v>
      </c>
      <c r="E57">
        <v>1.5</v>
      </c>
      <c r="F57" s="2">
        <v>0.45454545454545398</v>
      </c>
      <c r="G57" s="2">
        <v>0.43560450279926499</v>
      </c>
      <c r="H57" s="2">
        <v>0.48982641118133802</v>
      </c>
      <c r="I57" s="2">
        <v>0.39664804469273701</v>
      </c>
      <c r="J57" s="2">
        <v>0.39867109634551401</v>
      </c>
      <c r="K57" s="2">
        <v>1.61704384581134E-2</v>
      </c>
      <c r="L57" s="5">
        <v>0.44440000000000002</v>
      </c>
      <c r="M57" s="2">
        <f>(Table1[[#This Row],[poisson_likelihood]] - (1-Table1[[#This Row],[poisson_likelihood]])/(1/Table1[[#This Row],[365 implied]]-1))/4</f>
        <v>2.044024981161717E-2</v>
      </c>
      <c r="N57" s="7">
        <f>Table1[[#This Row],[kelly/4 365]]*0.5*$U$2</f>
        <v>18.907231075745884</v>
      </c>
      <c r="O57" s="2"/>
      <c r="P57" s="2" t="e">
        <f>(Table1[[#This Row],[poisson_likelihood]] - (1-Table1[[#This Row],[poisson_likelihood]])/(1/Table1[[#This Row],[99/pinn implied]]-1))/4</f>
        <v>#DIV/0!</v>
      </c>
      <c r="Q57" s="7" t="e">
        <f>Table1[[#This Row],[kelly/4 99]]*0.5*$U$2</f>
        <v>#DIV/0!</v>
      </c>
      <c r="R57" s="2"/>
      <c r="S5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8" spans="1:19" x14ac:dyDescent="0.2">
      <c r="A58">
        <v>6254</v>
      </c>
      <c r="B58" t="s">
        <v>50</v>
      </c>
      <c r="C58" s="1">
        <v>45612</v>
      </c>
      <c r="D58" t="s">
        <v>13</v>
      </c>
      <c r="E58">
        <v>1.5</v>
      </c>
      <c r="F58" s="2">
        <v>0.44247787610619399</v>
      </c>
      <c r="G58" s="2">
        <v>0.43395568396923001</v>
      </c>
      <c r="H58" s="2">
        <v>0.47786565969051098</v>
      </c>
      <c r="I58" s="2">
        <v>0.52542372881355903</v>
      </c>
      <c r="J58" s="2">
        <v>0.52941176470588203</v>
      </c>
      <c r="K58" s="2">
        <v>1.5868331527887799E-2</v>
      </c>
      <c r="L58" s="5">
        <v>0.43099999999999999</v>
      </c>
      <c r="M58" s="2">
        <f>(Table1[[#This Row],[poisson_likelihood]] - (1-Table1[[#This Row],[poisson_likelihood]])/(1/Table1[[#This Row],[365 implied]]-1))/4</f>
        <v>2.0591238879837867E-2</v>
      </c>
      <c r="N58" s="7">
        <f>Table1[[#This Row],[kelly/4 365]]*0.5*$U$2</f>
        <v>19.046895963850027</v>
      </c>
      <c r="O58" s="2"/>
      <c r="P58" s="2" t="e">
        <f>(Table1[[#This Row],[poisson_likelihood]] - (1-Table1[[#This Row],[poisson_likelihood]])/(1/Table1[[#This Row],[99/pinn implied]]-1))/4</f>
        <v>#DIV/0!</v>
      </c>
      <c r="Q58" s="7" t="e">
        <f>Table1[[#This Row],[kelly/4 99]]*0.5*$U$2</f>
        <v>#DIV/0!</v>
      </c>
      <c r="R58" s="2"/>
      <c r="S5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9" spans="1:19" x14ac:dyDescent="0.2">
      <c r="A59">
        <v>6393</v>
      </c>
      <c r="B59" t="s">
        <v>120</v>
      </c>
      <c r="C59" s="1">
        <v>45612</v>
      </c>
      <c r="D59" t="s">
        <v>12</v>
      </c>
      <c r="E59">
        <v>2.5</v>
      </c>
      <c r="F59" s="2">
        <v>0.55555555555555503</v>
      </c>
      <c r="G59" s="2">
        <v>0.61769502987388103</v>
      </c>
      <c r="H59" s="2">
        <v>0.58262674135121195</v>
      </c>
      <c r="I59" s="2">
        <v>0.45355191256830601</v>
      </c>
      <c r="J59" s="2">
        <v>0.45686900958466398</v>
      </c>
      <c r="K59" s="2">
        <v>1.5227542010057001E-2</v>
      </c>
      <c r="L59" s="5">
        <v>0.59519999999999995</v>
      </c>
      <c r="M59" s="2">
        <f>(Table1[[#This Row],[poisson_likelihood]] - (1-Table1[[#This Row],[poisson_likelihood]])/(1/Table1[[#This Row],[365 implied]]-1))/4</f>
        <v>-7.7651053908028844E-3</v>
      </c>
      <c r="N59" s="7">
        <f>Table1[[#This Row],[kelly/4 365]]*0.5*$U$2</f>
        <v>-7.1827224864926684</v>
      </c>
      <c r="O59" s="2"/>
      <c r="P59" s="2" t="e">
        <f>(Table1[[#This Row],[poisson_likelihood]] - (1-Table1[[#This Row],[poisson_likelihood]])/(1/Table1[[#This Row],[99/pinn implied]]-1))/4</f>
        <v>#DIV/0!</v>
      </c>
      <c r="Q59" s="7" t="e">
        <f>Table1[[#This Row],[kelly/4 99]]*0.5*$U$2</f>
        <v>#DIV/0!</v>
      </c>
      <c r="R59" s="2"/>
      <c r="S5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0" spans="1:19" x14ac:dyDescent="0.2">
      <c r="A60">
        <v>6262</v>
      </c>
      <c r="B60" t="s">
        <v>54</v>
      </c>
      <c r="C60" s="1">
        <v>45612</v>
      </c>
      <c r="D60" t="s">
        <v>13</v>
      </c>
      <c r="E60">
        <v>1.5</v>
      </c>
      <c r="F60" s="2">
        <v>0.39840637450199201</v>
      </c>
      <c r="G60" s="2">
        <v>0.402836583470359</v>
      </c>
      <c r="H60" s="2">
        <v>0.43304936779910402</v>
      </c>
      <c r="I60" s="2">
        <v>0.49668874172185401</v>
      </c>
      <c r="J60" s="2">
        <v>0.44400000000000001</v>
      </c>
      <c r="K60" s="2">
        <v>1.43963432410186E-2</v>
      </c>
      <c r="L60" s="5">
        <v>0.40820000000000001</v>
      </c>
      <c r="M60" s="2">
        <f>(Table1[[#This Row],[poisson_likelihood]] - (1-Table1[[#This Row],[poisson_likelihood]])/(1/Table1[[#This Row],[365 implied]]-1))/4</f>
        <v>1.0497367268969271E-2</v>
      </c>
      <c r="N60" s="7">
        <f>Table1[[#This Row],[kelly/4 365]]*0.5*$U$2</f>
        <v>9.7100647237965756</v>
      </c>
      <c r="O60" s="2"/>
      <c r="P60" s="2" t="e">
        <f>(Table1[[#This Row],[poisson_likelihood]] - (1-Table1[[#This Row],[poisson_likelihood]])/(1/Table1[[#This Row],[99/pinn implied]]-1))/4</f>
        <v>#DIV/0!</v>
      </c>
      <c r="Q60" s="7" t="e">
        <f>Table1[[#This Row],[kelly/4 99]]*0.5*$U$2</f>
        <v>#DIV/0!</v>
      </c>
      <c r="R60" s="2"/>
      <c r="S6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1" spans="1:19" x14ac:dyDescent="0.2">
      <c r="A61">
        <v>6276</v>
      </c>
      <c r="B61" t="s">
        <v>61</v>
      </c>
      <c r="C61" s="1">
        <v>45612</v>
      </c>
      <c r="D61" t="s">
        <v>13</v>
      </c>
      <c r="E61">
        <v>2.5</v>
      </c>
      <c r="F61" s="2">
        <v>0.625</v>
      </c>
      <c r="G61" s="2">
        <v>0.59282058650637703</v>
      </c>
      <c r="H61" s="2">
        <v>0.64634417536651001</v>
      </c>
      <c r="I61" s="2">
        <v>0.54814814814814805</v>
      </c>
      <c r="J61" s="2">
        <v>0.52631578947368396</v>
      </c>
      <c r="K61" s="2">
        <v>1.4229450244340301E-2</v>
      </c>
      <c r="L61" s="5">
        <v>0.63690000000000002</v>
      </c>
      <c r="M61" s="2">
        <f>(Table1[[#This Row],[poisson_likelihood]] - (1-Table1[[#This Row],[poisson_likelihood]])/(1/Table1[[#This Row],[365 implied]]-1))/4</f>
        <v>6.5024616954764691E-3</v>
      </c>
      <c r="N61" s="7">
        <f>Table1[[#This Row],[kelly/4 365]]*0.5*$U$2</f>
        <v>6.014777068315734</v>
      </c>
      <c r="O61" s="2"/>
      <c r="P61" s="2" t="e">
        <f>(Table1[[#This Row],[poisson_likelihood]] - (1-Table1[[#This Row],[poisson_likelihood]])/(1/Table1[[#This Row],[99/pinn implied]]-1))/4</f>
        <v>#DIV/0!</v>
      </c>
      <c r="Q61" s="7" t="e">
        <f>Table1[[#This Row],[kelly/4 99]]*0.5*$U$2</f>
        <v>#DIV/0!</v>
      </c>
      <c r="R61" s="2"/>
      <c r="S6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2" spans="1:19" x14ac:dyDescent="0.2">
      <c r="A62">
        <v>6288</v>
      </c>
      <c r="B62" t="s">
        <v>67</v>
      </c>
      <c r="C62" s="1">
        <v>45612</v>
      </c>
      <c r="D62" t="s">
        <v>13</v>
      </c>
      <c r="E62">
        <v>1.5</v>
      </c>
      <c r="F62" s="2">
        <v>0.44444444444444398</v>
      </c>
      <c r="G62" s="2">
        <v>0.42397135071791697</v>
      </c>
      <c r="H62" s="2">
        <v>0.474166640057957</v>
      </c>
      <c r="I62" s="2">
        <v>0.48051948051948001</v>
      </c>
      <c r="J62" s="2">
        <v>0.50406504065040603</v>
      </c>
      <c r="K62" s="2">
        <v>1.33749880260809E-2</v>
      </c>
      <c r="L62" s="5">
        <v>0.46510000000000001</v>
      </c>
      <c r="M62" s="2">
        <f>(Table1[[#This Row],[poisson_likelihood]] - (1-Table1[[#This Row],[poisson_likelihood]])/(1/Table1[[#This Row],[365 implied]]-1))/4</f>
        <v>4.2375397541395271E-3</v>
      </c>
      <c r="N62" s="7">
        <f>Table1[[#This Row],[kelly/4 365]]*0.5*$U$2</f>
        <v>3.9197242725790624</v>
      </c>
      <c r="O62" s="2"/>
      <c r="P62" s="2" t="e">
        <f>(Table1[[#This Row],[poisson_likelihood]] - (1-Table1[[#This Row],[poisson_likelihood]])/(1/Table1[[#This Row],[99/pinn implied]]-1))/4</f>
        <v>#DIV/0!</v>
      </c>
      <c r="Q62" s="7" t="e">
        <f>Table1[[#This Row],[kelly/4 99]]*0.5*$U$2</f>
        <v>#DIV/0!</v>
      </c>
      <c r="R62" s="2"/>
      <c r="S6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3" spans="1:19" x14ac:dyDescent="0.2">
      <c r="A63">
        <v>6222</v>
      </c>
      <c r="B63" t="s">
        <v>34</v>
      </c>
      <c r="C63" s="1">
        <v>45612</v>
      </c>
      <c r="D63" t="s">
        <v>13</v>
      </c>
      <c r="E63">
        <v>2.5</v>
      </c>
      <c r="F63" s="2">
        <v>0.5</v>
      </c>
      <c r="G63" s="2">
        <v>0.48404610579332003</v>
      </c>
      <c r="H63" s="2">
        <v>0.52553726038099302</v>
      </c>
      <c r="I63" s="2">
        <v>0.55194805194805197</v>
      </c>
      <c r="J63" s="2">
        <v>0.54285714285714204</v>
      </c>
      <c r="K63" s="2">
        <v>1.27686301904965E-2</v>
      </c>
      <c r="M63" s="2" t="e">
        <f>(Table1[[#This Row],[poisson_likelihood]] - (1-Table1[[#This Row],[poisson_likelihood]])/(1/Table1[[#This Row],[365 implied]]-1))/4</f>
        <v>#DIV/0!</v>
      </c>
      <c r="N63" s="7" t="e">
        <f>Table1[[#This Row],[kelly/4 365]]*0.5*$U$2</f>
        <v>#DIV/0!</v>
      </c>
      <c r="O63" s="2"/>
      <c r="P63" s="2" t="e">
        <f>(Table1[[#This Row],[poisson_likelihood]] - (1-Table1[[#This Row],[poisson_likelihood]])/(1/Table1[[#This Row],[99/pinn implied]]-1))/4</f>
        <v>#DIV/0!</v>
      </c>
      <c r="Q63" s="7" t="e">
        <f>Table1[[#This Row],[kelly/4 99]]*0.5*$U$2</f>
        <v>#DIV/0!</v>
      </c>
      <c r="R63" s="2"/>
      <c r="S6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4" spans="1:19" x14ac:dyDescent="0.2">
      <c r="A64">
        <v>6371</v>
      </c>
      <c r="B64" t="s">
        <v>109</v>
      </c>
      <c r="C64" s="1">
        <v>45612</v>
      </c>
      <c r="D64" t="s">
        <v>12</v>
      </c>
      <c r="E64">
        <v>2.5</v>
      </c>
      <c r="F64" s="2">
        <v>0.58823529411764697</v>
      </c>
      <c r="G64" s="2">
        <v>0.62323860565191502</v>
      </c>
      <c r="H64" s="2">
        <v>0.60901160722966696</v>
      </c>
      <c r="I64" s="2">
        <v>0.67065868263473005</v>
      </c>
      <c r="J64" s="2">
        <v>0.61538461538461497</v>
      </c>
      <c r="K64" s="2">
        <v>1.2614190103726801E-2</v>
      </c>
      <c r="L64" s="5">
        <v>0.5917</v>
      </c>
      <c r="M64" s="2">
        <f>(Table1[[#This Row],[poisson_likelihood]] - (1-Table1[[#This Row],[poisson_likelihood]])/(1/Table1[[#This Row],[365 implied]]-1))/4</f>
        <v>1.0599808492326085E-2</v>
      </c>
      <c r="N64" s="7">
        <f>Table1[[#This Row],[kelly/4 365]]*0.5*$U$2</f>
        <v>9.8048228554016283</v>
      </c>
      <c r="O64" s="2"/>
      <c r="P64" s="2" t="e">
        <f>(Table1[[#This Row],[poisson_likelihood]] - (1-Table1[[#This Row],[poisson_likelihood]])/(1/Table1[[#This Row],[99/pinn implied]]-1))/4</f>
        <v>#DIV/0!</v>
      </c>
      <c r="Q64" s="7" t="e">
        <f>Table1[[#This Row],[kelly/4 99]]*0.5*$U$2</f>
        <v>#DIV/0!</v>
      </c>
      <c r="R64" s="2"/>
      <c r="S6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5" spans="1:19" x14ac:dyDescent="0.2">
      <c r="A65">
        <v>6345</v>
      </c>
      <c r="B65" t="s">
        <v>96</v>
      </c>
      <c r="C65" s="1">
        <v>45612</v>
      </c>
      <c r="D65" t="s">
        <v>12</v>
      </c>
      <c r="E65">
        <v>2.5</v>
      </c>
      <c r="F65" s="2">
        <v>0.5</v>
      </c>
      <c r="G65" s="2">
        <v>0.56480691144164796</v>
      </c>
      <c r="H65" s="2">
        <v>0.52302864608326505</v>
      </c>
      <c r="I65" s="2">
        <v>0.56081081081080997</v>
      </c>
      <c r="J65" s="2">
        <v>0.55598455598455598</v>
      </c>
      <c r="K65" s="2">
        <v>1.1514323041632499E-2</v>
      </c>
      <c r="L65" s="5">
        <v>0.5</v>
      </c>
      <c r="M65" s="2">
        <f>(Table1[[#This Row],[poisson_likelihood]] - (1-Table1[[#This Row],[poisson_likelihood]])/(1/Table1[[#This Row],[365 implied]]-1))/4</f>
        <v>1.1514323041632524E-2</v>
      </c>
      <c r="N65" s="8">
        <f>Table1[[#This Row],[kelly/4 365]]*0.5*$U$2</f>
        <v>10.650748813510084</v>
      </c>
      <c r="O65" s="2"/>
      <c r="P65" s="2" t="e">
        <f>(Table1[[#This Row],[poisson_likelihood]] - (1-Table1[[#This Row],[poisson_likelihood]])/(1/Table1[[#This Row],[99/pinn implied]]-1))/4</f>
        <v>#DIV/0!</v>
      </c>
      <c r="Q65" s="7" t="e">
        <f>Table1[[#This Row],[kelly/4 99]]*0.5*$U$2</f>
        <v>#DIV/0!</v>
      </c>
      <c r="R65" s="2"/>
      <c r="S6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6" spans="1:19" x14ac:dyDescent="0.2">
      <c r="A66">
        <v>6432</v>
      </c>
      <c r="B66" t="s">
        <v>139</v>
      </c>
      <c r="C66" s="1">
        <v>45612</v>
      </c>
      <c r="D66" t="s">
        <v>13</v>
      </c>
      <c r="E66">
        <v>2.5</v>
      </c>
      <c r="F66" s="2">
        <v>0.59523809523809501</v>
      </c>
      <c r="G66" s="2">
        <v>0.56833705766144704</v>
      </c>
      <c r="H66" s="2">
        <v>0.61309999412046101</v>
      </c>
      <c r="I66" s="2">
        <v>0.60645161290322502</v>
      </c>
      <c r="J66" s="2">
        <v>0.61176470588235299</v>
      </c>
      <c r="K66" s="2">
        <v>1.10323493096969E-2</v>
      </c>
      <c r="L66" s="5">
        <v>0.60240000000000005</v>
      </c>
      <c r="M66" s="2">
        <f>(Table1[[#This Row],[poisson_likelihood]] - (1-Table1[[#This Row],[poisson_likelihood]])/(1/Table1[[#This Row],[365 implied]]-1))/4</f>
        <v>6.727863506326065E-3</v>
      </c>
      <c r="N66" s="7">
        <f>Table1[[#This Row],[kelly/4 365]]*0.5*$U$2</f>
        <v>6.2232737433516103</v>
      </c>
      <c r="O66" s="2"/>
      <c r="P66" s="2" t="e">
        <f>(Table1[[#This Row],[poisson_likelihood]] - (1-Table1[[#This Row],[poisson_likelihood]])/(1/Table1[[#This Row],[99/pinn implied]]-1))/4</f>
        <v>#DIV/0!</v>
      </c>
      <c r="Q66" s="7" t="e">
        <f>Table1[[#This Row],[kelly/4 99]]*0.5*$U$2</f>
        <v>#DIV/0!</v>
      </c>
      <c r="R66" s="2"/>
      <c r="S6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7" spans="1:19" x14ac:dyDescent="0.2">
      <c r="A67">
        <v>6474</v>
      </c>
      <c r="B67" t="s">
        <v>160</v>
      </c>
      <c r="C67" s="1">
        <v>45612</v>
      </c>
      <c r="D67" t="s">
        <v>13</v>
      </c>
      <c r="E67">
        <v>2.5</v>
      </c>
      <c r="F67" s="2">
        <v>0.50505050505050497</v>
      </c>
      <c r="G67" s="2">
        <v>0.48137763808685002</v>
      </c>
      <c r="H67" s="2">
        <v>0.52650682699932105</v>
      </c>
      <c r="I67" s="2">
        <v>0.51977401129943501</v>
      </c>
      <c r="J67" s="2">
        <v>0.55704697986577101</v>
      </c>
      <c r="K67" s="2">
        <v>1.08376320047592E-2</v>
      </c>
      <c r="L67" s="5">
        <v>0.54049999999999998</v>
      </c>
      <c r="M67" s="2">
        <f>(Table1[[#This Row],[poisson_likelihood]] - (1-Table1[[#This Row],[poisson_likelihood]])/(1/Table1[[#This Row],[365 implied]]-1))/4</f>
        <v>-7.6132606097273903E-3</v>
      </c>
      <c r="N67" s="7">
        <f>Table1[[#This Row],[kelly/4 365]]*0.5*$U$2</f>
        <v>-7.0422660639978361</v>
      </c>
      <c r="O67" s="2"/>
      <c r="P67" s="2" t="e">
        <f>(Table1[[#This Row],[poisson_likelihood]] - (1-Table1[[#This Row],[poisson_likelihood]])/(1/Table1[[#This Row],[99/pinn implied]]-1))/4</f>
        <v>#DIV/0!</v>
      </c>
      <c r="Q67" s="7" t="e">
        <f>Table1[[#This Row],[kelly/4 99]]*0.5*$U$2</f>
        <v>#DIV/0!</v>
      </c>
      <c r="R67" s="2"/>
      <c r="S6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8" spans="1:19" x14ac:dyDescent="0.2">
      <c r="A68">
        <v>6418</v>
      </c>
      <c r="B68" t="s">
        <v>132</v>
      </c>
      <c r="C68" s="1">
        <v>45612</v>
      </c>
      <c r="D68" t="s">
        <v>13</v>
      </c>
      <c r="E68">
        <v>2.5</v>
      </c>
      <c r="F68" s="2">
        <v>0.57471264367816</v>
      </c>
      <c r="G68" s="2">
        <v>0.54473382697446104</v>
      </c>
      <c r="H68" s="2">
        <v>0.59208316185295495</v>
      </c>
      <c r="I68" s="2">
        <v>0.50909090909090904</v>
      </c>
      <c r="J68" s="2">
        <v>0.54710144927536197</v>
      </c>
      <c r="K68" s="2">
        <v>1.0211047845994E-2</v>
      </c>
      <c r="L68" s="5">
        <v>0.5988</v>
      </c>
      <c r="M68" s="2">
        <f>(Table1[[#This Row],[poisson_likelihood]] - (1-Table1[[#This Row],[poisson_likelihood]])/(1/Table1[[#This Row],[365 implied]]-1))/4</f>
        <v>-4.1854674395843949E-3</v>
      </c>
      <c r="N68" s="7">
        <f>Table1[[#This Row],[kelly/4 365]]*0.5*$U$2</f>
        <v>-3.8715573816155655</v>
      </c>
      <c r="O68" s="2"/>
      <c r="P68" s="2" t="e">
        <f>(Table1[[#This Row],[poisson_likelihood]] - (1-Table1[[#This Row],[poisson_likelihood]])/(1/Table1[[#This Row],[99/pinn implied]]-1))/4</f>
        <v>#DIV/0!</v>
      </c>
      <c r="Q68" s="7" t="e">
        <f>Table1[[#This Row],[kelly/4 99]]*0.5*$U$2</f>
        <v>#DIV/0!</v>
      </c>
      <c r="R68" s="2"/>
      <c r="S6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9" spans="1:19" x14ac:dyDescent="0.2">
      <c r="A69">
        <v>6280</v>
      </c>
      <c r="B69" t="s">
        <v>63</v>
      </c>
      <c r="C69" s="1">
        <v>45612</v>
      </c>
      <c r="D69" t="s">
        <v>13</v>
      </c>
      <c r="E69">
        <v>1.5</v>
      </c>
      <c r="F69" s="2">
        <v>0.41666666666666602</v>
      </c>
      <c r="G69" s="2">
        <v>0.40044484811957698</v>
      </c>
      <c r="H69" s="2">
        <v>0.44036301372159598</v>
      </c>
      <c r="I69" s="2">
        <v>0.337837837837837</v>
      </c>
      <c r="J69" s="2">
        <v>0.36144578313253001</v>
      </c>
      <c r="K69" s="2">
        <v>1.01555773092554E-2</v>
      </c>
      <c r="L69" s="5">
        <v>0.43480000000000002</v>
      </c>
      <c r="M69" s="2">
        <f>(Table1[[#This Row],[poisson_likelihood]] - (1-Table1[[#This Row],[poisson_likelihood]])/(1/Table1[[#This Row],[365 implied]]-1))/4</f>
        <v>2.4606394734589254E-3</v>
      </c>
      <c r="N69" s="7">
        <f>Table1[[#This Row],[kelly/4 365]]*0.5*$U$2</f>
        <v>2.2760915129495061</v>
      </c>
      <c r="O69" s="2"/>
      <c r="P69" s="2" t="e">
        <f>(Table1[[#This Row],[poisson_likelihood]] - (1-Table1[[#This Row],[poisson_likelihood]])/(1/Table1[[#This Row],[99/pinn implied]]-1))/4</f>
        <v>#DIV/0!</v>
      </c>
      <c r="Q69" s="7" t="e">
        <f>Table1[[#This Row],[kelly/4 99]]*0.5*$U$2</f>
        <v>#DIV/0!</v>
      </c>
      <c r="R69" s="2"/>
      <c r="S6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0" spans="1:19" x14ac:dyDescent="0.2">
      <c r="A70">
        <v>6475</v>
      </c>
      <c r="B70" t="s">
        <v>161</v>
      </c>
      <c r="C70" s="1">
        <v>45612</v>
      </c>
      <c r="D70" t="s">
        <v>12</v>
      </c>
      <c r="E70">
        <v>1.5</v>
      </c>
      <c r="F70" s="2">
        <v>0.61728395061728303</v>
      </c>
      <c r="G70" s="2">
        <v>0.67501840013427505</v>
      </c>
      <c r="H70" s="2">
        <v>0.63247480285454405</v>
      </c>
      <c r="I70" s="2">
        <v>0.67045454545454497</v>
      </c>
      <c r="J70" s="2">
        <v>0.66901408450704203</v>
      </c>
      <c r="K70" s="2">
        <v>9.9230567033716799E-3</v>
      </c>
      <c r="L70" s="2"/>
      <c r="M70" s="2" t="e">
        <f>(Table1[[#This Row],[poisson_likelihood]] - (1-Table1[[#This Row],[poisson_likelihood]])/(1/Table1[[#This Row],[365 implied]]-1))/4</f>
        <v>#DIV/0!</v>
      </c>
      <c r="N70" s="7" t="e">
        <f>Table1[[#This Row],[kelly/4 365]]*0.5*$U$2</f>
        <v>#DIV/0!</v>
      </c>
      <c r="O70" s="2"/>
      <c r="P70" s="2" t="e">
        <f>(Table1[[#This Row],[poisson_likelihood]] - (1-Table1[[#This Row],[poisson_likelihood]])/(1/Table1[[#This Row],[99/pinn implied]]-1))/4</f>
        <v>#DIV/0!</v>
      </c>
      <c r="Q70" s="7" t="e">
        <f>Table1[[#This Row],[kelly/4 99]]*0.5*$U$2</f>
        <v>#DIV/0!</v>
      </c>
      <c r="R70" s="2"/>
      <c r="S7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1" spans="1:19" x14ac:dyDescent="0.2">
      <c r="A71">
        <v>6267</v>
      </c>
      <c r="B71" t="s">
        <v>57</v>
      </c>
      <c r="C71" s="1">
        <v>45612</v>
      </c>
      <c r="D71" t="s">
        <v>12</v>
      </c>
      <c r="E71">
        <v>1.5</v>
      </c>
      <c r="F71" s="2">
        <v>0.58823529411764697</v>
      </c>
      <c r="G71" s="2">
        <v>0.63128721483416805</v>
      </c>
      <c r="H71" s="2">
        <v>0.60352461057306905</v>
      </c>
      <c r="I71" s="2">
        <v>0.71111111111111103</v>
      </c>
      <c r="J71" s="2">
        <v>0.72039473684210498</v>
      </c>
      <c r="K71" s="2">
        <v>9.2827992765065395E-3</v>
      </c>
      <c r="L71" s="2"/>
      <c r="M71" s="2" t="e">
        <f>(Table1[[#This Row],[poisson_likelihood]] - (1-Table1[[#This Row],[poisson_likelihood]])/(1/Table1[[#This Row],[365 implied]]-1))/4</f>
        <v>#DIV/0!</v>
      </c>
      <c r="N71" s="7" t="e">
        <f>Table1[[#This Row],[kelly/4 365]]*0.5*$U$2</f>
        <v>#DIV/0!</v>
      </c>
      <c r="O71" s="2"/>
      <c r="P71" s="2" t="e">
        <f>(Table1[[#This Row],[poisson_likelihood]] - (1-Table1[[#This Row],[poisson_likelihood]])/(1/Table1[[#This Row],[99/pinn implied]]-1))/4</f>
        <v>#DIV/0!</v>
      </c>
      <c r="Q71" s="7" t="e">
        <f>Table1[[#This Row],[kelly/4 99]]*0.5*$U$2</f>
        <v>#DIV/0!</v>
      </c>
      <c r="R71" s="2"/>
      <c r="S7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2" spans="1:19" x14ac:dyDescent="0.2">
      <c r="A72">
        <v>6215</v>
      </c>
      <c r="B72" t="s">
        <v>31</v>
      </c>
      <c r="C72" s="1">
        <v>45612</v>
      </c>
      <c r="D72" t="s">
        <v>12</v>
      </c>
      <c r="E72">
        <v>2.5</v>
      </c>
      <c r="F72" s="2">
        <v>0.55555555555555503</v>
      </c>
      <c r="G72" s="2">
        <v>0.60575859017611899</v>
      </c>
      <c r="H72" s="2">
        <v>0.57168900464049499</v>
      </c>
      <c r="I72" s="2">
        <v>0.54696132596684999</v>
      </c>
      <c r="J72" s="2">
        <v>0.57980456026058602</v>
      </c>
      <c r="K72" s="2">
        <v>9.0750651102786406E-3</v>
      </c>
      <c r="L72" s="2"/>
      <c r="M72" s="2" t="e">
        <f>(Table1[[#This Row],[poisson_likelihood]] - (1-Table1[[#This Row],[poisson_likelihood]])/(1/Table1[[#This Row],[365 implied]]-1))/4</f>
        <v>#DIV/0!</v>
      </c>
      <c r="N72" s="7" t="e">
        <f>Table1[[#This Row],[kelly/4 365]]*0.5*$U$2</f>
        <v>#DIV/0!</v>
      </c>
      <c r="O72" s="2"/>
      <c r="P72" s="2" t="e">
        <f>(Table1[[#This Row],[poisson_likelihood]] - (1-Table1[[#This Row],[poisson_likelihood]])/(1/Table1[[#This Row],[99/pinn implied]]-1))/4</f>
        <v>#DIV/0!</v>
      </c>
      <c r="Q72" s="7" t="e">
        <f>Table1[[#This Row],[kelly/4 99]]*0.5*$U$2</f>
        <v>#DIV/0!</v>
      </c>
      <c r="R72" s="2"/>
      <c r="S7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3" spans="1:19" x14ac:dyDescent="0.2">
      <c r="A73">
        <v>6184</v>
      </c>
      <c r="B73" t="s">
        <v>15</v>
      </c>
      <c r="C73" s="1">
        <v>45612</v>
      </c>
      <c r="D73" t="s">
        <v>13</v>
      </c>
      <c r="E73">
        <v>1.5</v>
      </c>
      <c r="F73" s="2">
        <v>0.42372881355932202</v>
      </c>
      <c r="G73" s="2">
        <v>0.403548455084214</v>
      </c>
      <c r="H73" s="2">
        <v>0.44410621417979601</v>
      </c>
      <c r="I73" s="2">
        <v>0.490566037735849</v>
      </c>
      <c r="J73" s="2">
        <v>0.483870967741935</v>
      </c>
      <c r="K73" s="2">
        <v>8.8401958574114894E-3</v>
      </c>
      <c r="L73" s="2"/>
      <c r="M73" s="2" t="e">
        <f>(Table1[[#This Row],[poisson_likelihood]] - (1-Table1[[#This Row],[poisson_likelihood]])/(1/Table1[[#This Row],[365 implied]]-1))/4</f>
        <v>#DIV/0!</v>
      </c>
      <c r="N73" s="7" t="e">
        <f>Table1[[#This Row],[kelly/4 365]]*0.5*$U$2</f>
        <v>#DIV/0!</v>
      </c>
      <c r="O73" s="2"/>
      <c r="P73" s="2" t="e">
        <f>(Table1[[#This Row],[poisson_likelihood]] - (1-Table1[[#This Row],[poisson_likelihood]])/(1/Table1[[#This Row],[99/pinn implied]]-1))/4</f>
        <v>#DIV/0!</v>
      </c>
      <c r="Q73" s="7" t="e">
        <f>Table1[[#This Row],[kelly/4 99]]*0.5*$U$2</f>
        <v>#DIV/0!</v>
      </c>
      <c r="R73" s="2"/>
      <c r="S7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4" spans="1:19" x14ac:dyDescent="0.2">
      <c r="A74">
        <v>6302</v>
      </c>
      <c r="B74" t="s">
        <v>74</v>
      </c>
      <c r="C74" s="1">
        <v>45612</v>
      </c>
      <c r="D74" t="s">
        <v>13</v>
      </c>
      <c r="E74">
        <v>3.5</v>
      </c>
      <c r="F74" s="2">
        <v>0.56497175141242895</v>
      </c>
      <c r="G74" s="2">
        <v>0.54302302652633905</v>
      </c>
      <c r="H74" s="2">
        <v>0.57976796560553501</v>
      </c>
      <c r="I74" s="2">
        <v>0.65656565656565602</v>
      </c>
      <c r="J74" s="2">
        <v>0.63507109004739304</v>
      </c>
      <c r="K74" s="2">
        <v>8.5030191953887595E-3</v>
      </c>
      <c r="L74" s="2"/>
      <c r="M74" s="2" t="e">
        <f>(Table1[[#This Row],[poisson_likelihood]] - (1-Table1[[#This Row],[poisson_likelihood]])/(1/Table1[[#This Row],[365 implied]]-1))/4</f>
        <v>#DIV/0!</v>
      </c>
      <c r="N74" s="7" t="e">
        <f>Table1[[#This Row],[kelly/4 365]]*0.5*$U$2</f>
        <v>#DIV/0!</v>
      </c>
      <c r="O74" s="2"/>
      <c r="P74" s="2" t="e">
        <f>(Table1[[#This Row],[poisson_likelihood]] - (1-Table1[[#This Row],[poisson_likelihood]])/(1/Table1[[#This Row],[99/pinn implied]]-1))/4</f>
        <v>#DIV/0!</v>
      </c>
      <c r="Q74" s="7" t="e">
        <f>Table1[[#This Row],[kelly/4 99]]*0.5*$U$2</f>
        <v>#DIV/0!</v>
      </c>
      <c r="R74" s="2"/>
      <c r="S7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5" spans="1:19" x14ac:dyDescent="0.2">
      <c r="A75">
        <v>6397</v>
      </c>
      <c r="B75" t="s">
        <v>122</v>
      </c>
      <c r="C75" s="1">
        <v>45612</v>
      </c>
      <c r="D75" t="s">
        <v>12</v>
      </c>
      <c r="E75">
        <v>2.5</v>
      </c>
      <c r="F75" s="2">
        <v>0.56497175141242895</v>
      </c>
      <c r="G75" s="2">
        <v>0.61343917004502901</v>
      </c>
      <c r="H75" s="2">
        <v>0.57973234673715601</v>
      </c>
      <c r="I75" s="2">
        <v>0.47368421052631499</v>
      </c>
      <c r="J75" s="2">
        <v>0.449826989619377</v>
      </c>
      <c r="K75" s="2">
        <v>8.4825499106383397E-3</v>
      </c>
      <c r="L75" s="2"/>
      <c r="M75" s="2" t="e">
        <f>(Table1[[#This Row],[poisson_likelihood]] - (1-Table1[[#This Row],[poisson_likelihood]])/(1/Table1[[#This Row],[365 implied]]-1))/4</f>
        <v>#DIV/0!</v>
      </c>
      <c r="N75" s="7" t="e">
        <f>Table1[[#This Row],[kelly/4 365]]*0.5*$U$2</f>
        <v>#DIV/0!</v>
      </c>
      <c r="O75" s="2"/>
      <c r="P75" s="2" t="e">
        <f>(Table1[[#This Row],[poisson_likelihood]] - (1-Table1[[#This Row],[poisson_likelihood]])/(1/Table1[[#This Row],[99/pinn implied]]-1))/4</f>
        <v>#DIV/0!</v>
      </c>
      <c r="Q75" s="7" t="e">
        <f>Table1[[#This Row],[kelly/4 99]]*0.5*$U$2</f>
        <v>#DIV/0!</v>
      </c>
      <c r="R75" s="2"/>
      <c r="S7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6" spans="1:19" x14ac:dyDescent="0.2">
      <c r="A76">
        <v>6349</v>
      </c>
      <c r="B76" t="s">
        <v>98</v>
      </c>
      <c r="C76" s="1">
        <v>45612</v>
      </c>
      <c r="D76" t="s">
        <v>12</v>
      </c>
      <c r="E76">
        <v>3.5</v>
      </c>
      <c r="F76" s="2">
        <v>0.434782608695652</v>
      </c>
      <c r="G76" s="2">
        <v>0.48885896777061999</v>
      </c>
      <c r="H76" s="2">
        <v>0.45231508865979703</v>
      </c>
      <c r="I76" s="2">
        <v>0.47126436781609099</v>
      </c>
      <c r="J76" s="2">
        <v>0.46938775510204001</v>
      </c>
      <c r="K76" s="2">
        <v>7.7547507533720604E-3</v>
      </c>
      <c r="L76" s="2"/>
      <c r="M76" s="2" t="e">
        <f>(Table1[[#This Row],[poisson_likelihood]] - (1-Table1[[#This Row],[poisson_likelihood]])/(1/Table1[[#This Row],[365 implied]]-1))/4</f>
        <v>#DIV/0!</v>
      </c>
      <c r="N76" s="7" t="e">
        <f>Table1[[#This Row],[kelly/4 365]]*0.5*$U$2</f>
        <v>#DIV/0!</v>
      </c>
      <c r="O76" s="2"/>
      <c r="P76" s="2" t="e">
        <f>(Table1[[#This Row],[poisson_likelihood]] - (1-Table1[[#This Row],[poisson_likelihood]])/(1/Table1[[#This Row],[99/pinn implied]]-1))/4</f>
        <v>#DIV/0!</v>
      </c>
      <c r="Q76" s="7" t="e">
        <f>Table1[[#This Row],[kelly/4 99]]*0.5*$U$2</f>
        <v>#DIV/0!</v>
      </c>
      <c r="R76" s="2"/>
      <c r="S7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7" spans="1:19" x14ac:dyDescent="0.2">
      <c r="A77">
        <v>6179</v>
      </c>
      <c r="B77" t="s">
        <v>11</v>
      </c>
      <c r="C77" s="1">
        <v>45612</v>
      </c>
      <c r="D77" t="s">
        <v>12</v>
      </c>
      <c r="E77">
        <v>1.5</v>
      </c>
      <c r="F77" s="2">
        <v>0.64516129032257996</v>
      </c>
      <c r="G77" s="2">
        <v>0.68221954309058397</v>
      </c>
      <c r="H77" s="2">
        <v>0.65557495943996302</v>
      </c>
      <c r="I77" s="2">
        <v>0.63005780346820806</v>
      </c>
      <c r="J77" s="2">
        <v>0.608843537414966</v>
      </c>
      <c r="K77" s="2">
        <v>7.3369032417925301E-3</v>
      </c>
      <c r="L77" s="2"/>
      <c r="M77" s="2" t="e">
        <f>(Table1[[#This Row],[poisson_likelihood]] - (1-Table1[[#This Row],[poisson_likelihood]])/(1/Table1[[#This Row],[365 implied]]-1))/4</f>
        <v>#DIV/0!</v>
      </c>
      <c r="N77" s="7" t="e">
        <f>Table1[[#This Row],[kelly/4 365]]*0.5*$U$2</f>
        <v>#DIV/0!</v>
      </c>
      <c r="O77" s="2"/>
      <c r="P77" s="2" t="e">
        <f>(Table1[[#This Row],[poisson_likelihood]] - (1-Table1[[#This Row],[poisson_likelihood]])/(1/Table1[[#This Row],[99/pinn implied]]-1))/4</f>
        <v>#DIV/0!</v>
      </c>
      <c r="Q77" s="7" t="e">
        <f>Table1[[#This Row],[kelly/4 99]]*0.5*$U$2</f>
        <v>#DIV/0!</v>
      </c>
      <c r="R77" s="2"/>
      <c r="S7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8" spans="1:19" x14ac:dyDescent="0.2">
      <c r="A78">
        <v>6266</v>
      </c>
      <c r="B78" t="s">
        <v>56</v>
      </c>
      <c r="C78" s="1">
        <v>45612</v>
      </c>
      <c r="D78" t="s">
        <v>13</v>
      </c>
      <c r="E78">
        <v>2.5</v>
      </c>
      <c r="F78" s="2">
        <v>0.60975609756097504</v>
      </c>
      <c r="G78" s="2">
        <v>0.56592687668945296</v>
      </c>
      <c r="H78" s="2">
        <v>0.621142059123582</v>
      </c>
      <c r="I78" s="2">
        <v>0.52222222222222203</v>
      </c>
      <c r="J78" s="2">
        <v>0.55921052631578905</v>
      </c>
      <c r="K78" s="2">
        <v>7.2941316260450497E-3</v>
      </c>
      <c r="L78" s="2"/>
      <c r="M78" s="2" t="e">
        <f>(Table1[[#This Row],[poisson_likelihood]] - (1-Table1[[#This Row],[poisson_likelihood]])/(1/Table1[[#This Row],[365 implied]]-1))/4</f>
        <v>#DIV/0!</v>
      </c>
      <c r="N78" s="7" t="e">
        <f>Table1[[#This Row],[kelly/4 365]]*0.5*$U$2</f>
        <v>#DIV/0!</v>
      </c>
      <c r="O78" s="2"/>
      <c r="P78" s="2" t="e">
        <f>(Table1[[#This Row],[poisson_likelihood]] - (1-Table1[[#This Row],[poisson_likelihood]])/(1/Table1[[#This Row],[99/pinn implied]]-1))/4</f>
        <v>#DIV/0!</v>
      </c>
      <c r="Q78" s="7" t="e">
        <f>Table1[[#This Row],[kelly/4 99]]*0.5*$U$2</f>
        <v>#DIV/0!</v>
      </c>
      <c r="R78" s="2"/>
      <c r="S7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9" spans="1:19" x14ac:dyDescent="0.2">
      <c r="A79">
        <v>6300</v>
      </c>
      <c r="B79" t="s">
        <v>73</v>
      </c>
      <c r="C79" s="1">
        <v>45612</v>
      </c>
      <c r="D79" t="s">
        <v>13</v>
      </c>
      <c r="E79">
        <v>2.5</v>
      </c>
      <c r="F79" s="2">
        <v>0.56179775280898803</v>
      </c>
      <c r="G79" s="2">
        <v>0.53101574378860705</v>
      </c>
      <c r="H79" s="2">
        <v>0.57316881310397105</v>
      </c>
      <c r="I79" s="2">
        <v>0.59677419354838701</v>
      </c>
      <c r="J79" s="2">
        <v>0.56224899598393496</v>
      </c>
      <c r="K79" s="2">
        <v>6.4873356811121496E-3</v>
      </c>
      <c r="L79" s="2"/>
      <c r="M79" s="2" t="e">
        <f>(Table1[[#This Row],[poisson_likelihood]] - (1-Table1[[#This Row],[poisson_likelihood]])/(1/Table1[[#This Row],[365 implied]]-1))/4</f>
        <v>#DIV/0!</v>
      </c>
      <c r="N79" s="7" t="e">
        <f>Table1[[#This Row],[kelly/4 365]]*0.5*$U$2</f>
        <v>#DIV/0!</v>
      </c>
      <c r="O79" s="2"/>
      <c r="P79" s="2" t="e">
        <f>(Table1[[#This Row],[poisson_likelihood]] - (1-Table1[[#This Row],[poisson_likelihood]])/(1/Table1[[#This Row],[99/pinn implied]]-1))/4</f>
        <v>#DIV/0!</v>
      </c>
      <c r="Q79" s="7" t="e">
        <f>Table1[[#This Row],[kelly/4 99]]*0.5*$U$2</f>
        <v>#DIV/0!</v>
      </c>
      <c r="R79" s="2"/>
      <c r="S7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0" spans="1:19" x14ac:dyDescent="0.2">
      <c r="A80">
        <v>6245</v>
      </c>
      <c r="B80" t="s">
        <v>46</v>
      </c>
      <c r="C80" s="1">
        <v>45612</v>
      </c>
      <c r="D80" t="s">
        <v>12</v>
      </c>
      <c r="E80">
        <v>2.5</v>
      </c>
      <c r="F80" s="2">
        <v>0.46511627906976699</v>
      </c>
      <c r="G80" s="2">
        <v>0.51956398271470305</v>
      </c>
      <c r="H80" s="2">
        <v>0.47884270335531098</v>
      </c>
      <c r="I80" s="2">
        <v>0.44632768361581898</v>
      </c>
      <c r="J80" s="2">
        <v>0.44666666666666599</v>
      </c>
      <c r="K80" s="2">
        <v>6.4156113508519099E-3</v>
      </c>
      <c r="L80" s="2"/>
      <c r="M80" s="2" t="e">
        <f>(Table1[[#This Row],[poisson_likelihood]] - (1-Table1[[#This Row],[poisson_likelihood]])/(1/Table1[[#This Row],[365 implied]]-1))/4</f>
        <v>#DIV/0!</v>
      </c>
      <c r="N80" s="7" t="e">
        <f>Table1[[#This Row],[kelly/4 365]]*0.5*$U$2</f>
        <v>#DIV/0!</v>
      </c>
      <c r="O80" s="2"/>
      <c r="P80" s="2" t="e">
        <f>(Table1[[#This Row],[poisson_likelihood]] - (1-Table1[[#This Row],[poisson_likelihood]])/(1/Table1[[#This Row],[99/pinn implied]]-1))/4</f>
        <v>#DIV/0!</v>
      </c>
      <c r="Q80" s="7" t="e">
        <f>Table1[[#This Row],[kelly/4 99]]*0.5*$U$2</f>
        <v>#DIV/0!</v>
      </c>
      <c r="R80" s="2"/>
      <c r="S8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1" spans="1:19" x14ac:dyDescent="0.2">
      <c r="A81">
        <v>6202</v>
      </c>
      <c r="B81" t="s">
        <v>24</v>
      </c>
      <c r="C81" s="1">
        <v>45612</v>
      </c>
      <c r="D81" t="s">
        <v>13</v>
      </c>
      <c r="E81">
        <v>1.5</v>
      </c>
      <c r="F81" s="2">
        <v>0.45454545454545398</v>
      </c>
      <c r="G81" s="2">
        <v>0.41721105225802302</v>
      </c>
      <c r="H81" s="2">
        <v>0.46818158573249302</v>
      </c>
      <c r="I81" s="2">
        <v>0.5</v>
      </c>
      <c r="J81" s="2">
        <v>0.49677419354838698</v>
      </c>
      <c r="K81" s="2">
        <v>6.2498934607263298E-3</v>
      </c>
      <c r="L81" s="2"/>
      <c r="M81" s="2" t="e">
        <f>(Table1[[#This Row],[poisson_likelihood]] - (1-Table1[[#This Row],[poisson_likelihood]])/(1/Table1[[#This Row],[365 implied]]-1))/4</f>
        <v>#DIV/0!</v>
      </c>
      <c r="N81" s="7" t="e">
        <f>Table1[[#This Row],[kelly/4 365]]*0.5*$U$2</f>
        <v>#DIV/0!</v>
      </c>
      <c r="O81" s="2"/>
      <c r="P81" s="2" t="e">
        <f>(Table1[[#This Row],[poisson_likelihood]] - (1-Table1[[#This Row],[poisson_likelihood]])/(1/Table1[[#This Row],[99/pinn implied]]-1))/4</f>
        <v>#DIV/0!</v>
      </c>
      <c r="Q81" s="7" t="e">
        <f>Table1[[#This Row],[kelly/4 99]]*0.5*$U$2</f>
        <v>#DIV/0!</v>
      </c>
      <c r="R81" s="2"/>
      <c r="S8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2" spans="1:19" x14ac:dyDescent="0.2">
      <c r="A82">
        <v>6274</v>
      </c>
      <c r="B82" t="s">
        <v>60</v>
      </c>
      <c r="C82" s="1">
        <v>45612</v>
      </c>
      <c r="D82" t="s">
        <v>13</v>
      </c>
      <c r="E82">
        <v>3.5</v>
      </c>
      <c r="F82" s="2">
        <v>0.476190476190476</v>
      </c>
      <c r="G82" s="2">
        <v>0.46166804606497303</v>
      </c>
      <c r="H82" s="2">
        <v>0.48863504853602602</v>
      </c>
      <c r="I82" s="2">
        <v>0.34636871508379802</v>
      </c>
      <c r="J82" s="2">
        <v>0.34437086092715202</v>
      </c>
      <c r="K82" s="2">
        <v>5.9394549831033802E-3</v>
      </c>
      <c r="L82" s="2"/>
      <c r="M82" s="2" t="e">
        <f>(Table1[[#This Row],[poisson_likelihood]] - (1-Table1[[#This Row],[poisson_likelihood]])/(1/Table1[[#This Row],[365 implied]]-1))/4</f>
        <v>#DIV/0!</v>
      </c>
      <c r="N82" s="7" t="e">
        <f>Table1[[#This Row],[kelly/4 365]]*0.5*$U$2</f>
        <v>#DIV/0!</v>
      </c>
      <c r="O82" s="2"/>
      <c r="P82" s="2" t="e">
        <f>(Table1[[#This Row],[poisson_likelihood]] - (1-Table1[[#This Row],[poisson_likelihood]])/(1/Table1[[#This Row],[99/pinn implied]]-1))/4</f>
        <v>#DIV/0!</v>
      </c>
      <c r="Q82" s="7" t="e">
        <f>Table1[[#This Row],[kelly/4 99]]*0.5*$U$2</f>
        <v>#DIV/0!</v>
      </c>
      <c r="R82" s="2"/>
      <c r="S8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3" spans="1:19" x14ac:dyDescent="0.2">
      <c r="A83">
        <v>6365</v>
      </c>
      <c r="B83" t="s">
        <v>106</v>
      </c>
      <c r="C83" s="1">
        <v>45612</v>
      </c>
      <c r="D83" t="s">
        <v>12</v>
      </c>
      <c r="E83">
        <v>1.5</v>
      </c>
      <c r="F83" s="2">
        <v>0.64516129032257996</v>
      </c>
      <c r="G83" s="2">
        <v>0.67658674196975999</v>
      </c>
      <c r="H83" s="2">
        <v>0.65339220028552902</v>
      </c>
      <c r="I83" s="2">
        <v>0.63953488372093004</v>
      </c>
      <c r="J83" s="2">
        <v>0.65529010238907803</v>
      </c>
      <c r="K83" s="2">
        <v>5.7990502011687397E-3</v>
      </c>
      <c r="L83" s="2"/>
      <c r="M83" s="2" t="e">
        <f>(Table1[[#This Row],[poisson_likelihood]] - (1-Table1[[#This Row],[poisson_likelihood]])/(1/Table1[[#This Row],[365 implied]]-1))/4</f>
        <v>#DIV/0!</v>
      </c>
      <c r="N83" s="7" t="e">
        <f>Table1[[#This Row],[kelly/4 365]]*0.5*$U$2</f>
        <v>#DIV/0!</v>
      </c>
      <c r="O83" s="2"/>
      <c r="P83" s="2" t="e">
        <f>(Table1[[#This Row],[poisson_likelihood]] - (1-Table1[[#This Row],[poisson_likelihood]])/(1/Table1[[#This Row],[99/pinn implied]]-1))/4</f>
        <v>#DIV/0!</v>
      </c>
      <c r="Q83" s="7" t="e">
        <f>Table1[[#This Row],[kelly/4 99]]*0.5*$U$2</f>
        <v>#DIV/0!</v>
      </c>
      <c r="R83" s="2"/>
      <c r="S8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4" spans="1:19" x14ac:dyDescent="0.2">
      <c r="A84">
        <v>6445</v>
      </c>
      <c r="B84" t="s">
        <v>146</v>
      </c>
      <c r="C84" s="1">
        <v>45612</v>
      </c>
      <c r="D84" t="s">
        <v>12</v>
      </c>
      <c r="E84">
        <v>2.5</v>
      </c>
      <c r="F84" s="2">
        <v>0.58823529411764697</v>
      </c>
      <c r="G84" s="2">
        <v>0.63362728597455298</v>
      </c>
      <c r="H84" s="2">
        <v>0.59667386318590898</v>
      </c>
      <c r="I84" s="2">
        <v>0.54761904761904701</v>
      </c>
      <c r="J84" s="2">
        <v>0.53401360544217602</v>
      </c>
      <c r="K84" s="2">
        <v>5.1234169343020103E-3</v>
      </c>
      <c r="L84" s="2"/>
      <c r="M84" s="2" t="e">
        <f>(Table1[[#This Row],[poisson_likelihood]] - (1-Table1[[#This Row],[poisson_likelihood]])/(1/Table1[[#This Row],[365 implied]]-1))/4</f>
        <v>#DIV/0!</v>
      </c>
      <c r="N84" s="7" t="e">
        <f>Table1[[#This Row],[kelly/4 365]]*0.5*$U$2</f>
        <v>#DIV/0!</v>
      </c>
      <c r="O84" s="2"/>
      <c r="P84" s="2" t="e">
        <f>(Table1[[#This Row],[poisson_likelihood]] - (1-Table1[[#This Row],[poisson_likelihood]])/(1/Table1[[#This Row],[99/pinn implied]]-1))/4</f>
        <v>#DIV/0!</v>
      </c>
      <c r="Q84" s="7" t="e">
        <f>Table1[[#This Row],[kelly/4 99]]*0.5*$U$2</f>
        <v>#DIV/0!</v>
      </c>
      <c r="R84" s="2"/>
      <c r="S8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5" spans="1:19" x14ac:dyDescent="0.2">
      <c r="A85">
        <v>6186</v>
      </c>
      <c r="B85" t="s">
        <v>16</v>
      </c>
      <c r="C85" s="1">
        <v>45612</v>
      </c>
      <c r="D85" t="s">
        <v>13</v>
      </c>
      <c r="E85">
        <v>1.5</v>
      </c>
      <c r="F85" s="2">
        <v>0.4</v>
      </c>
      <c r="G85" s="2">
        <v>0.358225337163456</v>
      </c>
      <c r="H85" s="2">
        <v>0.41191276766496798</v>
      </c>
      <c r="I85" s="2">
        <v>0.46067415730337002</v>
      </c>
      <c r="J85" s="2">
        <v>0.427152317880794</v>
      </c>
      <c r="K85" s="2">
        <v>4.9636531937367404E-3</v>
      </c>
      <c r="L85" s="2"/>
      <c r="M85" s="2" t="e">
        <f>(Table1[[#This Row],[poisson_likelihood]] - (1-Table1[[#This Row],[poisson_likelihood]])/(1/Table1[[#This Row],[365 implied]]-1))/4</f>
        <v>#DIV/0!</v>
      </c>
      <c r="N85" s="7" t="e">
        <f>Table1[[#This Row],[kelly/4 365]]*0.5*$U$2</f>
        <v>#DIV/0!</v>
      </c>
      <c r="O85" s="2"/>
      <c r="P85" s="2" t="e">
        <f>(Table1[[#This Row],[poisson_likelihood]] - (1-Table1[[#This Row],[poisson_likelihood]])/(1/Table1[[#This Row],[99/pinn implied]]-1))/4</f>
        <v>#DIV/0!</v>
      </c>
      <c r="Q85" s="7" t="e">
        <f>Table1[[#This Row],[kelly/4 99]]*0.5*$U$2</f>
        <v>#DIV/0!</v>
      </c>
      <c r="R85" s="2"/>
      <c r="S8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6" spans="1:19" x14ac:dyDescent="0.2">
      <c r="A86">
        <v>6413</v>
      </c>
      <c r="B86" t="s">
        <v>130</v>
      </c>
      <c r="C86" s="1">
        <v>45612</v>
      </c>
      <c r="D86" t="s">
        <v>12</v>
      </c>
      <c r="E86">
        <v>1.5</v>
      </c>
      <c r="F86" s="2">
        <v>0.64935064935064901</v>
      </c>
      <c r="G86" s="2">
        <v>0.69523225819532897</v>
      </c>
      <c r="H86" s="2">
        <v>0.65626626485672002</v>
      </c>
      <c r="I86" s="2">
        <v>0.72023809523809501</v>
      </c>
      <c r="J86" s="2">
        <v>0.72222222222222199</v>
      </c>
      <c r="K86" s="2">
        <v>4.9305777219207604E-3</v>
      </c>
      <c r="L86" s="2"/>
      <c r="M86" s="2" t="e">
        <f>(Table1[[#This Row],[poisson_likelihood]] - (1-Table1[[#This Row],[poisson_likelihood]])/(1/Table1[[#This Row],[365 implied]]-1))/4</f>
        <v>#DIV/0!</v>
      </c>
      <c r="N86" s="7" t="e">
        <f>Table1[[#This Row],[kelly/4 365]]*0.5*$U$2</f>
        <v>#DIV/0!</v>
      </c>
      <c r="O86" s="2"/>
      <c r="P86" s="2" t="e">
        <f>(Table1[[#This Row],[poisson_likelihood]] - (1-Table1[[#This Row],[poisson_likelihood]])/(1/Table1[[#This Row],[99/pinn implied]]-1))/4</f>
        <v>#DIV/0!</v>
      </c>
      <c r="Q86" s="7" t="e">
        <f>Table1[[#This Row],[kelly/4 99]]*0.5*$U$2</f>
        <v>#DIV/0!</v>
      </c>
      <c r="R86" s="2"/>
      <c r="S8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7" spans="1:19" x14ac:dyDescent="0.2">
      <c r="A87">
        <v>6351</v>
      </c>
      <c r="B87" t="s">
        <v>99</v>
      </c>
      <c r="C87" s="1">
        <v>45612</v>
      </c>
      <c r="D87" t="s">
        <v>12</v>
      </c>
      <c r="E87">
        <v>3.5</v>
      </c>
      <c r="F87" s="2">
        <v>0.42553191489361702</v>
      </c>
      <c r="G87" s="2">
        <v>0.47454119621280999</v>
      </c>
      <c r="H87" s="2">
        <v>0.43666844259771598</v>
      </c>
      <c r="I87" s="2">
        <v>0.41463414634146301</v>
      </c>
      <c r="J87" s="2">
        <v>0.439560439560439</v>
      </c>
      <c r="K87" s="2">
        <v>4.8464518712286403E-3</v>
      </c>
      <c r="L87" s="2"/>
      <c r="M87" s="2" t="e">
        <f>(Table1[[#This Row],[poisson_likelihood]] - (1-Table1[[#This Row],[poisson_likelihood]])/(1/Table1[[#This Row],[365 implied]]-1))/4</f>
        <v>#DIV/0!</v>
      </c>
      <c r="N87" s="7" t="e">
        <f>Table1[[#This Row],[kelly/4 365]]*0.5*$U$2</f>
        <v>#DIV/0!</v>
      </c>
      <c r="O87" s="2"/>
      <c r="P87" s="2" t="e">
        <f>(Table1[[#This Row],[poisson_likelihood]] - (1-Table1[[#This Row],[poisson_likelihood]])/(1/Table1[[#This Row],[99/pinn implied]]-1))/4</f>
        <v>#DIV/0!</v>
      </c>
      <c r="Q87" s="7" t="e">
        <f>Table1[[#This Row],[kelly/4 99]]*0.5*$U$2</f>
        <v>#DIV/0!</v>
      </c>
      <c r="R87" s="2"/>
      <c r="S8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8" spans="1:19" x14ac:dyDescent="0.2">
      <c r="A88">
        <v>6361</v>
      </c>
      <c r="B88" t="s">
        <v>104</v>
      </c>
      <c r="C88" s="1">
        <v>45612</v>
      </c>
      <c r="D88" t="s">
        <v>12</v>
      </c>
      <c r="E88">
        <v>1.5</v>
      </c>
      <c r="F88" s="2">
        <v>0.625</v>
      </c>
      <c r="G88" s="2">
        <v>0.66354588857359198</v>
      </c>
      <c r="H88" s="2">
        <v>0.63158429917449799</v>
      </c>
      <c r="I88" s="2">
        <v>0.65730337078651602</v>
      </c>
      <c r="J88" s="2">
        <v>0.63455149501661101</v>
      </c>
      <c r="K88" s="2">
        <v>4.3895327829992703E-3</v>
      </c>
      <c r="L88" s="2"/>
      <c r="M88" s="2" t="e">
        <f>(Table1[[#This Row],[poisson_likelihood]] - (1-Table1[[#This Row],[poisson_likelihood]])/(1/Table1[[#This Row],[365 implied]]-1))/4</f>
        <v>#DIV/0!</v>
      </c>
      <c r="N88" s="7" t="e">
        <f>Table1[[#This Row],[kelly/4 365]]*0.5*$U$2</f>
        <v>#DIV/0!</v>
      </c>
      <c r="O88" s="2"/>
      <c r="P88" s="2" t="e">
        <f>(Table1[[#This Row],[poisson_likelihood]] - (1-Table1[[#This Row],[poisson_likelihood]])/(1/Table1[[#This Row],[99/pinn implied]]-1))/4</f>
        <v>#DIV/0!</v>
      </c>
      <c r="Q88" s="7" t="e">
        <f>Table1[[#This Row],[kelly/4 99]]*0.5*$U$2</f>
        <v>#DIV/0!</v>
      </c>
      <c r="R88" s="2"/>
      <c r="S8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9" spans="1:19" x14ac:dyDescent="0.2">
      <c r="A89">
        <v>6292</v>
      </c>
      <c r="B89" t="s">
        <v>69</v>
      </c>
      <c r="C89" s="1">
        <v>45612</v>
      </c>
      <c r="D89" t="s">
        <v>13</v>
      </c>
      <c r="E89">
        <v>2.5</v>
      </c>
      <c r="F89" s="2">
        <v>0.63694267515923497</v>
      </c>
      <c r="G89" s="2">
        <v>0.600093578847811</v>
      </c>
      <c r="H89" s="2">
        <v>0.64301507926161405</v>
      </c>
      <c r="I89" s="2">
        <v>0.65745856353591103</v>
      </c>
      <c r="J89" s="2">
        <v>0.65798045602605804</v>
      </c>
      <c r="K89" s="2">
        <v>4.1814361582168599E-3</v>
      </c>
      <c r="L89" s="2"/>
      <c r="M89" s="2" t="e">
        <f>(Table1[[#This Row],[poisson_likelihood]] - (1-Table1[[#This Row],[poisson_likelihood]])/(1/Table1[[#This Row],[365 implied]]-1))/4</f>
        <v>#DIV/0!</v>
      </c>
      <c r="N89" s="7" t="e">
        <f>Table1[[#This Row],[kelly/4 365]]*0.5*$U$2</f>
        <v>#DIV/0!</v>
      </c>
      <c r="O89" s="2"/>
      <c r="P89" s="2" t="e">
        <f>(Table1[[#This Row],[poisson_likelihood]] - (1-Table1[[#This Row],[poisson_likelihood]])/(1/Table1[[#This Row],[99/pinn implied]]-1))/4</f>
        <v>#DIV/0!</v>
      </c>
      <c r="Q89" s="7" t="e">
        <f>Table1[[#This Row],[kelly/4 99]]*0.5*$U$2</f>
        <v>#DIV/0!</v>
      </c>
      <c r="R89" s="2"/>
      <c r="S8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0" spans="1:19" x14ac:dyDescent="0.2">
      <c r="A90">
        <v>6383</v>
      </c>
      <c r="B90" t="s">
        <v>115</v>
      </c>
      <c r="C90" s="1">
        <v>45612</v>
      </c>
      <c r="D90" t="s">
        <v>12</v>
      </c>
      <c r="E90">
        <v>2.5</v>
      </c>
      <c r="F90" s="2">
        <v>0.485436893203883</v>
      </c>
      <c r="G90" s="2">
        <v>0.53229761324424696</v>
      </c>
      <c r="H90" s="2">
        <v>0.49270885734234898</v>
      </c>
      <c r="I90" s="2">
        <v>0.54651162790697605</v>
      </c>
      <c r="J90" s="2">
        <v>0.52559726962457298</v>
      </c>
      <c r="K90" s="2">
        <v>3.5330769163302799E-3</v>
      </c>
      <c r="L90" s="2"/>
      <c r="M90" s="2" t="e">
        <f>(Table1[[#This Row],[poisson_likelihood]] - (1-Table1[[#This Row],[poisson_likelihood]])/(1/Table1[[#This Row],[365 implied]]-1))/4</f>
        <v>#DIV/0!</v>
      </c>
      <c r="N90" s="7" t="e">
        <f>Table1[[#This Row],[kelly/4 365]]*0.5*$U$2</f>
        <v>#DIV/0!</v>
      </c>
      <c r="O90" s="2"/>
      <c r="P90" s="2" t="e">
        <f>(Table1[[#This Row],[poisson_likelihood]] - (1-Table1[[#This Row],[poisson_likelihood]])/(1/Table1[[#This Row],[99/pinn implied]]-1))/4</f>
        <v>#DIV/0!</v>
      </c>
      <c r="Q90" s="7" t="e">
        <f>Table1[[#This Row],[kelly/4 99]]*0.5*$U$2</f>
        <v>#DIV/0!</v>
      </c>
      <c r="R90" s="2"/>
      <c r="S9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1" spans="1:19" x14ac:dyDescent="0.2">
      <c r="A91">
        <v>6454</v>
      </c>
      <c r="B91" t="s">
        <v>150</v>
      </c>
      <c r="C91" s="1">
        <v>45612</v>
      </c>
      <c r="D91" t="s">
        <v>13</v>
      </c>
      <c r="E91">
        <v>2.5</v>
      </c>
      <c r="F91" s="2">
        <v>0.53191489361702105</v>
      </c>
      <c r="G91" s="2">
        <v>0.49463392079177498</v>
      </c>
      <c r="H91" s="2">
        <v>0.53794641768988005</v>
      </c>
      <c r="I91" s="2">
        <v>0.44444444444444398</v>
      </c>
      <c r="J91" s="2">
        <v>0.46381578947368401</v>
      </c>
      <c r="K91" s="2">
        <v>3.22138217527717E-3</v>
      </c>
      <c r="L91" s="2"/>
      <c r="M91" s="2" t="e">
        <f>(Table1[[#This Row],[poisson_likelihood]] - (1-Table1[[#This Row],[poisson_likelihood]])/(1/Table1[[#This Row],[365 implied]]-1))/4</f>
        <v>#DIV/0!</v>
      </c>
      <c r="N91" s="7" t="e">
        <f>Table1[[#This Row],[kelly/4 365]]*0.5*$U$2</f>
        <v>#DIV/0!</v>
      </c>
      <c r="O91" s="2"/>
      <c r="P91" s="2" t="e">
        <f>(Table1[[#This Row],[poisson_likelihood]] - (1-Table1[[#This Row],[poisson_likelihood]])/(1/Table1[[#This Row],[99/pinn implied]]-1))/4</f>
        <v>#DIV/0!</v>
      </c>
      <c r="Q91" s="7" t="e">
        <f>Table1[[#This Row],[kelly/4 99]]*0.5*$U$2</f>
        <v>#DIV/0!</v>
      </c>
      <c r="R91" s="2"/>
      <c r="S9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2" spans="1:19" x14ac:dyDescent="0.2">
      <c r="A92">
        <v>6334</v>
      </c>
      <c r="B92" t="s">
        <v>90</v>
      </c>
      <c r="C92" s="1">
        <v>45612</v>
      </c>
      <c r="D92" t="s">
        <v>13</v>
      </c>
      <c r="E92">
        <v>1.5</v>
      </c>
      <c r="F92" s="2">
        <v>0.42372881355932202</v>
      </c>
      <c r="G92" s="2">
        <v>0.405899882151111</v>
      </c>
      <c r="H92" s="2">
        <v>0.43073631111849903</v>
      </c>
      <c r="I92" s="2">
        <v>0.38709677419354799</v>
      </c>
      <c r="J92" s="2">
        <v>0.377289377289377</v>
      </c>
      <c r="K92" s="2">
        <v>3.04001732346684E-3</v>
      </c>
      <c r="L92" s="2"/>
      <c r="M92" s="2" t="e">
        <f>(Table1[[#This Row],[poisson_likelihood]] - (1-Table1[[#This Row],[poisson_likelihood]])/(1/Table1[[#This Row],[365 implied]]-1))/4</f>
        <v>#DIV/0!</v>
      </c>
      <c r="N92" s="7" t="e">
        <f>Table1[[#This Row],[kelly/4 365]]*0.5*$U$2</f>
        <v>#DIV/0!</v>
      </c>
      <c r="O92" s="2"/>
      <c r="P92" s="2" t="e">
        <f>(Table1[[#This Row],[poisson_likelihood]] - (1-Table1[[#This Row],[poisson_likelihood]])/(1/Table1[[#This Row],[99/pinn implied]]-1))/4</f>
        <v>#DIV/0!</v>
      </c>
      <c r="Q92" s="7" t="e">
        <f>Table1[[#This Row],[kelly/4 99]]*0.5*$U$2</f>
        <v>#DIV/0!</v>
      </c>
      <c r="R92" s="2"/>
      <c r="S9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3" spans="1:19" x14ac:dyDescent="0.2">
      <c r="A93">
        <v>6424</v>
      </c>
      <c r="B93" t="s">
        <v>135</v>
      </c>
      <c r="C93" s="1">
        <v>45612</v>
      </c>
      <c r="D93" t="s">
        <v>13</v>
      </c>
      <c r="E93">
        <v>1.5</v>
      </c>
      <c r="F93" s="2">
        <v>0.581395348837209</v>
      </c>
      <c r="G93" s="2">
        <v>0.527880641542679</v>
      </c>
      <c r="H93" s="2">
        <v>0.58647889602959202</v>
      </c>
      <c r="I93" s="2">
        <v>0.51</v>
      </c>
      <c r="J93" s="2">
        <v>0.52678571428571397</v>
      </c>
      <c r="K93" s="2">
        <v>3.0360073510065301E-3</v>
      </c>
      <c r="L93" s="2"/>
      <c r="M93" s="2" t="e">
        <f>(Table1[[#This Row],[poisson_likelihood]] - (1-Table1[[#This Row],[poisson_likelihood]])/(1/Table1[[#This Row],[365 implied]]-1))/4</f>
        <v>#DIV/0!</v>
      </c>
      <c r="N93" s="7" t="e">
        <f>Table1[[#This Row],[kelly/4 365]]*0.5*$U$2</f>
        <v>#DIV/0!</v>
      </c>
      <c r="O93" s="2"/>
      <c r="P93" s="2" t="e">
        <f>(Table1[[#This Row],[poisson_likelihood]] - (1-Table1[[#This Row],[poisson_likelihood]])/(1/Table1[[#This Row],[99/pinn implied]]-1))/4</f>
        <v>#DIV/0!</v>
      </c>
      <c r="Q93" s="7" t="e">
        <f>Table1[[#This Row],[kelly/4 99]]*0.5*$U$2</f>
        <v>#DIV/0!</v>
      </c>
      <c r="R93" s="2"/>
      <c r="S9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4" spans="1:19" x14ac:dyDescent="0.2">
      <c r="A94">
        <v>6326</v>
      </c>
      <c r="B94" t="s">
        <v>86</v>
      </c>
      <c r="C94" s="1">
        <v>45612</v>
      </c>
      <c r="D94" t="s">
        <v>13</v>
      </c>
      <c r="E94">
        <v>3.5</v>
      </c>
      <c r="F94" s="2">
        <v>0.62893081761006198</v>
      </c>
      <c r="G94" s="2">
        <v>0.58403265337311205</v>
      </c>
      <c r="H94" s="2">
        <v>0.63292436823519405</v>
      </c>
      <c r="I94" s="2">
        <v>0.53672316384180796</v>
      </c>
      <c r="J94" s="2">
        <v>0.51827242524916906</v>
      </c>
      <c r="K94" s="2">
        <v>2.6905701245592498E-3</v>
      </c>
      <c r="L94" s="2"/>
      <c r="M94" s="2" t="e">
        <f>(Table1[[#This Row],[poisson_likelihood]] - (1-Table1[[#This Row],[poisson_likelihood]])/(1/Table1[[#This Row],[365 implied]]-1))/4</f>
        <v>#DIV/0!</v>
      </c>
      <c r="N94" s="7" t="e">
        <f>Table1[[#This Row],[kelly/4 365]]*0.5*$U$2</f>
        <v>#DIV/0!</v>
      </c>
      <c r="O94" s="2"/>
      <c r="P94" s="2" t="e">
        <f>(Table1[[#This Row],[poisson_likelihood]] - (1-Table1[[#This Row],[poisson_likelihood]])/(1/Table1[[#This Row],[99/pinn implied]]-1))/4</f>
        <v>#DIV/0!</v>
      </c>
      <c r="Q94" s="7" t="e">
        <f>Table1[[#This Row],[kelly/4 99]]*0.5*$U$2</f>
        <v>#DIV/0!</v>
      </c>
      <c r="R94" s="2"/>
      <c r="S9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5" spans="1:19" x14ac:dyDescent="0.2">
      <c r="A95">
        <v>6234</v>
      </c>
      <c r="B95" t="s">
        <v>40</v>
      </c>
      <c r="C95" s="1">
        <v>45612</v>
      </c>
      <c r="D95" t="s">
        <v>13</v>
      </c>
      <c r="E95">
        <v>3.5</v>
      </c>
      <c r="F95" s="2">
        <v>0.62111801242235998</v>
      </c>
      <c r="G95" s="2">
        <v>0.59623986639354898</v>
      </c>
      <c r="H95" s="2">
        <v>0.62510649929695805</v>
      </c>
      <c r="I95" s="2">
        <v>0.60784313725490102</v>
      </c>
      <c r="J95" s="2">
        <v>0.61538461538461497</v>
      </c>
      <c r="K95" s="2">
        <v>2.63174748692762E-3</v>
      </c>
      <c r="L95" s="2"/>
      <c r="M95" s="2" t="e">
        <f>(Table1[[#This Row],[poisson_likelihood]] - (1-Table1[[#This Row],[poisson_likelihood]])/(1/Table1[[#This Row],[365 implied]]-1))/4</f>
        <v>#DIV/0!</v>
      </c>
      <c r="N95" s="7" t="e">
        <f>Table1[[#This Row],[kelly/4 365]]*0.5*$U$2</f>
        <v>#DIV/0!</v>
      </c>
      <c r="O95" s="2"/>
      <c r="P95" s="2" t="e">
        <f>(Table1[[#This Row],[poisson_likelihood]] - (1-Table1[[#This Row],[poisson_likelihood]])/(1/Table1[[#This Row],[99/pinn implied]]-1))/4</f>
        <v>#DIV/0!</v>
      </c>
      <c r="Q95" s="7" t="e">
        <f>Table1[[#This Row],[kelly/4 99]]*0.5*$U$2</f>
        <v>#DIV/0!</v>
      </c>
      <c r="R95" s="2"/>
      <c r="S9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6" spans="1:19" x14ac:dyDescent="0.2">
      <c r="A96">
        <v>6206</v>
      </c>
      <c r="B96" t="s">
        <v>26</v>
      </c>
      <c r="C96" s="1">
        <v>45612</v>
      </c>
      <c r="D96" t="s">
        <v>13</v>
      </c>
      <c r="E96">
        <v>1.5</v>
      </c>
      <c r="F96" s="2">
        <v>0.460829493087557</v>
      </c>
      <c r="G96" s="2">
        <v>0.40693456608329098</v>
      </c>
      <c r="H96" s="2">
        <v>0.465451696658647</v>
      </c>
      <c r="I96" s="2">
        <v>0.44252873563218298</v>
      </c>
      <c r="J96" s="2">
        <v>0.44406779661016899</v>
      </c>
      <c r="K96" s="2">
        <v>2.14320122847522E-3</v>
      </c>
      <c r="L96" s="2"/>
      <c r="M96" s="2" t="e">
        <f>(Table1[[#This Row],[poisson_likelihood]] - (1-Table1[[#This Row],[poisson_likelihood]])/(1/Table1[[#This Row],[365 implied]]-1))/4</f>
        <v>#DIV/0!</v>
      </c>
      <c r="N96" s="7" t="e">
        <f>Table1[[#This Row],[kelly/4 365]]*0.5*$U$2</f>
        <v>#DIV/0!</v>
      </c>
      <c r="O96" s="2"/>
      <c r="P96" s="2" t="e">
        <f>(Table1[[#This Row],[poisson_likelihood]] - (1-Table1[[#This Row],[poisson_likelihood]])/(1/Table1[[#This Row],[99/pinn implied]]-1))/4</f>
        <v>#DIV/0!</v>
      </c>
      <c r="Q96" s="7" t="e">
        <f>Table1[[#This Row],[kelly/4 99]]*0.5*$U$2</f>
        <v>#DIV/0!</v>
      </c>
      <c r="R96" s="2"/>
      <c r="S9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7" spans="1:19" x14ac:dyDescent="0.2">
      <c r="A97">
        <v>6335</v>
      </c>
      <c r="B97" t="s">
        <v>91</v>
      </c>
      <c r="C97" s="1">
        <v>45612</v>
      </c>
      <c r="D97" t="s">
        <v>12</v>
      </c>
      <c r="E97">
        <v>3.5</v>
      </c>
      <c r="F97" s="2">
        <v>0.5</v>
      </c>
      <c r="G97" s="2">
        <v>0.53436508310817998</v>
      </c>
      <c r="H97" s="2">
        <v>0.50428158627014796</v>
      </c>
      <c r="I97" s="2">
        <v>0.51744186046511598</v>
      </c>
      <c r="J97" s="2">
        <v>0.48951048951048898</v>
      </c>
      <c r="K97" s="2">
        <v>2.1407931350743699E-3</v>
      </c>
      <c r="L97" s="2"/>
      <c r="M97" s="2" t="e">
        <f>(Table1[[#This Row],[poisson_likelihood]] - (1-Table1[[#This Row],[poisson_likelihood]])/(1/Table1[[#This Row],[365 implied]]-1))/4</f>
        <v>#DIV/0!</v>
      </c>
      <c r="N97" s="7" t="e">
        <f>Table1[[#This Row],[kelly/4 365]]*0.5*$U$2</f>
        <v>#DIV/0!</v>
      </c>
      <c r="O97" s="2"/>
      <c r="P97" s="2" t="e">
        <f>(Table1[[#This Row],[poisson_likelihood]] - (1-Table1[[#This Row],[poisson_likelihood]])/(1/Table1[[#This Row],[99/pinn implied]]-1))/4</f>
        <v>#DIV/0!</v>
      </c>
      <c r="Q97" s="7" t="e">
        <f>Table1[[#This Row],[kelly/4 99]]*0.5*$U$2</f>
        <v>#DIV/0!</v>
      </c>
      <c r="R97" s="2"/>
      <c r="S9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8" spans="1:19" x14ac:dyDescent="0.2">
      <c r="A98">
        <v>6439</v>
      </c>
      <c r="B98" t="s">
        <v>143</v>
      </c>
      <c r="C98" s="1">
        <v>45612</v>
      </c>
      <c r="D98" t="s">
        <v>12</v>
      </c>
      <c r="E98">
        <v>1.5</v>
      </c>
      <c r="F98" s="2">
        <v>0.60606060606060597</v>
      </c>
      <c r="G98" s="2">
        <v>0.65559581933128197</v>
      </c>
      <c r="H98" s="2">
        <v>0.60867083363515795</v>
      </c>
      <c r="I98" s="2">
        <v>0.57303370786516805</v>
      </c>
      <c r="J98" s="2">
        <v>0.57947019867549598</v>
      </c>
      <c r="K98" s="2">
        <v>1.6564905761583999E-3</v>
      </c>
      <c r="L98" s="2"/>
      <c r="M98" s="2" t="e">
        <f>(Table1[[#This Row],[poisson_likelihood]] - (1-Table1[[#This Row],[poisson_likelihood]])/(1/Table1[[#This Row],[365 implied]]-1))/4</f>
        <v>#DIV/0!</v>
      </c>
      <c r="N98" s="7" t="e">
        <f>Table1[[#This Row],[kelly/4 365]]*0.5*$U$2</f>
        <v>#DIV/0!</v>
      </c>
      <c r="O98" s="2"/>
      <c r="P98" s="2" t="e">
        <f>(Table1[[#This Row],[poisson_likelihood]] - (1-Table1[[#This Row],[poisson_likelihood]])/(1/Table1[[#This Row],[99/pinn implied]]-1))/4</f>
        <v>#DIV/0!</v>
      </c>
      <c r="Q98" s="7" t="e">
        <f>Table1[[#This Row],[kelly/4 99]]*0.5*$U$2</f>
        <v>#DIV/0!</v>
      </c>
      <c r="R98" s="2"/>
      <c r="S9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9" spans="1:19" x14ac:dyDescent="0.2">
      <c r="A99">
        <v>6214</v>
      </c>
      <c r="B99" t="s">
        <v>30</v>
      </c>
      <c r="C99" s="1">
        <v>45612</v>
      </c>
      <c r="D99" t="s">
        <v>13</v>
      </c>
      <c r="E99">
        <v>2.5</v>
      </c>
      <c r="F99" s="2">
        <v>0.51546391752577303</v>
      </c>
      <c r="G99" s="2">
        <v>0.47643817381706</v>
      </c>
      <c r="H99" s="2">
        <v>0.51858205512356403</v>
      </c>
      <c r="I99" s="2">
        <v>0.53888888888888797</v>
      </c>
      <c r="J99" s="2">
        <v>0.53114754098360595</v>
      </c>
      <c r="K99" s="2">
        <v>1.6088263137538901E-3</v>
      </c>
      <c r="L99" s="2"/>
      <c r="M99" s="2" t="e">
        <f>(Table1[[#This Row],[poisson_likelihood]] - (1-Table1[[#This Row],[poisson_likelihood]])/(1/Table1[[#This Row],[365 implied]]-1))/4</f>
        <v>#DIV/0!</v>
      </c>
      <c r="N99" s="7" t="e">
        <f>Table1[[#This Row],[kelly/4 365]]*0.5*$U$2</f>
        <v>#DIV/0!</v>
      </c>
      <c r="O99" s="2"/>
      <c r="P99" s="2" t="e">
        <f>(Table1[[#This Row],[poisson_likelihood]] - (1-Table1[[#This Row],[poisson_likelihood]])/(1/Table1[[#This Row],[99/pinn implied]]-1))/4</f>
        <v>#DIV/0!</v>
      </c>
      <c r="Q99" s="7" t="e">
        <f>Table1[[#This Row],[kelly/4 99]]*0.5*$U$2</f>
        <v>#DIV/0!</v>
      </c>
      <c r="R99" s="2"/>
      <c r="S9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0" spans="1:19" x14ac:dyDescent="0.2">
      <c r="A100">
        <v>6308</v>
      </c>
      <c r="B100" t="s">
        <v>77</v>
      </c>
      <c r="C100" s="1">
        <v>45612</v>
      </c>
      <c r="D100" t="s">
        <v>13</v>
      </c>
      <c r="E100">
        <v>2.5</v>
      </c>
      <c r="F100" s="2">
        <v>0.64102564102564097</v>
      </c>
      <c r="G100" s="2">
        <v>0.59996080446271205</v>
      </c>
      <c r="H100" s="2">
        <v>0.64238713095836097</v>
      </c>
      <c r="I100" s="2">
        <v>0.59863945578231204</v>
      </c>
      <c r="J100" s="2">
        <v>0.64468864468864395</v>
      </c>
      <c r="K100" s="2">
        <v>9.4818048885863995E-4</v>
      </c>
      <c r="L100" s="2"/>
      <c r="M100" s="2" t="e">
        <f>(Table1[[#This Row],[poisson_likelihood]] - (1-Table1[[#This Row],[poisson_likelihood]])/(1/Table1[[#This Row],[365 implied]]-1))/4</f>
        <v>#DIV/0!</v>
      </c>
      <c r="N100" s="7" t="e">
        <f>Table1[[#This Row],[kelly/4 365]]*0.5*$U$2</f>
        <v>#DIV/0!</v>
      </c>
      <c r="O100" s="2"/>
      <c r="P100" s="2" t="e">
        <f>(Table1[[#This Row],[poisson_likelihood]] - (1-Table1[[#This Row],[poisson_likelihood]])/(1/Table1[[#This Row],[99/pinn implied]]-1))/4</f>
        <v>#DIV/0!</v>
      </c>
      <c r="Q100" s="7" t="e">
        <f>Table1[[#This Row],[kelly/4 99]]*0.5*$U$2</f>
        <v>#DIV/0!</v>
      </c>
      <c r="R100" s="2"/>
      <c r="S10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1" spans="1:19" x14ac:dyDescent="0.2">
      <c r="A101">
        <v>6238</v>
      </c>
      <c r="B101" t="s">
        <v>42</v>
      </c>
      <c r="C101" s="1">
        <v>45612</v>
      </c>
      <c r="D101" t="s">
        <v>13</v>
      </c>
      <c r="E101">
        <v>3.5</v>
      </c>
      <c r="F101" s="2">
        <v>0.55555555555555503</v>
      </c>
      <c r="G101" s="2">
        <v>0.51692956111215904</v>
      </c>
      <c r="H101" s="2">
        <v>0.55590672018915199</v>
      </c>
      <c r="I101" s="2">
        <v>0.61046511627906896</v>
      </c>
      <c r="J101" s="2">
        <v>0.58843537414965896</v>
      </c>
      <c r="K101" s="2">
        <v>1.9753010639805799E-4</v>
      </c>
      <c r="L101" s="2"/>
      <c r="M101" s="2" t="e">
        <f>(Table1[[#This Row],[poisson_likelihood]] - (1-Table1[[#This Row],[poisson_likelihood]])/(1/Table1[[#This Row],[365 implied]]-1))/4</f>
        <v>#DIV/0!</v>
      </c>
      <c r="N101" s="7" t="e">
        <f>Table1[[#This Row],[kelly/4 365]]*0.5*$U$2</f>
        <v>#DIV/0!</v>
      </c>
      <c r="O101" s="2"/>
      <c r="P101" s="2" t="e">
        <f>(Table1[[#This Row],[poisson_likelihood]] - (1-Table1[[#This Row],[poisson_likelihood]])/(1/Table1[[#This Row],[99/pinn implied]]-1))/4</f>
        <v>#DIV/0!</v>
      </c>
      <c r="Q101" s="7" t="e">
        <f>Table1[[#This Row],[kelly/4 99]]*0.5*$U$2</f>
        <v>#DIV/0!</v>
      </c>
      <c r="R101" s="2"/>
      <c r="S10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2" spans="1:19" x14ac:dyDescent="0.2">
      <c r="A102">
        <v>6357</v>
      </c>
      <c r="B102" t="s">
        <v>102</v>
      </c>
      <c r="C102" s="1">
        <v>45612</v>
      </c>
      <c r="D102" t="s">
        <v>12</v>
      </c>
      <c r="E102">
        <v>1.5</v>
      </c>
      <c r="F102" s="2">
        <v>0.64102564102564097</v>
      </c>
      <c r="G102" s="2">
        <v>0.67772420679298195</v>
      </c>
      <c r="H102" s="2">
        <v>0.64106971270090396</v>
      </c>
      <c r="I102" s="2">
        <v>0.63953488372093004</v>
      </c>
      <c r="J102" s="2">
        <v>0.62413793103448201</v>
      </c>
      <c r="K102" s="2">
        <v>3.0692773844376298E-5</v>
      </c>
      <c r="L102" s="2"/>
      <c r="M102" s="2" t="e">
        <f>(Table1[[#This Row],[poisson_likelihood]] - (1-Table1[[#This Row],[poisson_likelihood]])/(1/Table1[[#This Row],[365 implied]]-1))/4</f>
        <v>#DIV/0!</v>
      </c>
      <c r="N102" s="7" t="e">
        <f>Table1[[#This Row],[kelly/4 365]]*0.5*$U$2</f>
        <v>#DIV/0!</v>
      </c>
      <c r="O102" s="2"/>
      <c r="P102" s="2" t="e">
        <f>(Table1[[#This Row],[poisson_likelihood]] - (1-Table1[[#This Row],[poisson_likelihood]])/(1/Table1[[#This Row],[99/pinn implied]]-1))/4</f>
        <v>#DIV/0!</v>
      </c>
      <c r="Q102" s="7" t="e">
        <f>Table1[[#This Row],[kelly/4 99]]*0.5*$U$2</f>
        <v>#DIV/0!</v>
      </c>
      <c r="R102" s="2"/>
      <c r="S10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3" spans="1:19" x14ac:dyDescent="0.2">
      <c r="A103">
        <v>6450</v>
      </c>
      <c r="B103" t="s">
        <v>148</v>
      </c>
      <c r="C103" s="1">
        <v>45612</v>
      </c>
      <c r="D103" t="s">
        <v>13</v>
      </c>
      <c r="E103">
        <v>2.5</v>
      </c>
      <c r="F103" s="2">
        <v>0.66225165562913901</v>
      </c>
      <c r="G103" s="2">
        <v>0.61863661132372705</v>
      </c>
      <c r="H103" s="2">
        <v>0.66186618109168704</v>
      </c>
      <c r="I103" s="2">
        <v>0.70860927152317799</v>
      </c>
      <c r="J103" s="2">
        <v>0.67509025270758105</v>
      </c>
      <c r="K103" s="2">
        <v>-2.8532674095663098E-4</v>
      </c>
      <c r="L103" s="2"/>
      <c r="M103" s="2" t="e">
        <f>(Table1[[#This Row],[poisson_likelihood]] - (1-Table1[[#This Row],[poisson_likelihood]])/(1/Table1[[#This Row],[365 implied]]-1))/4</f>
        <v>#DIV/0!</v>
      </c>
      <c r="N103" s="7" t="e">
        <f>Table1[[#This Row],[kelly/4 365]]*0.5*$U$2</f>
        <v>#DIV/0!</v>
      </c>
      <c r="O103" s="2"/>
      <c r="P103" s="2" t="e">
        <f>(Table1[[#This Row],[poisson_likelihood]] - (1-Table1[[#This Row],[poisson_likelihood]])/(1/Table1[[#This Row],[99/pinn implied]]-1))/4</f>
        <v>#DIV/0!</v>
      </c>
      <c r="Q103" s="7" t="e">
        <f>Table1[[#This Row],[kelly/4 99]]*0.5*$U$2</f>
        <v>#DIV/0!</v>
      </c>
      <c r="R103" s="2"/>
      <c r="S10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4" spans="1:19" x14ac:dyDescent="0.2">
      <c r="A104">
        <v>6444</v>
      </c>
      <c r="B104" t="s">
        <v>145</v>
      </c>
      <c r="C104" s="1">
        <v>45612</v>
      </c>
      <c r="D104" t="s">
        <v>13</v>
      </c>
      <c r="E104">
        <v>2.5</v>
      </c>
      <c r="F104" s="2">
        <v>0.49504950495049499</v>
      </c>
      <c r="G104" s="2">
        <v>0.45399268223503902</v>
      </c>
      <c r="H104" s="2">
        <v>0.49444055021153399</v>
      </c>
      <c r="I104" s="2">
        <v>0.39024390243902402</v>
      </c>
      <c r="J104" s="2">
        <v>0.39781021897810198</v>
      </c>
      <c r="K104" s="2">
        <v>-3.01492297230546E-4</v>
      </c>
      <c r="L104" s="2"/>
      <c r="M104" s="2" t="e">
        <f>(Table1[[#This Row],[poisson_likelihood]] - (1-Table1[[#This Row],[poisson_likelihood]])/(1/Table1[[#This Row],[365 implied]]-1))/4</f>
        <v>#DIV/0!</v>
      </c>
      <c r="N104" s="7" t="e">
        <f>Table1[[#This Row],[kelly/4 365]]*0.5*$U$2</f>
        <v>#DIV/0!</v>
      </c>
      <c r="O104" s="2"/>
      <c r="P104" s="2" t="e">
        <f>(Table1[[#This Row],[poisson_likelihood]] - (1-Table1[[#This Row],[poisson_likelihood]])/(1/Table1[[#This Row],[99/pinn implied]]-1))/4</f>
        <v>#DIV/0!</v>
      </c>
      <c r="Q104" s="7" t="e">
        <f>Table1[[#This Row],[kelly/4 99]]*0.5*$U$2</f>
        <v>#DIV/0!</v>
      </c>
      <c r="R104" s="2"/>
      <c r="S10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5" spans="1:19" x14ac:dyDescent="0.2">
      <c r="A105">
        <v>6224</v>
      </c>
      <c r="B105" t="s">
        <v>35</v>
      </c>
      <c r="C105" s="1">
        <v>45612</v>
      </c>
      <c r="D105" t="s">
        <v>13</v>
      </c>
      <c r="E105">
        <v>1.5</v>
      </c>
      <c r="F105" s="2">
        <v>0.46296296296296202</v>
      </c>
      <c r="G105" s="2">
        <v>0.41000558270971099</v>
      </c>
      <c r="H105" s="2">
        <v>0.46183437218476597</v>
      </c>
      <c r="I105" s="2">
        <v>0.434782608695652</v>
      </c>
      <c r="J105" s="2">
        <v>0.49038461538461497</v>
      </c>
      <c r="K105" s="2">
        <v>-5.2537846571216996E-4</v>
      </c>
      <c r="L105" s="2"/>
      <c r="M105" s="2" t="e">
        <f>(Table1[[#This Row],[poisson_likelihood]] - (1-Table1[[#This Row],[poisson_likelihood]])/(1/Table1[[#This Row],[365 implied]]-1))/4</f>
        <v>#DIV/0!</v>
      </c>
      <c r="N105" s="7" t="e">
        <f>Table1[[#This Row],[kelly/4 365]]*0.5*$U$2</f>
        <v>#DIV/0!</v>
      </c>
      <c r="O105" s="2"/>
      <c r="P105" s="2" t="e">
        <f>(Table1[[#This Row],[poisson_likelihood]] - (1-Table1[[#This Row],[poisson_likelihood]])/(1/Table1[[#This Row],[99/pinn implied]]-1))/4</f>
        <v>#DIV/0!</v>
      </c>
      <c r="Q105" s="7" t="e">
        <f>Table1[[#This Row],[kelly/4 99]]*0.5*$U$2</f>
        <v>#DIV/0!</v>
      </c>
      <c r="R105" s="2"/>
      <c r="S10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6" spans="1:19" x14ac:dyDescent="0.2">
      <c r="A106">
        <v>6192</v>
      </c>
      <c r="B106" t="s">
        <v>19</v>
      </c>
      <c r="C106" s="1">
        <v>45612</v>
      </c>
      <c r="D106" t="s">
        <v>13</v>
      </c>
      <c r="E106">
        <v>1.5</v>
      </c>
      <c r="F106" s="2">
        <v>0.476190476190476</v>
      </c>
      <c r="G106" s="2">
        <v>0.42645100833423399</v>
      </c>
      <c r="H106" s="2">
        <v>0.47496858778994699</v>
      </c>
      <c r="I106" s="2">
        <v>0.53284671532846695</v>
      </c>
      <c r="J106" s="2">
        <v>0.50387596899224796</v>
      </c>
      <c r="K106" s="2">
        <v>-5.8317400934310105E-4</v>
      </c>
      <c r="L106" s="2"/>
      <c r="M106" s="2" t="e">
        <f>(Table1[[#This Row],[poisson_likelihood]] - (1-Table1[[#This Row],[poisson_likelihood]])/(1/Table1[[#This Row],[365 implied]]-1))/4</f>
        <v>#DIV/0!</v>
      </c>
      <c r="N106" s="7" t="e">
        <f>Table1[[#This Row],[kelly/4 365]]*0.5*$U$2</f>
        <v>#DIV/0!</v>
      </c>
      <c r="O106" s="2"/>
      <c r="P106" s="2" t="e">
        <f>(Table1[[#This Row],[poisson_likelihood]] - (1-Table1[[#This Row],[poisson_likelihood]])/(1/Table1[[#This Row],[99/pinn implied]]-1))/4</f>
        <v>#DIV/0!</v>
      </c>
      <c r="Q106" s="7" t="e">
        <f>Table1[[#This Row],[kelly/4 99]]*0.5*$U$2</f>
        <v>#DIV/0!</v>
      </c>
      <c r="R106" s="2"/>
      <c r="S10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7" spans="1:19" x14ac:dyDescent="0.2">
      <c r="A107">
        <v>6344</v>
      </c>
      <c r="B107" t="s">
        <v>95</v>
      </c>
      <c r="C107" s="1">
        <v>45612</v>
      </c>
      <c r="D107" t="s">
        <v>13</v>
      </c>
      <c r="E107">
        <v>2.5</v>
      </c>
      <c r="F107" s="2">
        <v>0.47169811320754701</v>
      </c>
      <c r="G107" s="2">
        <v>0.42056734968274401</v>
      </c>
      <c r="H107" s="2">
        <v>0.47033789145033</v>
      </c>
      <c r="I107" s="2">
        <v>0.46961325966850798</v>
      </c>
      <c r="J107" s="2">
        <v>0.46905537459283297</v>
      </c>
      <c r="K107" s="2">
        <v>-6.43676367254167E-4</v>
      </c>
      <c r="L107" s="2"/>
      <c r="M107" s="2" t="e">
        <f>(Table1[[#This Row],[poisson_likelihood]] - (1-Table1[[#This Row],[poisson_likelihood]])/(1/Table1[[#This Row],[365 implied]]-1))/4</f>
        <v>#DIV/0!</v>
      </c>
      <c r="N107" s="7" t="e">
        <f>Table1[[#This Row],[kelly/4 365]]*0.5*$U$2</f>
        <v>#DIV/0!</v>
      </c>
      <c r="O107" s="2"/>
      <c r="P107" s="2" t="e">
        <f>(Table1[[#This Row],[poisson_likelihood]] - (1-Table1[[#This Row],[poisson_likelihood]])/(1/Table1[[#This Row],[99/pinn implied]]-1))/4</f>
        <v>#DIV/0!</v>
      </c>
      <c r="Q107" s="7" t="e">
        <f>Table1[[#This Row],[kelly/4 99]]*0.5*$U$2</f>
        <v>#DIV/0!</v>
      </c>
      <c r="R107" s="2"/>
      <c r="S10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8" spans="1:19" x14ac:dyDescent="0.2">
      <c r="A108">
        <v>6219</v>
      </c>
      <c r="B108" t="s">
        <v>33</v>
      </c>
      <c r="C108" s="1">
        <v>45612</v>
      </c>
      <c r="D108" t="s">
        <v>12</v>
      </c>
      <c r="E108">
        <v>2.5</v>
      </c>
      <c r="F108" s="2">
        <v>0.46511627906976699</v>
      </c>
      <c r="G108" s="2">
        <v>0.50618149994813599</v>
      </c>
      <c r="H108" s="2">
        <v>0.46298877528161803</v>
      </c>
      <c r="I108" s="2">
        <v>0.43678160919540199</v>
      </c>
      <c r="J108" s="2">
        <v>0.44107744107744101</v>
      </c>
      <c r="K108" s="2">
        <v>-9.9437677054792207E-4</v>
      </c>
      <c r="L108" s="2"/>
      <c r="M108" s="2" t="e">
        <f>(Table1[[#This Row],[poisson_likelihood]] - (1-Table1[[#This Row],[poisson_likelihood]])/(1/Table1[[#This Row],[365 implied]]-1))/4</f>
        <v>#DIV/0!</v>
      </c>
      <c r="N108" s="7" t="e">
        <f>Table1[[#This Row],[kelly/4 365]]*0.5*$U$2</f>
        <v>#DIV/0!</v>
      </c>
      <c r="O108" s="2"/>
      <c r="P108" s="2" t="e">
        <f>(Table1[[#This Row],[poisson_likelihood]] - (1-Table1[[#This Row],[poisson_likelihood]])/(1/Table1[[#This Row],[99/pinn implied]]-1))/4</f>
        <v>#DIV/0!</v>
      </c>
      <c r="Q108" s="7" t="e">
        <f>Table1[[#This Row],[kelly/4 99]]*0.5*$U$2</f>
        <v>#DIV/0!</v>
      </c>
      <c r="R108" s="2"/>
      <c r="S10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9" spans="1:19" x14ac:dyDescent="0.2">
      <c r="A109">
        <v>6189</v>
      </c>
      <c r="B109" t="s">
        <v>18</v>
      </c>
      <c r="C109" s="1">
        <v>45612</v>
      </c>
      <c r="D109" t="s">
        <v>12</v>
      </c>
      <c r="E109">
        <v>2.5</v>
      </c>
      <c r="F109" s="2">
        <v>0.40650406504065001</v>
      </c>
      <c r="G109" s="2">
        <v>0.44958887051449298</v>
      </c>
      <c r="H109" s="2">
        <v>0.40392002451096498</v>
      </c>
      <c r="I109" s="2">
        <v>0.39374999999999999</v>
      </c>
      <c r="J109" s="2">
        <v>0.411971830985915</v>
      </c>
      <c r="K109" s="2">
        <v>-1.08848282586031E-3</v>
      </c>
      <c r="L109" s="2"/>
      <c r="M109" s="2" t="e">
        <f>(Table1[[#This Row],[poisson_likelihood]] - (1-Table1[[#This Row],[poisson_likelihood]])/(1/Table1[[#This Row],[365 implied]]-1))/4</f>
        <v>#DIV/0!</v>
      </c>
      <c r="N109" s="7" t="e">
        <f>Table1[[#This Row],[kelly/4 365]]*0.5*$U$2</f>
        <v>#DIV/0!</v>
      </c>
      <c r="O109" s="2"/>
      <c r="P109" s="2" t="e">
        <f>(Table1[[#This Row],[poisson_likelihood]] - (1-Table1[[#This Row],[poisson_likelihood]])/(1/Table1[[#This Row],[99/pinn implied]]-1))/4</f>
        <v>#DIV/0!</v>
      </c>
      <c r="Q109" s="7" t="e">
        <f>Table1[[#This Row],[kelly/4 99]]*0.5*$U$2</f>
        <v>#DIV/0!</v>
      </c>
      <c r="R109" s="2"/>
      <c r="S10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0" spans="1:19" x14ac:dyDescent="0.2">
      <c r="A110">
        <v>6285</v>
      </c>
      <c r="B110" t="s">
        <v>66</v>
      </c>
      <c r="C110" s="1">
        <v>45612</v>
      </c>
      <c r="D110" t="s">
        <v>12</v>
      </c>
      <c r="E110">
        <v>3.5</v>
      </c>
      <c r="F110" s="2">
        <v>0.44247787610619399</v>
      </c>
      <c r="G110" s="2">
        <v>0.47808049122868201</v>
      </c>
      <c r="H110" s="2">
        <v>0.43970816474306701</v>
      </c>
      <c r="I110" s="2">
        <v>0.52413793103448203</v>
      </c>
      <c r="J110" s="2">
        <v>0.49446494464944601</v>
      </c>
      <c r="K110" s="2">
        <v>-1.24197374616413E-3</v>
      </c>
      <c r="L110" s="2"/>
      <c r="M110" s="2" t="e">
        <f>(Table1[[#This Row],[poisson_likelihood]] - (1-Table1[[#This Row],[poisson_likelihood]])/(1/Table1[[#This Row],[365 implied]]-1))/4</f>
        <v>#DIV/0!</v>
      </c>
      <c r="N110" s="7" t="e">
        <f>Table1[[#This Row],[kelly/4 365]]*0.5*$U$2</f>
        <v>#DIV/0!</v>
      </c>
      <c r="O110" s="2"/>
      <c r="P110" s="2" t="e">
        <f>(Table1[[#This Row],[poisson_likelihood]] - (1-Table1[[#This Row],[poisson_likelihood]])/(1/Table1[[#This Row],[99/pinn implied]]-1))/4</f>
        <v>#DIV/0!</v>
      </c>
      <c r="Q110" s="7" t="e">
        <f>Table1[[#This Row],[kelly/4 99]]*0.5*$U$2</f>
        <v>#DIV/0!</v>
      </c>
      <c r="R110" s="2"/>
      <c r="S11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1" spans="1:19" x14ac:dyDescent="0.2">
      <c r="A111">
        <v>6329</v>
      </c>
      <c r="B111" t="s">
        <v>88</v>
      </c>
      <c r="C111" s="1">
        <v>45612</v>
      </c>
      <c r="D111" t="s">
        <v>12</v>
      </c>
      <c r="E111">
        <v>1.5</v>
      </c>
      <c r="F111" s="2">
        <v>0.65359477124182996</v>
      </c>
      <c r="G111" s="2">
        <v>0.68099814008631698</v>
      </c>
      <c r="H111" s="2">
        <v>0.65183657017318297</v>
      </c>
      <c r="I111" s="2">
        <v>0.67039106145251304</v>
      </c>
      <c r="J111" s="2">
        <v>0.66006600660065995</v>
      </c>
      <c r="K111" s="2">
        <v>-1.26889039388178E-3</v>
      </c>
      <c r="L111" s="2"/>
      <c r="M111" s="2" t="e">
        <f>(Table1[[#This Row],[poisson_likelihood]] - (1-Table1[[#This Row],[poisson_likelihood]])/(1/Table1[[#This Row],[365 implied]]-1))/4</f>
        <v>#DIV/0!</v>
      </c>
      <c r="N111" s="7" t="e">
        <f>Table1[[#This Row],[kelly/4 365]]*0.5*$U$2</f>
        <v>#DIV/0!</v>
      </c>
      <c r="O111" s="2"/>
      <c r="P111" s="2" t="e">
        <f>(Table1[[#This Row],[poisson_likelihood]] - (1-Table1[[#This Row],[poisson_likelihood]])/(1/Table1[[#This Row],[99/pinn implied]]-1))/4</f>
        <v>#DIV/0!</v>
      </c>
      <c r="Q111" s="7" t="e">
        <f>Table1[[#This Row],[kelly/4 99]]*0.5*$U$2</f>
        <v>#DIV/0!</v>
      </c>
      <c r="R111" s="2"/>
      <c r="S11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2" spans="1:19" x14ac:dyDescent="0.2">
      <c r="A112">
        <v>6204</v>
      </c>
      <c r="B112" t="s">
        <v>25</v>
      </c>
      <c r="C112" s="1">
        <v>45612</v>
      </c>
      <c r="D112" t="s">
        <v>13</v>
      </c>
      <c r="E112">
        <v>1.5</v>
      </c>
      <c r="F112" s="2">
        <v>0.52356020942408299</v>
      </c>
      <c r="G112" s="2">
        <v>0.46462726446715902</v>
      </c>
      <c r="H112" s="2">
        <v>0.521031876630908</v>
      </c>
      <c r="I112" s="2">
        <v>0.563291139240506</v>
      </c>
      <c r="J112" s="2">
        <v>0.53333333333333299</v>
      </c>
      <c r="K112" s="2">
        <v>-1.3266801194956801E-3</v>
      </c>
      <c r="L112" s="2"/>
      <c r="M112" s="2" t="e">
        <f>(Table1[[#This Row],[poisson_likelihood]] - (1-Table1[[#This Row],[poisson_likelihood]])/(1/Table1[[#This Row],[365 implied]]-1))/4</f>
        <v>#DIV/0!</v>
      </c>
      <c r="N112" s="7" t="e">
        <f>Table1[[#This Row],[kelly/4 365]]*0.5*$U$2</f>
        <v>#DIV/0!</v>
      </c>
      <c r="O112" s="2"/>
      <c r="P112" s="2" t="e">
        <f>(Table1[[#This Row],[poisson_likelihood]] - (1-Table1[[#This Row],[poisson_likelihood]])/(1/Table1[[#This Row],[99/pinn implied]]-1))/4</f>
        <v>#DIV/0!</v>
      </c>
      <c r="Q112" s="7" t="e">
        <f>Table1[[#This Row],[kelly/4 99]]*0.5*$U$2</f>
        <v>#DIV/0!</v>
      </c>
      <c r="R112" s="2"/>
      <c r="S11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3" spans="1:19" x14ac:dyDescent="0.2">
      <c r="A113">
        <v>6337</v>
      </c>
      <c r="B113" t="s">
        <v>92</v>
      </c>
      <c r="C113" s="1">
        <v>45612</v>
      </c>
      <c r="D113" t="s">
        <v>12</v>
      </c>
      <c r="E113">
        <v>3.5</v>
      </c>
      <c r="F113" s="2">
        <v>0.42372881355932202</v>
      </c>
      <c r="G113" s="2">
        <v>0.45784057737450301</v>
      </c>
      <c r="H113" s="2">
        <v>0.420648530201161</v>
      </c>
      <c r="I113" s="2">
        <v>0.4375</v>
      </c>
      <c r="J113" s="2">
        <v>0.413333333333333</v>
      </c>
      <c r="K113" s="2">
        <v>-1.3362993980257499E-3</v>
      </c>
      <c r="L113" s="2"/>
      <c r="M113" s="2" t="e">
        <f>(Table1[[#This Row],[poisson_likelihood]] - (1-Table1[[#This Row],[poisson_likelihood]])/(1/Table1[[#This Row],[365 implied]]-1))/4</f>
        <v>#DIV/0!</v>
      </c>
      <c r="N113" s="7" t="e">
        <f>Table1[[#This Row],[kelly/4 365]]*0.5*$U$2</f>
        <v>#DIV/0!</v>
      </c>
      <c r="O113" s="2"/>
      <c r="P113" s="2" t="e">
        <f>(Table1[[#This Row],[poisson_likelihood]] - (1-Table1[[#This Row],[poisson_likelihood]])/(1/Table1[[#This Row],[99/pinn implied]]-1))/4</f>
        <v>#DIV/0!</v>
      </c>
      <c r="Q113" s="7" t="e">
        <f>Table1[[#This Row],[kelly/4 99]]*0.5*$U$2</f>
        <v>#DIV/0!</v>
      </c>
      <c r="R113" s="2"/>
      <c r="S11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4" spans="1:19" x14ac:dyDescent="0.2">
      <c r="A114">
        <v>6217</v>
      </c>
      <c r="B114" t="s">
        <v>32</v>
      </c>
      <c r="C114" s="1">
        <v>45612</v>
      </c>
      <c r="D114" t="s">
        <v>12</v>
      </c>
      <c r="E114">
        <v>2.5</v>
      </c>
      <c r="F114" s="2">
        <v>0.58823529411764697</v>
      </c>
      <c r="G114" s="2">
        <v>0.62777481234054799</v>
      </c>
      <c r="H114" s="2">
        <v>0.58494940310773502</v>
      </c>
      <c r="I114" s="2">
        <v>0.57627118644067798</v>
      </c>
      <c r="J114" s="2">
        <v>0.57947019867549598</v>
      </c>
      <c r="K114" s="2">
        <v>-1.9950052560179501E-3</v>
      </c>
      <c r="L114" s="2"/>
      <c r="M114" s="2" t="e">
        <f>(Table1[[#This Row],[poisson_likelihood]] - (1-Table1[[#This Row],[poisson_likelihood]])/(1/Table1[[#This Row],[365 implied]]-1))/4</f>
        <v>#DIV/0!</v>
      </c>
      <c r="N114" s="7" t="e">
        <f>Table1[[#This Row],[kelly/4 365]]*0.5*$U$2</f>
        <v>#DIV/0!</v>
      </c>
      <c r="O114" s="2"/>
      <c r="P114" s="2" t="e">
        <f>(Table1[[#This Row],[poisson_likelihood]] - (1-Table1[[#This Row],[poisson_likelihood]])/(1/Table1[[#This Row],[99/pinn implied]]-1))/4</f>
        <v>#DIV/0!</v>
      </c>
      <c r="Q114" s="7" t="e">
        <f>Table1[[#This Row],[kelly/4 99]]*0.5*$U$2</f>
        <v>#DIV/0!</v>
      </c>
      <c r="R114" s="2"/>
      <c r="S11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5" spans="1:19" x14ac:dyDescent="0.2">
      <c r="A115">
        <v>6471</v>
      </c>
      <c r="B115" t="s">
        <v>159</v>
      </c>
      <c r="C115" s="1">
        <v>45612</v>
      </c>
      <c r="D115" t="s">
        <v>12</v>
      </c>
      <c r="E115">
        <v>2.5</v>
      </c>
      <c r="F115" s="2">
        <v>0.414937759336099</v>
      </c>
      <c r="G115" s="2">
        <v>0.45749123090716898</v>
      </c>
      <c r="H115" s="2">
        <v>0.41017906219476302</v>
      </c>
      <c r="I115" s="2">
        <v>0.45512820512820501</v>
      </c>
      <c r="J115" s="2">
        <v>0.44569288389513101</v>
      </c>
      <c r="K115" s="2">
        <v>-2.0334149132306099E-3</v>
      </c>
      <c r="L115" s="2"/>
      <c r="M115" s="2" t="e">
        <f>(Table1[[#This Row],[poisson_likelihood]] - (1-Table1[[#This Row],[poisson_likelihood]])/(1/Table1[[#This Row],[365 implied]]-1))/4</f>
        <v>#DIV/0!</v>
      </c>
      <c r="N115" s="7" t="e">
        <f>Table1[[#This Row],[kelly/4 365]]*0.5*$U$2</f>
        <v>#DIV/0!</v>
      </c>
      <c r="O115" s="2"/>
      <c r="P115" s="2" t="e">
        <f>(Table1[[#This Row],[poisson_likelihood]] - (1-Table1[[#This Row],[poisson_likelihood]])/(1/Table1[[#This Row],[99/pinn implied]]-1))/4</f>
        <v>#DIV/0!</v>
      </c>
      <c r="Q115" s="7" t="e">
        <f>Table1[[#This Row],[kelly/4 99]]*0.5*$U$2</f>
        <v>#DIV/0!</v>
      </c>
      <c r="R115" s="2"/>
      <c r="S11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6" spans="1:19" x14ac:dyDescent="0.2">
      <c r="A116">
        <v>6470</v>
      </c>
      <c r="B116" t="s">
        <v>158</v>
      </c>
      <c r="C116" s="1">
        <v>45612</v>
      </c>
      <c r="D116" t="s">
        <v>13</v>
      </c>
      <c r="E116">
        <v>1.5</v>
      </c>
      <c r="F116" s="2">
        <v>0.46511627906976699</v>
      </c>
      <c r="G116" s="2">
        <v>0.41686175588798902</v>
      </c>
      <c r="H116" s="2">
        <v>0.46046108606904301</v>
      </c>
      <c r="I116" s="2">
        <v>0.50624999999999998</v>
      </c>
      <c r="J116" s="2">
        <v>0.53380782918149405</v>
      </c>
      <c r="K116" s="2">
        <v>-2.1757967285994601E-3</v>
      </c>
      <c r="L116" s="2"/>
      <c r="M116" s="2" t="e">
        <f>(Table1[[#This Row],[poisson_likelihood]] - (1-Table1[[#This Row],[poisson_likelihood]])/(1/Table1[[#This Row],[365 implied]]-1))/4</f>
        <v>#DIV/0!</v>
      </c>
      <c r="N116" s="7" t="e">
        <f>Table1[[#This Row],[kelly/4 365]]*0.5*$U$2</f>
        <v>#DIV/0!</v>
      </c>
      <c r="O116" s="2"/>
      <c r="P116" s="2" t="e">
        <f>(Table1[[#This Row],[poisson_likelihood]] - (1-Table1[[#This Row],[poisson_likelihood]])/(1/Table1[[#This Row],[99/pinn implied]]-1))/4</f>
        <v>#DIV/0!</v>
      </c>
      <c r="Q116" s="7" t="e">
        <f>Table1[[#This Row],[kelly/4 99]]*0.5*$U$2</f>
        <v>#DIV/0!</v>
      </c>
      <c r="R116" s="2"/>
      <c r="S11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7" spans="1:19" x14ac:dyDescent="0.2">
      <c r="A117">
        <v>6354</v>
      </c>
      <c r="B117" t="s">
        <v>100</v>
      </c>
      <c r="C117" s="1">
        <v>45612</v>
      </c>
      <c r="D117" t="s">
        <v>13</v>
      </c>
      <c r="E117">
        <v>2.5</v>
      </c>
      <c r="F117" s="2">
        <v>0.49019607843137197</v>
      </c>
      <c r="G117" s="2">
        <v>0.44137266724747298</v>
      </c>
      <c r="H117" s="2">
        <v>0.48550683720419602</v>
      </c>
      <c r="I117" s="2">
        <v>0.4375</v>
      </c>
      <c r="J117" s="2">
        <v>0.44074074074073999</v>
      </c>
      <c r="K117" s="2">
        <v>-2.2995317556343902E-3</v>
      </c>
      <c r="L117" s="2"/>
      <c r="M117" s="2" t="e">
        <f>(Table1[[#This Row],[poisson_likelihood]] - (1-Table1[[#This Row],[poisson_likelihood]])/(1/Table1[[#This Row],[365 implied]]-1))/4</f>
        <v>#DIV/0!</v>
      </c>
      <c r="N117" s="7" t="e">
        <f>Table1[[#This Row],[kelly/4 365]]*0.5*$U$2</f>
        <v>#DIV/0!</v>
      </c>
      <c r="O117" s="2"/>
      <c r="P117" s="2" t="e">
        <f>(Table1[[#This Row],[poisson_likelihood]] - (1-Table1[[#This Row],[poisson_likelihood]])/(1/Table1[[#This Row],[99/pinn implied]]-1))/4</f>
        <v>#DIV/0!</v>
      </c>
      <c r="Q117" s="7" t="e">
        <f>Table1[[#This Row],[kelly/4 99]]*0.5*$U$2</f>
        <v>#DIV/0!</v>
      </c>
      <c r="R117" s="2"/>
      <c r="S11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8" spans="1:19" x14ac:dyDescent="0.2">
      <c r="A118">
        <v>6339</v>
      </c>
      <c r="B118" t="s">
        <v>93</v>
      </c>
      <c r="C118" s="1">
        <v>45612</v>
      </c>
      <c r="D118" t="s">
        <v>12</v>
      </c>
      <c r="E118">
        <v>2.5</v>
      </c>
      <c r="F118" s="2">
        <v>0.5</v>
      </c>
      <c r="G118" s="2">
        <v>0.538829012422678</v>
      </c>
      <c r="H118" s="2">
        <v>0.49499575739046803</v>
      </c>
      <c r="I118" s="2">
        <v>0.52666666666666595</v>
      </c>
      <c r="J118" s="2">
        <v>0.51063829787234005</v>
      </c>
      <c r="K118" s="2">
        <v>-2.5021213047655699E-3</v>
      </c>
      <c r="L118" s="2"/>
      <c r="M118" s="2" t="e">
        <f>(Table1[[#This Row],[poisson_likelihood]] - (1-Table1[[#This Row],[poisson_likelihood]])/(1/Table1[[#This Row],[365 implied]]-1))/4</f>
        <v>#DIV/0!</v>
      </c>
      <c r="N118" s="7" t="e">
        <f>Table1[[#This Row],[kelly/4 365]]*0.5*$U$2</f>
        <v>#DIV/0!</v>
      </c>
      <c r="O118" s="2"/>
      <c r="P118" s="2" t="e">
        <f>(Table1[[#This Row],[poisson_likelihood]] - (1-Table1[[#This Row],[poisson_likelihood]])/(1/Table1[[#This Row],[99/pinn implied]]-1))/4</f>
        <v>#DIV/0!</v>
      </c>
      <c r="Q118" s="7" t="e">
        <f>Table1[[#This Row],[kelly/4 99]]*0.5*$U$2</f>
        <v>#DIV/0!</v>
      </c>
      <c r="R118" s="2"/>
      <c r="S11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9" spans="1:19" x14ac:dyDescent="0.2">
      <c r="A119">
        <v>6249</v>
      </c>
      <c r="B119" t="s">
        <v>48</v>
      </c>
      <c r="C119" s="1">
        <v>45612</v>
      </c>
      <c r="D119" t="s">
        <v>12</v>
      </c>
      <c r="E119">
        <v>1.5</v>
      </c>
      <c r="F119" s="2">
        <v>0.59523809523809501</v>
      </c>
      <c r="G119" s="2">
        <v>0.62617289773255203</v>
      </c>
      <c r="H119" s="2">
        <v>0.59097979163640202</v>
      </c>
      <c r="I119" s="2">
        <v>0.58011049723756902</v>
      </c>
      <c r="J119" s="2">
        <v>0.58957654723126995</v>
      </c>
      <c r="K119" s="2">
        <v>-2.6301286951630398E-3</v>
      </c>
      <c r="L119" s="2"/>
      <c r="M119" s="2" t="e">
        <f>(Table1[[#This Row],[poisson_likelihood]] - (1-Table1[[#This Row],[poisson_likelihood]])/(1/Table1[[#This Row],[365 implied]]-1))/4</f>
        <v>#DIV/0!</v>
      </c>
      <c r="N119" s="7" t="e">
        <f>Table1[[#This Row],[kelly/4 365]]*0.5*$U$2</f>
        <v>#DIV/0!</v>
      </c>
      <c r="O119" s="2"/>
      <c r="P119" s="2" t="e">
        <f>(Table1[[#This Row],[poisson_likelihood]] - (1-Table1[[#This Row],[poisson_likelihood]])/(1/Table1[[#This Row],[99/pinn implied]]-1))/4</f>
        <v>#DIV/0!</v>
      </c>
      <c r="Q119" s="7" t="e">
        <f>Table1[[#This Row],[kelly/4 99]]*0.5*$U$2</f>
        <v>#DIV/0!</v>
      </c>
      <c r="R119" s="2"/>
      <c r="S11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0" spans="1:19" x14ac:dyDescent="0.2">
      <c r="A120">
        <v>6340</v>
      </c>
      <c r="B120" t="s">
        <v>93</v>
      </c>
      <c r="C120" s="1">
        <v>45612</v>
      </c>
      <c r="D120" t="s">
        <v>13</v>
      </c>
      <c r="E120">
        <v>2.5</v>
      </c>
      <c r="F120" s="2">
        <v>0.51020408163265296</v>
      </c>
      <c r="G120" s="2">
        <v>0.461170987577321</v>
      </c>
      <c r="H120" s="2">
        <v>0.50500424260953103</v>
      </c>
      <c r="I120" s="2">
        <v>0.473333333333333</v>
      </c>
      <c r="J120" s="2">
        <v>0.489361702127659</v>
      </c>
      <c r="K120" s="2">
        <v>-2.6540845013851501E-3</v>
      </c>
      <c r="L120" s="2"/>
      <c r="M120" s="2" t="e">
        <f>(Table1[[#This Row],[poisson_likelihood]] - (1-Table1[[#This Row],[poisson_likelihood]])/(1/Table1[[#This Row],[365 implied]]-1))/4</f>
        <v>#DIV/0!</v>
      </c>
      <c r="N120" s="7" t="e">
        <f>Table1[[#This Row],[kelly/4 365]]*0.5*$U$2</f>
        <v>#DIV/0!</v>
      </c>
      <c r="O120" s="2"/>
      <c r="P120" s="2" t="e">
        <f>(Table1[[#This Row],[poisson_likelihood]] - (1-Table1[[#This Row],[poisson_likelihood]])/(1/Table1[[#This Row],[99/pinn implied]]-1))/4</f>
        <v>#DIV/0!</v>
      </c>
      <c r="Q120" s="7" t="e">
        <f>Table1[[#This Row],[kelly/4 99]]*0.5*$U$2</f>
        <v>#DIV/0!</v>
      </c>
      <c r="R120" s="2"/>
      <c r="S12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1" spans="1:19" x14ac:dyDescent="0.2">
      <c r="A121">
        <v>6458</v>
      </c>
      <c r="B121" t="s">
        <v>152</v>
      </c>
      <c r="C121" s="1">
        <v>45612</v>
      </c>
      <c r="D121" t="s">
        <v>13</v>
      </c>
      <c r="E121">
        <v>1.5</v>
      </c>
      <c r="F121" s="2">
        <v>0.44247787610619399</v>
      </c>
      <c r="G121" s="2">
        <v>0.39639177958737898</v>
      </c>
      <c r="H121" s="2">
        <v>0.43572708189880099</v>
      </c>
      <c r="I121" s="2">
        <v>0.38095238095237999</v>
      </c>
      <c r="J121" s="2">
        <v>0.38376383763837602</v>
      </c>
      <c r="K121" s="2">
        <v>-3.0271418469661102E-3</v>
      </c>
      <c r="L121" s="2"/>
      <c r="M121" s="2" t="e">
        <f>(Table1[[#This Row],[poisson_likelihood]] - (1-Table1[[#This Row],[poisson_likelihood]])/(1/Table1[[#This Row],[365 implied]]-1))/4</f>
        <v>#DIV/0!</v>
      </c>
      <c r="N121" s="7" t="e">
        <f>Table1[[#This Row],[kelly/4 365]]*0.5*$U$2</f>
        <v>#DIV/0!</v>
      </c>
      <c r="O121" s="2"/>
      <c r="P121" s="2" t="e">
        <f>(Table1[[#This Row],[poisson_likelihood]] - (1-Table1[[#This Row],[poisson_likelihood]])/(1/Table1[[#This Row],[99/pinn implied]]-1))/4</f>
        <v>#DIV/0!</v>
      </c>
      <c r="Q121" s="7" t="e">
        <f>Table1[[#This Row],[kelly/4 99]]*0.5*$U$2</f>
        <v>#DIV/0!</v>
      </c>
      <c r="R121" s="2"/>
      <c r="S12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2" spans="1:19" x14ac:dyDescent="0.2">
      <c r="A122">
        <v>6228</v>
      </c>
      <c r="B122" t="s">
        <v>37</v>
      </c>
      <c r="C122" s="1">
        <v>45612</v>
      </c>
      <c r="D122" t="s">
        <v>13</v>
      </c>
      <c r="E122">
        <v>1.5</v>
      </c>
      <c r="F122" s="2">
        <v>0.40816326530612201</v>
      </c>
      <c r="G122" s="2">
        <v>0.35747836761693802</v>
      </c>
      <c r="H122" s="2">
        <v>0.39949881191376402</v>
      </c>
      <c r="I122" s="2">
        <v>0.42</v>
      </c>
      <c r="J122" s="2">
        <v>0.4296875</v>
      </c>
      <c r="K122" s="2">
        <v>-3.6599846226341099E-3</v>
      </c>
      <c r="L122" s="2"/>
      <c r="M122" s="2" t="e">
        <f>(Table1[[#This Row],[poisson_likelihood]] - (1-Table1[[#This Row],[poisson_likelihood]])/(1/Table1[[#This Row],[365 implied]]-1))/4</f>
        <v>#DIV/0!</v>
      </c>
      <c r="N122" s="7" t="e">
        <f>Table1[[#This Row],[kelly/4 365]]*0.5*$U$2</f>
        <v>#DIV/0!</v>
      </c>
      <c r="O122" s="2"/>
      <c r="P122" s="2" t="e">
        <f>(Table1[[#This Row],[poisson_likelihood]] - (1-Table1[[#This Row],[poisson_likelihood]])/(1/Table1[[#This Row],[99/pinn implied]]-1))/4</f>
        <v>#DIV/0!</v>
      </c>
      <c r="Q122" s="7" t="e">
        <f>Table1[[#This Row],[kelly/4 99]]*0.5*$U$2</f>
        <v>#DIV/0!</v>
      </c>
      <c r="R122" s="2"/>
      <c r="S12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3" spans="1:19" x14ac:dyDescent="0.2">
      <c r="A123">
        <v>6319</v>
      </c>
      <c r="B123" t="s">
        <v>83</v>
      </c>
      <c r="C123" s="1">
        <v>45612</v>
      </c>
      <c r="D123" t="s">
        <v>12</v>
      </c>
      <c r="E123">
        <v>2.5</v>
      </c>
      <c r="F123" s="2">
        <v>0.418410041841004</v>
      </c>
      <c r="G123" s="2">
        <v>0.45645957901998502</v>
      </c>
      <c r="H123" s="2">
        <v>0.409570053730129</v>
      </c>
      <c r="I123" s="2">
        <v>0.422222222222222</v>
      </c>
      <c r="J123" s="2">
        <v>0.41639344262295003</v>
      </c>
      <c r="K123" s="2">
        <v>-3.7999229469406399E-3</v>
      </c>
      <c r="L123" s="2"/>
      <c r="M123" s="2" t="e">
        <f>(Table1[[#This Row],[poisson_likelihood]] - (1-Table1[[#This Row],[poisson_likelihood]])/(1/Table1[[#This Row],[365 implied]]-1))/4</f>
        <v>#DIV/0!</v>
      </c>
      <c r="N123" s="7" t="e">
        <f>Table1[[#This Row],[kelly/4 365]]*0.5*$U$2</f>
        <v>#DIV/0!</v>
      </c>
      <c r="O123" s="2"/>
      <c r="P123" s="2" t="e">
        <f>(Table1[[#This Row],[poisson_likelihood]] - (1-Table1[[#This Row],[poisson_likelihood]])/(1/Table1[[#This Row],[99/pinn implied]]-1))/4</f>
        <v>#DIV/0!</v>
      </c>
      <c r="Q123" s="7" t="e">
        <f>Table1[[#This Row],[kelly/4 99]]*0.5*$U$2</f>
        <v>#DIV/0!</v>
      </c>
      <c r="R123" s="2"/>
      <c r="S12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4" spans="1:19" x14ac:dyDescent="0.2">
      <c r="A124">
        <v>6451</v>
      </c>
      <c r="B124" t="s">
        <v>149</v>
      </c>
      <c r="C124" s="1">
        <v>45612</v>
      </c>
      <c r="D124" t="s">
        <v>12</v>
      </c>
      <c r="E124">
        <v>3.5</v>
      </c>
      <c r="F124" s="2">
        <v>0.44444444444444398</v>
      </c>
      <c r="G124" s="2">
        <v>0.47191696780835701</v>
      </c>
      <c r="H124" s="2">
        <v>0.43453157791163499</v>
      </c>
      <c r="I124" s="2">
        <v>0.35028248587570598</v>
      </c>
      <c r="J124" s="2">
        <v>0.35</v>
      </c>
      <c r="K124" s="2">
        <v>-4.4607899397642497E-3</v>
      </c>
      <c r="L124" s="2"/>
      <c r="M124" s="2" t="e">
        <f>(Table1[[#This Row],[poisson_likelihood]] - (1-Table1[[#This Row],[poisson_likelihood]])/(1/Table1[[#This Row],[365 implied]]-1))/4</f>
        <v>#DIV/0!</v>
      </c>
      <c r="N124" s="7" t="e">
        <f>Table1[[#This Row],[kelly/4 365]]*0.5*$U$2</f>
        <v>#DIV/0!</v>
      </c>
      <c r="O124" s="2"/>
      <c r="P124" s="2" t="e">
        <f>(Table1[[#This Row],[poisson_likelihood]] - (1-Table1[[#This Row],[poisson_likelihood]])/(1/Table1[[#This Row],[99/pinn implied]]-1))/4</f>
        <v>#DIV/0!</v>
      </c>
      <c r="Q124" s="7" t="e">
        <f>Table1[[#This Row],[kelly/4 99]]*0.5*$U$2</f>
        <v>#DIV/0!</v>
      </c>
      <c r="R124" s="2"/>
      <c r="S12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5" spans="1:19" x14ac:dyDescent="0.2">
      <c r="A125">
        <v>6242</v>
      </c>
      <c r="B125" t="s">
        <v>44</v>
      </c>
      <c r="C125" s="1">
        <v>45612</v>
      </c>
      <c r="D125" t="s">
        <v>13</v>
      </c>
      <c r="E125">
        <v>2.5</v>
      </c>
      <c r="F125" s="2">
        <v>0.476190476190476</v>
      </c>
      <c r="G125" s="2">
        <v>0.42871519075976799</v>
      </c>
      <c r="H125" s="2">
        <v>0.46634694523397102</v>
      </c>
      <c r="I125" s="2">
        <v>0.47159090909090901</v>
      </c>
      <c r="J125" s="2">
        <v>0.44850498338870398</v>
      </c>
      <c r="K125" s="2">
        <v>-4.6980488656042999E-3</v>
      </c>
      <c r="L125" s="2"/>
      <c r="M125" s="2" t="e">
        <f>(Table1[[#This Row],[poisson_likelihood]] - (1-Table1[[#This Row],[poisson_likelihood]])/(1/Table1[[#This Row],[365 implied]]-1))/4</f>
        <v>#DIV/0!</v>
      </c>
      <c r="N125" s="7" t="e">
        <f>Table1[[#This Row],[kelly/4 365]]*0.5*$U$2</f>
        <v>#DIV/0!</v>
      </c>
      <c r="O125" s="2"/>
      <c r="P125" s="2" t="e">
        <f>(Table1[[#This Row],[poisson_likelihood]] - (1-Table1[[#This Row],[poisson_likelihood]])/(1/Table1[[#This Row],[99/pinn implied]]-1))/4</f>
        <v>#DIV/0!</v>
      </c>
      <c r="Q125" s="7" t="e">
        <f>Table1[[#This Row],[kelly/4 99]]*0.5*$U$2</f>
        <v>#DIV/0!</v>
      </c>
      <c r="R125" s="2"/>
      <c r="S12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6" spans="1:19" x14ac:dyDescent="0.2">
      <c r="A126">
        <v>6194</v>
      </c>
      <c r="B126" t="s">
        <v>20</v>
      </c>
      <c r="C126" s="1">
        <v>45612</v>
      </c>
      <c r="D126" t="s">
        <v>13</v>
      </c>
      <c r="E126">
        <v>1.5</v>
      </c>
      <c r="F126" s="2">
        <v>0.4</v>
      </c>
      <c r="G126" s="2">
        <v>0.35420695435549798</v>
      </c>
      <c r="H126" s="2">
        <v>0.38870619626002201</v>
      </c>
      <c r="I126" s="2">
        <v>0.45856353591160198</v>
      </c>
      <c r="J126" s="2">
        <v>0.436482084690553</v>
      </c>
      <c r="K126" s="2">
        <v>-4.7057515583241501E-3</v>
      </c>
      <c r="L126" s="2"/>
      <c r="M126" s="2" t="e">
        <f>(Table1[[#This Row],[poisson_likelihood]] - (1-Table1[[#This Row],[poisson_likelihood]])/(1/Table1[[#This Row],[365 implied]]-1))/4</f>
        <v>#DIV/0!</v>
      </c>
      <c r="N126" s="7" t="e">
        <f>Table1[[#This Row],[kelly/4 365]]*0.5*$U$2</f>
        <v>#DIV/0!</v>
      </c>
      <c r="O126" s="2"/>
      <c r="P126" s="2" t="e">
        <f>(Table1[[#This Row],[poisson_likelihood]] - (1-Table1[[#This Row],[poisson_likelihood]])/(1/Table1[[#This Row],[99/pinn implied]]-1))/4</f>
        <v>#DIV/0!</v>
      </c>
      <c r="Q126" s="7" t="e">
        <f>Table1[[#This Row],[kelly/4 99]]*0.5*$U$2</f>
        <v>#DIV/0!</v>
      </c>
      <c r="R126" s="2"/>
      <c r="S12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7" spans="1:19" x14ac:dyDescent="0.2">
      <c r="A127">
        <v>6420</v>
      </c>
      <c r="B127" t="s">
        <v>133</v>
      </c>
      <c r="C127" s="1">
        <v>45612</v>
      </c>
      <c r="D127" t="s">
        <v>13</v>
      </c>
      <c r="E127">
        <v>3.5</v>
      </c>
      <c r="F127" s="2">
        <v>0.57471264367816</v>
      </c>
      <c r="G127" s="2">
        <v>0.52788179414799596</v>
      </c>
      <c r="H127" s="2">
        <v>0.56609612390009001</v>
      </c>
      <c r="I127" s="2">
        <v>0.50632911392405</v>
      </c>
      <c r="J127" s="2">
        <v>0.50909090909090904</v>
      </c>
      <c r="K127" s="2">
        <v>-5.0651163560279603E-3</v>
      </c>
      <c r="L127" s="2"/>
      <c r="M127" s="2" t="e">
        <f>(Table1[[#This Row],[poisson_likelihood]] - (1-Table1[[#This Row],[poisson_likelihood]])/(1/Table1[[#This Row],[365 implied]]-1))/4</f>
        <v>#DIV/0!</v>
      </c>
      <c r="N127" s="7" t="e">
        <f>Table1[[#This Row],[kelly/4 365]]*0.5*$U$2</f>
        <v>#DIV/0!</v>
      </c>
      <c r="O127" s="2"/>
      <c r="P127" s="2" t="e">
        <f>(Table1[[#This Row],[poisson_likelihood]] - (1-Table1[[#This Row],[poisson_likelihood]])/(1/Table1[[#This Row],[99/pinn implied]]-1))/4</f>
        <v>#DIV/0!</v>
      </c>
      <c r="Q127" s="7" t="e">
        <f>Table1[[#This Row],[kelly/4 99]]*0.5*$U$2</f>
        <v>#DIV/0!</v>
      </c>
      <c r="R127" s="2"/>
      <c r="S12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8" spans="1:19" x14ac:dyDescent="0.2">
      <c r="A128">
        <v>6240</v>
      </c>
      <c r="B128" t="s">
        <v>43</v>
      </c>
      <c r="C128" s="1">
        <v>45612</v>
      </c>
      <c r="D128" t="s">
        <v>13</v>
      </c>
      <c r="E128">
        <v>2.5</v>
      </c>
      <c r="F128" s="2">
        <v>0.52356020942408299</v>
      </c>
      <c r="G128" s="2">
        <v>0.47131227633589701</v>
      </c>
      <c r="H128" s="2">
        <v>0.51387003119751196</v>
      </c>
      <c r="I128" s="2">
        <v>0.45783132530120402</v>
      </c>
      <c r="J128" s="2">
        <v>0.48421052631578898</v>
      </c>
      <c r="K128" s="2">
        <v>-5.0846814320747698E-3</v>
      </c>
      <c r="L128" s="2"/>
      <c r="M128" s="2" t="e">
        <f>(Table1[[#This Row],[poisson_likelihood]] - (1-Table1[[#This Row],[poisson_likelihood]])/(1/Table1[[#This Row],[365 implied]]-1))/4</f>
        <v>#DIV/0!</v>
      </c>
      <c r="N128" s="7" t="e">
        <f>Table1[[#This Row],[kelly/4 365]]*0.5*$U$2</f>
        <v>#DIV/0!</v>
      </c>
      <c r="O128" s="2"/>
      <c r="P128" s="2" t="e">
        <f>(Table1[[#This Row],[poisson_likelihood]] - (1-Table1[[#This Row],[poisson_likelihood]])/(1/Table1[[#This Row],[99/pinn implied]]-1))/4</f>
        <v>#DIV/0!</v>
      </c>
      <c r="Q128" s="7" t="e">
        <f>Table1[[#This Row],[kelly/4 99]]*0.5*$U$2</f>
        <v>#DIV/0!</v>
      </c>
      <c r="R128" s="2"/>
      <c r="S12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9" spans="1:19" x14ac:dyDescent="0.2">
      <c r="A129">
        <v>6212</v>
      </c>
      <c r="B129" t="s">
        <v>29</v>
      </c>
      <c r="C129" s="1">
        <v>45612</v>
      </c>
      <c r="D129" t="s">
        <v>13</v>
      </c>
      <c r="E129">
        <v>2.5</v>
      </c>
      <c r="F129" s="2">
        <v>0.46511627906976699</v>
      </c>
      <c r="G129" s="2">
        <v>0.41029291205299101</v>
      </c>
      <c r="H129" s="2">
        <v>0.45396604233862198</v>
      </c>
      <c r="I129" s="2">
        <v>0.44444444444444398</v>
      </c>
      <c r="J129" s="2">
        <v>0.44074074074073999</v>
      </c>
      <c r="K129" s="2">
        <v>-5.21152368955704E-3</v>
      </c>
      <c r="L129" s="2"/>
      <c r="M129" s="2" t="e">
        <f>(Table1[[#This Row],[poisson_likelihood]] - (1-Table1[[#This Row],[poisson_likelihood]])/(1/Table1[[#This Row],[365 implied]]-1))/4</f>
        <v>#DIV/0!</v>
      </c>
      <c r="N129" s="7" t="e">
        <f>Table1[[#This Row],[kelly/4 365]]*0.5*$U$2</f>
        <v>#DIV/0!</v>
      </c>
      <c r="O129" s="2"/>
      <c r="P129" s="2" t="e">
        <f>(Table1[[#This Row],[poisson_likelihood]] - (1-Table1[[#This Row],[poisson_likelihood]])/(1/Table1[[#This Row],[99/pinn implied]]-1))/4</f>
        <v>#DIV/0!</v>
      </c>
      <c r="Q129" s="7" t="e">
        <f>Table1[[#This Row],[kelly/4 99]]*0.5*$U$2</f>
        <v>#DIV/0!</v>
      </c>
      <c r="R129" s="2"/>
      <c r="S12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0" spans="1:19" x14ac:dyDescent="0.2">
      <c r="A130">
        <v>6225</v>
      </c>
      <c r="B130" t="s">
        <v>36</v>
      </c>
      <c r="C130" s="1">
        <v>45612</v>
      </c>
      <c r="D130" t="s">
        <v>12</v>
      </c>
      <c r="E130">
        <v>1.5</v>
      </c>
      <c r="F130" s="2">
        <v>0.5</v>
      </c>
      <c r="G130" s="2">
        <v>0.54277067925464695</v>
      </c>
      <c r="H130" s="2">
        <v>0.48853549168534399</v>
      </c>
      <c r="I130" s="2">
        <v>0.46111111111111103</v>
      </c>
      <c r="J130" s="2">
        <v>0.44590163934426202</v>
      </c>
      <c r="K130" s="2">
        <v>-5.7322541573275798E-3</v>
      </c>
      <c r="L130" s="2"/>
      <c r="M130" s="2" t="e">
        <f>(Table1[[#This Row],[poisson_likelihood]] - (1-Table1[[#This Row],[poisson_likelihood]])/(1/Table1[[#This Row],[365 implied]]-1))/4</f>
        <v>#DIV/0!</v>
      </c>
      <c r="N130" s="7" t="e">
        <f>Table1[[#This Row],[kelly/4 365]]*0.5*$U$2</f>
        <v>#DIV/0!</v>
      </c>
      <c r="O130" s="2"/>
      <c r="P130" s="2" t="e">
        <f>(Table1[[#This Row],[poisson_likelihood]] - (1-Table1[[#This Row],[poisson_likelihood]])/(1/Table1[[#This Row],[99/pinn implied]]-1))/4</f>
        <v>#DIV/0!</v>
      </c>
      <c r="Q130" s="7" t="e">
        <f>Table1[[#This Row],[kelly/4 99]]*0.5*$U$2</f>
        <v>#DIV/0!</v>
      </c>
      <c r="R130" s="2"/>
      <c r="S13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1" spans="1:19" x14ac:dyDescent="0.2">
      <c r="A131">
        <v>6328</v>
      </c>
      <c r="B131" t="s">
        <v>87</v>
      </c>
      <c r="C131" s="1">
        <v>45612</v>
      </c>
      <c r="D131" t="s">
        <v>13</v>
      </c>
      <c r="E131">
        <v>2.5</v>
      </c>
      <c r="F131" s="2">
        <v>0.5</v>
      </c>
      <c r="G131" s="2">
        <v>0.44944484563014198</v>
      </c>
      <c r="H131" s="2">
        <v>0.48834716127755201</v>
      </c>
      <c r="I131" s="2">
        <v>0.44382022471910099</v>
      </c>
      <c r="J131" s="2">
        <v>0.46534653465346498</v>
      </c>
      <c r="K131" s="2">
        <v>-5.8264193612239598E-3</v>
      </c>
      <c r="L131" s="2"/>
      <c r="M131" s="2" t="e">
        <f>(Table1[[#This Row],[poisson_likelihood]] - (1-Table1[[#This Row],[poisson_likelihood]])/(1/Table1[[#This Row],[365 implied]]-1))/4</f>
        <v>#DIV/0!</v>
      </c>
      <c r="N131" s="7" t="e">
        <f>Table1[[#This Row],[kelly/4 365]]*0.5*$U$2</f>
        <v>#DIV/0!</v>
      </c>
      <c r="O131" s="2"/>
      <c r="P131" s="2" t="e">
        <f>(Table1[[#This Row],[poisson_likelihood]] - (1-Table1[[#This Row],[poisson_likelihood]])/(1/Table1[[#This Row],[99/pinn implied]]-1))/4</f>
        <v>#DIV/0!</v>
      </c>
      <c r="Q131" s="7" t="e">
        <f>Table1[[#This Row],[kelly/4 99]]*0.5*$U$2</f>
        <v>#DIV/0!</v>
      </c>
      <c r="R131" s="2"/>
      <c r="S13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2" spans="1:19" x14ac:dyDescent="0.2">
      <c r="A132">
        <v>6378</v>
      </c>
      <c r="B132" t="s">
        <v>112</v>
      </c>
      <c r="C132" s="1">
        <v>45612</v>
      </c>
      <c r="D132" t="s">
        <v>13</v>
      </c>
      <c r="E132">
        <v>2.5</v>
      </c>
      <c r="F132" s="2">
        <v>0.485436893203883</v>
      </c>
      <c r="G132" s="2">
        <v>0.43618624452544202</v>
      </c>
      <c r="H132" s="2">
        <v>0.47095616123988399</v>
      </c>
      <c r="I132" s="2">
        <v>0.51086956521739102</v>
      </c>
      <c r="J132" s="2">
        <v>0.487341772151898</v>
      </c>
      <c r="K132" s="2">
        <v>-7.0354499636411799E-3</v>
      </c>
      <c r="L132" s="2"/>
      <c r="M132" s="2" t="e">
        <f>(Table1[[#This Row],[poisson_likelihood]] - (1-Table1[[#This Row],[poisson_likelihood]])/(1/Table1[[#This Row],[365 implied]]-1))/4</f>
        <v>#DIV/0!</v>
      </c>
      <c r="N132" s="7" t="e">
        <f>Table1[[#This Row],[kelly/4 365]]*0.5*$U$2</f>
        <v>#DIV/0!</v>
      </c>
      <c r="O132" s="2"/>
      <c r="P132" s="2" t="e">
        <f>(Table1[[#This Row],[poisson_likelihood]] - (1-Table1[[#This Row],[poisson_likelihood]])/(1/Table1[[#This Row],[99/pinn implied]]-1))/4</f>
        <v>#DIV/0!</v>
      </c>
      <c r="Q132" s="7" t="e">
        <f>Table1[[#This Row],[kelly/4 99]]*0.5*$U$2</f>
        <v>#DIV/0!</v>
      </c>
      <c r="R132" s="2"/>
      <c r="S13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3" spans="1:19" x14ac:dyDescent="0.2">
      <c r="A133">
        <v>6208</v>
      </c>
      <c r="B133" t="s">
        <v>27</v>
      </c>
      <c r="C133" s="1">
        <v>45612</v>
      </c>
      <c r="D133" t="s">
        <v>13</v>
      </c>
      <c r="E133">
        <v>2.5</v>
      </c>
      <c r="F133" s="2">
        <v>0.58479532163742598</v>
      </c>
      <c r="G133" s="2">
        <v>0.52755387677473597</v>
      </c>
      <c r="H133" s="2">
        <v>0.57279111129093896</v>
      </c>
      <c r="I133" s="2">
        <v>0.59776536312849105</v>
      </c>
      <c r="J133" s="2">
        <v>0.61386138613861296</v>
      </c>
      <c r="K133" s="2">
        <v>-7.2278872156670499E-3</v>
      </c>
      <c r="L133" s="2"/>
      <c r="M133" s="2" t="e">
        <f>(Table1[[#This Row],[poisson_likelihood]] - (1-Table1[[#This Row],[poisson_likelihood]])/(1/Table1[[#This Row],[365 implied]]-1))/4</f>
        <v>#DIV/0!</v>
      </c>
      <c r="N133" s="7" t="e">
        <f>Table1[[#This Row],[kelly/4 365]]*0.5*$U$2</f>
        <v>#DIV/0!</v>
      </c>
      <c r="O133" s="2"/>
      <c r="P133" s="2" t="e">
        <f>(Table1[[#This Row],[poisson_likelihood]] - (1-Table1[[#This Row],[poisson_likelihood]])/(1/Table1[[#This Row],[99/pinn implied]]-1))/4</f>
        <v>#DIV/0!</v>
      </c>
      <c r="Q133" s="7" t="e">
        <f>Table1[[#This Row],[kelly/4 99]]*0.5*$U$2</f>
        <v>#DIV/0!</v>
      </c>
      <c r="R133" s="2"/>
      <c r="S13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4" spans="1:19" x14ac:dyDescent="0.2">
      <c r="A134">
        <v>6258</v>
      </c>
      <c r="B134" t="s">
        <v>52</v>
      </c>
      <c r="C134" s="1">
        <v>45612</v>
      </c>
      <c r="D134" t="s">
        <v>13</v>
      </c>
      <c r="E134">
        <v>2.5</v>
      </c>
      <c r="F134" s="2">
        <v>0.61728395061728303</v>
      </c>
      <c r="G134" s="2">
        <v>0.55198093073723598</v>
      </c>
      <c r="H134" s="2">
        <v>0.60611402355920796</v>
      </c>
      <c r="I134" s="2">
        <v>0.53072625698324005</v>
      </c>
      <c r="J134" s="2">
        <v>0.57807308970099602</v>
      </c>
      <c r="K134" s="2">
        <v>-7.2964846105170698E-3</v>
      </c>
      <c r="L134" s="2"/>
      <c r="M134" s="2" t="e">
        <f>(Table1[[#This Row],[poisson_likelihood]] - (1-Table1[[#This Row],[poisson_likelihood]])/(1/Table1[[#This Row],[365 implied]]-1))/4</f>
        <v>#DIV/0!</v>
      </c>
      <c r="N134" s="7" t="e">
        <f>Table1[[#This Row],[kelly/4 365]]*0.5*$U$2</f>
        <v>#DIV/0!</v>
      </c>
      <c r="O134" s="2"/>
      <c r="P134" s="2" t="e">
        <f>(Table1[[#This Row],[poisson_likelihood]] - (1-Table1[[#This Row],[poisson_likelihood]])/(1/Table1[[#This Row],[99/pinn implied]]-1))/4</f>
        <v>#DIV/0!</v>
      </c>
      <c r="Q134" s="7" t="e">
        <f>Table1[[#This Row],[kelly/4 99]]*0.5*$U$2</f>
        <v>#DIV/0!</v>
      </c>
      <c r="R134" s="2"/>
      <c r="S13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5" spans="1:19" x14ac:dyDescent="0.2">
      <c r="A135">
        <v>6316</v>
      </c>
      <c r="B135" t="s">
        <v>81</v>
      </c>
      <c r="C135" s="1">
        <v>45612</v>
      </c>
      <c r="D135" t="s">
        <v>13</v>
      </c>
      <c r="E135">
        <v>2.5</v>
      </c>
      <c r="F135" s="2">
        <v>0.64516129032257996</v>
      </c>
      <c r="G135" s="2">
        <v>0.58806954733481998</v>
      </c>
      <c r="H135" s="2">
        <v>0.63456140740492795</v>
      </c>
      <c r="I135" s="2">
        <v>0.66666666666666596</v>
      </c>
      <c r="J135" s="2">
        <v>0.64646464646464596</v>
      </c>
      <c r="K135" s="2">
        <v>-7.4680993283458797E-3</v>
      </c>
      <c r="L135" s="2"/>
      <c r="M135" s="2" t="e">
        <f>(Table1[[#This Row],[poisson_likelihood]] - (1-Table1[[#This Row],[poisson_likelihood]])/(1/Table1[[#This Row],[365 implied]]-1))/4</f>
        <v>#DIV/0!</v>
      </c>
      <c r="N135" s="7" t="e">
        <f>Table1[[#This Row],[kelly/4 365]]*0.5*$U$2</f>
        <v>#DIV/0!</v>
      </c>
      <c r="O135" s="2"/>
      <c r="P135" s="2" t="e">
        <f>(Table1[[#This Row],[poisson_likelihood]] - (1-Table1[[#This Row],[poisson_likelihood]])/(1/Table1[[#This Row],[99/pinn implied]]-1))/4</f>
        <v>#DIV/0!</v>
      </c>
      <c r="Q135" s="7" t="e">
        <f>Table1[[#This Row],[kelly/4 99]]*0.5*$U$2</f>
        <v>#DIV/0!</v>
      </c>
      <c r="R135" s="2"/>
      <c r="S13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6" spans="1:19" x14ac:dyDescent="0.2">
      <c r="A136">
        <v>6231</v>
      </c>
      <c r="B136" t="s">
        <v>39</v>
      </c>
      <c r="C136" s="1">
        <v>45612</v>
      </c>
      <c r="D136" t="s">
        <v>12</v>
      </c>
      <c r="E136">
        <v>1.5</v>
      </c>
      <c r="F136" s="2">
        <v>0.58823529411764697</v>
      </c>
      <c r="G136" s="2">
        <v>0.61561142620343601</v>
      </c>
      <c r="H136" s="2">
        <v>0.57586336043227404</v>
      </c>
      <c r="I136" s="2">
        <v>0.60396039603960305</v>
      </c>
      <c r="J136" s="2">
        <v>0.56818181818181801</v>
      </c>
      <c r="K136" s="2">
        <v>-7.5115311661192704E-3</v>
      </c>
      <c r="L136" s="2"/>
      <c r="M136" s="2" t="e">
        <f>(Table1[[#This Row],[poisson_likelihood]] - (1-Table1[[#This Row],[poisson_likelihood]])/(1/Table1[[#This Row],[365 implied]]-1))/4</f>
        <v>#DIV/0!</v>
      </c>
      <c r="N136" s="7" t="e">
        <f>Table1[[#This Row],[kelly/4 365]]*0.5*$U$2</f>
        <v>#DIV/0!</v>
      </c>
      <c r="O136" s="2"/>
      <c r="P136" s="2" t="e">
        <f>(Table1[[#This Row],[poisson_likelihood]] - (1-Table1[[#This Row],[poisson_likelihood]])/(1/Table1[[#This Row],[99/pinn implied]]-1))/4</f>
        <v>#DIV/0!</v>
      </c>
      <c r="Q136" s="7" t="e">
        <f>Table1[[#This Row],[kelly/4 99]]*0.5*$U$2</f>
        <v>#DIV/0!</v>
      </c>
      <c r="R136" s="2"/>
      <c r="S13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7" spans="1:19" x14ac:dyDescent="0.2">
      <c r="A137">
        <v>6355</v>
      </c>
      <c r="B137" t="s">
        <v>101</v>
      </c>
      <c r="C137" s="1">
        <v>45612</v>
      </c>
      <c r="D137" t="s">
        <v>12</v>
      </c>
      <c r="E137">
        <v>2.5</v>
      </c>
      <c r="F137" s="2">
        <v>0.39370078740157399</v>
      </c>
      <c r="G137" s="2">
        <v>0.42175381618548002</v>
      </c>
      <c r="H137" s="2">
        <v>0.37541369830842303</v>
      </c>
      <c r="I137" s="2">
        <v>0.38068181818181801</v>
      </c>
      <c r="J137" s="2">
        <v>0.382059800664451</v>
      </c>
      <c r="K137" s="2">
        <v>-7.5404555676305499E-3</v>
      </c>
      <c r="L137" s="2"/>
      <c r="M137" s="2" t="e">
        <f>(Table1[[#This Row],[poisson_likelihood]] - (1-Table1[[#This Row],[poisson_likelihood]])/(1/Table1[[#This Row],[365 implied]]-1))/4</f>
        <v>#DIV/0!</v>
      </c>
      <c r="N137" s="7" t="e">
        <f>Table1[[#This Row],[kelly/4 365]]*0.5*$U$2</f>
        <v>#DIV/0!</v>
      </c>
      <c r="O137" s="2"/>
      <c r="P137" s="2" t="e">
        <f>(Table1[[#This Row],[poisson_likelihood]] - (1-Table1[[#This Row],[poisson_likelihood]])/(1/Table1[[#This Row],[99/pinn implied]]-1))/4</f>
        <v>#DIV/0!</v>
      </c>
      <c r="Q137" s="7" t="e">
        <f>Table1[[#This Row],[kelly/4 99]]*0.5*$U$2</f>
        <v>#DIV/0!</v>
      </c>
      <c r="R137" s="2"/>
      <c r="S13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8" spans="1:19" x14ac:dyDescent="0.2">
      <c r="A138">
        <v>6477</v>
      </c>
      <c r="B138" t="s">
        <v>162</v>
      </c>
      <c r="C138" s="1">
        <v>45612</v>
      </c>
      <c r="D138" t="s">
        <v>12</v>
      </c>
      <c r="E138">
        <v>2.5</v>
      </c>
      <c r="F138" s="2">
        <v>0.56497175141242895</v>
      </c>
      <c r="G138" s="2">
        <v>0.58444658665064997</v>
      </c>
      <c r="H138" s="2">
        <v>0.55141145311034701</v>
      </c>
      <c r="I138" s="2">
        <v>0.6</v>
      </c>
      <c r="J138" s="2">
        <v>0.59898477157360397</v>
      </c>
      <c r="K138" s="2">
        <v>-7.7927688294430397E-3</v>
      </c>
      <c r="L138" s="2"/>
      <c r="M138" s="2" t="e">
        <f>(Table1[[#This Row],[poisson_likelihood]] - (1-Table1[[#This Row],[poisson_likelihood]])/(1/Table1[[#This Row],[365 implied]]-1))/4</f>
        <v>#DIV/0!</v>
      </c>
      <c r="N138" s="7" t="e">
        <f>Table1[[#This Row],[kelly/4 365]]*0.5*$U$2</f>
        <v>#DIV/0!</v>
      </c>
      <c r="O138" s="2"/>
      <c r="P138" s="2" t="e">
        <f>(Table1[[#This Row],[poisson_likelihood]] - (1-Table1[[#This Row],[poisson_likelihood]])/(1/Table1[[#This Row],[99/pinn implied]]-1))/4</f>
        <v>#DIV/0!</v>
      </c>
      <c r="Q138" s="7" t="e">
        <f>Table1[[#This Row],[kelly/4 99]]*0.5*$U$2</f>
        <v>#DIV/0!</v>
      </c>
      <c r="R138" s="2"/>
      <c r="S13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9" spans="1:19" x14ac:dyDescent="0.2">
      <c r="A139">
        <v>6299</v>
      </c>
      <c r="B139" t="s">
        <v>73</v>
      </c>
      <c r="C139" s="1">
        <v>45612</v>
      </c>
      <c r="D139" t="s">
        <v>12</v>
      </c>
      <c r="E139">
        <v>2.5</v>
      </c>
      <c r="F139" s="2">
        <v>0.44444444444444398</v>
      </c>
      <c r="G139" s="2">
        <v>0.468984256211392</v>
      </c>
      <c r="H139" s="2">
        <v>0.426831186896028</v>
      </c>
      <c r="I139" s="2">
        <v>0.40322580645161199</v>
      </c>
      <c r="J139" s="2">
        <v>0.43775100401606398</v>
      </c>
      <c r="K139" s="2">
        <v>-7.9259658967873094E-3</v>
      </c>
      <c r="L139" s="2"/>
      <c r="M139" s="2" t="e">
        <f>(Table1[[#This Row],[poisson_likelihood]] - (1-Table1[[#This Row],[poisson_likelihood]])/(1/Table1[[#This Row],[365 implied]]-1))/4</f>
        <v>#DIV/0!</v>
      </c>
      <c r="N139" s="7" t="e">
        <f>Table1[[#This Row],[kelly/4 365]]*0.5*$U$2</f>
        <v>#DIV/0!</v>
      </c>
      <c r="O139" s="2"/>
      <c r="P139" s="2" t="e">
        <f>(Table1[[#This Row],[poisson_likelihood]] - (1-Table1[[#This Row],[poisson_likelihood]])/(1/Table1[[#This Row],[99/pinn implied]]-1))/4</f>
        <v>#DIV/0!</v>
      </c>
      <c r="Q139" s="7" t="e">
        <f>Table1[[#This Row],[kelly/4 99]]*0.5*$U$2</f>
        <v>#DIV/0!</v>
      </c>
      <c r="R139" s="2"/>
      <c r="S13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0" spans="1:19" x14ac:dyDescent="0.2">
      <c r="A140">
        <v>6342</v>
      </c>
      <c r="B140" t="s">
        <v>94</v>
      </c>
      <c r="C140" s="1">
        <v>45612</v>
      </c>
      <c r="D140" t="s">
        <v>13</v>
      </c>
      <c r="E140">
        <v>2.5</v>
      </c>
      <c r="F140" s="2">
        <v>0.63694267515923497</v>
      </c>
      <c r="G140" s="2">
        <v>0.58232166313367295</v>
      </c>
      <c r="H140" s="2">
        <v>0.62524668440790299</v>
      </c>
      <c r="I140" s="2">
        <v>0.60119047619047605</v>
      </c>
      <c r="J140" s="2">
        <v>0.57931034482758603</v>
      </c>
      <c r="K140" s="2">
        <v>-8.0538181928031805E-3</v>
      </c>
      <c r="L140" s="2"/>
      <c r="M140" s="2" t="e">
        <f>(Table1[[#This Row],[poisson_likelihood]] - (1-Table1[[#This Row],[poisson_likelihood]])/(1/Table1[[#This Row],[365 implied]]-1))/4</f>
        <v>#DIV/0!</v>
      </c>
      <c r="N140" s="7" t="e">
        <f>Table1[[#This Row],[kelly/4 365]]*0.5*$U$2</f>
        <v>#DIV/0!</v>
      </c>
      <c r="O140" s="2"/>
      <c r="P140" s="2" t="e">
        <f>(Table1[[#This Row],[poisson_likelihood]] - (1-Table1[[#This Row],[poisson_likelihood]])/(1/Table1[[#This Row],[99/pinn implied]]-1))/4</f>
        <v>#DIV/0!</v>
      </c>
      <c r="Q140" s="7" t="e">
        <f>Table1[[#This Row],[kelly/4 99]]*0.5*$U$2</f>
        <v>#DIV/0!</v>
      </c>
      <c r="R140" s="2"/>
      <c r="S14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1" spans="1:19" x14ac:dyDescent="0.2">
      <c r="A141">
        <v>6441</v>
      </c>
      <c r="B141" t="s">
        <v>144</v>
      </c>
      <c r="C141" s="1">
        <v>45612</v>
      </c>
      <c r="D141" t="s">
        <v>12</v>
      </c>
      <c r="E141">
        <v>2.5</v>
      </c>
      <c r="F141" s="2">
        <v>0.46511627906976699</v>
      </c>
      <c r="G141" s="2">
        <v>0.492241443701884</v>
      </c>
      <c r="H141" s="2">
        <v>0.44778490367229801</v>
      </c>
      <c r="I141" s="2">
        <v>0.329341317365269</v>
      </c>
      <c r="J141" s="2">
        <v>0.32542372881355902</v>
      </c>
      <c r="K141" s="2">
        <v>-8.1005341531649403E-3</v>
      </c>
      <c r="L141" s="2"/>
      <c r="M141" s="2" t="e">
        <f>(Table1[[#This Row],[poisson_likelihood]] - (1-Table1[[#This Row],[poisson_likelihood]])/(1/Table1[[#This Row],[365 implied]]-1))/4</f>
        <v>#DIV/0!</v>
      </c>
      <c r="N141" s="7" t="e">
        <f>Table1[[#This Row],[kelly/4 365]]*0.5*$U$2</f>
        <v>#DIV/0!</v>
      </c>
      <c r="O141" s="2"/>
      <c r="P141" s="2" t="e">
        <f>(Table1[[#This Row],[poisson_likelihood]] - (1-Table1[[#This Row],[poisson_likelihood]])/(1/Table1[[#This Row],[99/pinn implied]]-1))/4</f>
        <v>#DIV/0!</v>
      </c>
      <c r="Q141" s="7" t="e">
        <f>Table1[[#This Row],[kelly/4 99]]*0.5*$U$2</f>
        <v>#DIV/0!</v>
      </c>
      <c r="R141" s="2"/>
      <c r="S14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2" spans="1:19" x14ac:dyDescent="0.2">
      <c r="A142">
        <v>6412</v>
      </c>
      <c r="B142" t="s">
        <v>129</v>
      </c>
      <c r="C142" s="1">
        <v>45612</v>
      </c>
      <c r="D142" t="s">
        <v>13</v>
      </c>
      <c r="E142">
        <v>1.5</v>
      </c>
      <c r="F142" s="2">
        <v>0.60606060606060597</v>
      </c>
      <c r="G142" s="2">
        <v>0.53267999425126</v>
      </c>
      <c r="H142" s="2">
        <v>0.59229074775420398</v>
      </c>
      <c r="I142" s="2">
        <v>0.54913294797687795</v>
      </c>
      <c r="J142" s="2">
        <v>0.56357388316151202</v>
      </c>
      <c r="K142" s="2">
        <v>-8.7385639252167101E-3</v>
      </c>
      <c r="L142" s="2"/>
      <c r="M142" s="2" t="e">
        <f>(Table1[[#This Row],[poisson_likelihood]] - (1-Table1[[#This Row],[poisson_likelihood]])/(1/Table1[[#This Row],[365 implied]]-1))/4</f>
        <v>#DIV/0!</v>
      </c>
      <c r="N142" s="7" t="e">
        <f>Table1[[#This Row],[kelly/4 365]]*0.5*$U$2</f>
        <v>#DIV/0!</v>
      </c>
      <c r="O142" s="2"/>
      <c r="P142" s="2" t="e">
        <f>(Table1[[#This Row],[poisson_likelihood]] - (1-Table1[[#This Row],[poisson_likelihood]])/(1/Table1[[#This Row],[99/pinn implied]]-1))/4</f>
        <v>#DIV/0!</v>
      </c>
      <c r="Q142" s="7" t="e">
        <f>Table1[[#This Row],[kelly/4 99]]*0.5*$U$2</f>
        <v>#DIV/0!</v>
      </c>
      <c r="R142" s="2"/>
      <c r="S14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3" spans="1:19" x14ac:dyDescent="0.2">
      <c r="A143">
        <v>6182</v>
      </c>
      <c r="B143" t="s">
        <v>14</v>
      </c>
      <c r="C143" s="1">
        <v>45612</v>
      </c>
      <c r="D143" t="s">
        <v>13</v>
      </c>
      <c r="E143">
        <v>2.5</v>
      </c>
      <c r="F143" s="2">
        <v>0.49019607843137197</v>
      </c>
      <c r="G143" s="2">
        <v>0.43190468980497898</v>
      </c>
      <c r="H143" s="2">
        <v>0.47235457766127797</v>
      </c>
      <c r="I143" s="2">
        <v>0.52601156069364097</v>
      </c>
      <c r="J143" s="2">
        <v>0.491694352159468</v>
      </c>
      <c r="K143" s="2">
        <v>-8.7491974930269095E-3</v>
      </c>
      <c r="L143" s="2"/>
      <c r="M143" s="2" t="e">
        <f>(Table1[[#This Row],[poisson_likelihood]] - (1-Table1[[#This Row],[poisson_likelihood]])/(1/Table1[[#This Row],[365 implied]]-1))/4</f>
        <v>#DIV/0!</v>
      </c>
      <c r="N143" s="7" t="e">
        <f>Table1[[#This Row],[kelly/4 365]]*0.5*$U$2</f>
        <v>#DIV/0!</v>
      </c>
      <c r="O143" s="2"/>
      <c r="P143" s="2" t="e">
        <f>(Table1[[#This Row],[poisson_likelihood]] - (1-Table1[[#This Row],[poisson_likelihood]])/(1/Table1[[#This Row],[99/pinn implied]]-1))/4</f>
        <v>#DIV/0!</v>
      </c>
      <c r="Q143" s="7" t="e">
        <f>Table1[[#This Row],[kelly/4 99]]*0.5*$U$2</f>
        <v>#DIV/0!</v>
      </c>
      <c r="R143" s="2"/>
      <c r="S14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4" spans="1:19" x14ac:dyDescent="0.2">
      <c r="A144">
        <v>6360</v>
      </c>
      <c r="B144" t="s">
        <v>103</v>
      </c>
      <c r="C144" s="1">
        <v>45612</v>
      </c>
      <c r="D144" t="s">
        <v>13</v>
      </c>
      <c r="E144">
        <v>2.5</v>
      </c>
      <c r="F144" s="2">
        <v>0.64102564102564097</v>
      </c>
      <c r="G144" s="2">
        <v>0.57801341652504601</v>
      </c>
      <c r="H144" s="2">
        <v>0.62823505576658401</v>
      </c>
      <c r="I144" s="2">
        <v>0.57480314960629897</v>
      </c>
      <c r="J144" s="2">
        <v>0.53211009174311896</v>
      </c>
      <c r="K144" s="2">
        <v>-8.9077290197003191E-3</v>
      </c>
      <c r="L144" s="2"/>
      <c r="M144" s="2" t="e">
        <f>(Table1[[#This Row],[poisson_likelihood]] - (1-Table1[[#This Row],[poisson_likelihood]])/(1/Table1[[#This Row],[365 implied]]-1))/4</f>
        <v>#DIV/0!</v>
      </c>
      <c r="N144" s="7" t="e">
        <f>Table1[[#This Row],[kelly/4 365]]*0.5*$U$2</f>
        <v>#DIV/0!</v>
      </c>
      <c r="O144" s="2"/>
      <c r="P144" s="2" t="e">
        <f>(Table1[[#This Row],[poisson_likelihood]] - (1-Table1[[#This Row],[poisson_likelihood]])/(1/Table1[[#This Row],[99/pinn implied]]-1))/4</f>
        <v>#DIV/0!</v>
      </c>
      <c r="Q144" s="7" t="e">
        <f>Table1[[#This Row],[kelly/4 99]]*0.5*$U$2</f>
        <v>#DIV/0!</v>
      </c>
      <c r="R144" s="2"/>
      <c r="S14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5" spans="1:19" x14ac:dyDescent="0.2">
      <c r="A145">
        <v>6213</v>
      </c>
      <c r="B145" t="s">
        <v>30</v>
      </c>
      <c r="C145" s="1">
        <v>45612</v>
      </c>
      <c r="D145" t="s">
        <v>12</v>
      </c>
      <c r="E145">
        <v>2.5</v>
      </c>
      <c r="F145" s="2">
        <v>0.5</v>
      </c>
      <c r="G145" s="2">
        <v>0.52356182618293901</v>
      </c>
      <c r="H145" s="2">
        <v>0.48141794487643502</v>
      </c>
      <c r="I145" s="2">
        <v>0.46111111111111103</v>
      </c>
      <c r="J145" s="2">
        <v>0.468852459016393</v>
      </c>
      <c r="K145" s="2">
        <v>-9.2910275617821194E-3</v>
      </c>
      <c r="L145" s="2"/>
      <c r="M145" s="2" t="e">
        <f>(Table1[[#This Row],[poisson_likelihood]] - (1-Table1[[#This Row],[poisson_likelihood]])/(1/Table1[[#This Row],[365 implied]]-1))/4</f>
        <v>#DIV/0!</v>
      </c>
      <c r="N145" s="7" t="e">
        <f>Table1[[#This Row],[kelly/4 365]]*0.5*$U$2</f>
        <v>#DIV/0!</v>
      </c>
      <c r="O145" s="2"/>
      <c r="P145" s="2" t="e">
        <f>(Table1[[#This Row],[poisson_likelihood]] - (1-Table1[[#This Row],[poisson_likelihood]])/(1/Table1[[#This Row],[99/pinn implied]]-1))/4</f>
        <v>#DIV/0!</v>
      </c>
      <c r="Q145" s="7" t="e">
        <f>Table1[[#This Row],[kelly/4 99]]*0.5*$U$2</f>
        <v>#DIV/0!</v>
      </c>
      <c r="R145" s="2"/>
      <c r="S14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6" spans="1:19" x14ac:dyDescent="0.2">
      <c r="A146">
        <v>6353</v>
      </c>
      <c r="B146" t="s">
        <v>100</v>
      </c>
      <c r="C146" s="1">
        <v>45612</v>
      </c>
      <c r="D146" t="s">
        <v>12</v>
      </c>
      <c r="E146">
        <v>2.5</v>
      </c>
      <c r="F146" s="2">
        <v>0.53191489361702105</v>
      </c>
      <c r="G146" s="2">
        <v>0.55862733275252596</v>
      </c>
      <c r="H146" s="2">
        <v>0.51449316279580304</v>
      </c>
      <c r="I146" s="2">
        <v>0.5625</v>
      </c>
      <c r="J146" s="2">
        <v>0.55925925925925901</v>
      </c>
      <c r="K146" s="2">
        <v>-9.3047880522413307E-3</v>
      </c>
      <c r="L146" s="2"/>
      <c r="M146" s="2" t="e">
        <f>(Table1[[#This Row],[poisson_likelihood]] - (1-Table1[[#This Row],[poisson_likelihood]])/(1/Table1[[#This Row],[365 implied]]-1))/4</f>
        <v>#DIV/0!</v>
      </c>
      <c r="N146" s="7" t="e">
        <f>Table1[[#This Row],[kelly/4 365]]*0.5*$U$2</f>
        <v>#DIV/0!</v>
      </c>
      <c r="O146" s="2"/>
      <c r="P146" s="2" t="e">
        <f>(Table1[[#This Row],[poisson_likelihood]] - (1-Table1[[#This Row],[poisson_likelihood]])/(1/Table1[[#This Row],[99/pinn implied]]-1))/4</f>
        <v>#DIV/0!</v>
      </c>
      <c r="Q146" s="7" t="e">
        <f>Table1[[#This Row],[kelly/4 99]]*0.5*$U$2</f>
        <v>#DIV/0!</v>
      </c>
      <c r="R146" s="2"/>
      <c r="S14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7" spans="1:19" x14ac:dyDescent="0.2">
      <c r="A147">
        <v>6257</v>
      </c>
      <c r="B147" t="s">
        <v>52</v>
      </c>
      <c r="C147" s="1">
        <v>45612</v>
      </c>
      <c r="D147" t="s">
        <v>12</v>
      </c>
      <c r="E147">
        <v>2.5</v>
      </c>
      <c r="F147" s="2">
        <v>0.41666666666666602</v>
      </c>
      <c r="G147" s="2">
        <v>0.44801906926276303</v>
      </c>
      <c r="H147" s="2">
        <v>0.39388597644079099</v>
      </c>
      <c r="I147" s="2">
        <v>0.469273743016759</v>
      </c>
      <c r="J147" s="2">
        <v>0.42192691029900298</v>
      </c>
      <c r="K147" s="2">
        <v>-9.7631529539464607E-3</v>
      </c>
      <c r="L147" s="2"/>
      <c r="M147" s="2" t="e">
        <f>(Table1[[#This Row],[poisson_likelihood]] - (1-Table1[[#This Row],[poisson_likelihood]])/(1/Table1[[#This Row],[365 implied]]-1))/4</f>
        <v>#DIV/0!</v>
      </c>
      <c r="N147" s="7" t="e">
        <f>Table1[[#This Row],[kelly/4 365]]*0.5*$U$2</f>
        <v>#DIV/0!</v>
      </c>
      <c r="O147" s="2"/>
      <c r="P147" s="2" t="e">
        <f>(Table1[[#This Row],[poisson_likelihood]] - (1-Table1[[#This Row],[poisson_likelihood]])/(1/Table1[[#This Row],[99/pinn implied]]-1))/4</f>
        <v>#DIV/0!</v>
      </c>
      <c r="Q147" s="7" t="e">
        <f>Table1[[#This Row],[kelly/4 99]]*0.5*$U$2</f>
        <v>#DIV/0!</v>
      </c>
      <c r="R147" s="2"/>
      <c r="S14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8" spans="1:19" x14ac:dyDescent="0.2">
      <c r="A148">
        <v>6402</v>
      </c>
      <c r="B148" t="s">
        <v>124</v>
      </c>
      <c r="C148" s="1">
        <v>45612</v>
      </c>
      <c r="D148" t="s">
        <v>13</v>
      </c>
      <c r="E148">
        <v>2.5</v>
      </c>
      <c r="F148" s="2">
        <v>0.56497175141242895</v>
      </c>
      <c r="G148" s="2">
        <v>0.503691290244625</v>
      </c>
      <c r="H148" s="2">
        <v>0.54789768663936</v>
      </c>
      <c r="I148" s="2">
        <v>0.68072289156626498</v>
      </c>
      <c r="J148" s="2">
        <v>0.604982206405694</v>
      </c>
      <c r="K148" s="2">
        <v>-9.8120437169910892E-3</v>
      </c>
      <c r="L148" s="2"/>
      <c r="M148" s="2" t="e">
        <f>(Table1[[#This Row],[poisson_likelihood]] - (1-Table1[[#This Row],[poisson_likelihood]])/(1/Table1[[#This Row],[365 implied]]-1))/4</f>
        <v>#DIV/0!</v>
      </c>
      <c r="N148" s="7" t="e">
        <f>Table1[[#This Row],[kelly/4 365]]*0.5*$U$2</f>
        <v>#DIV/0!</v>
      </c>
      <c r="O148" s="2"/>
      <c r="P148" s="2" t="e">
        <f>(Table1[[#This Row],[poisson_likelihood]] - (1-Table1[[#This Row],[poisson_likelihood]])/(1/Table1[[#This Row],[99/pinn implied]]-1))/4</f>
        <v>#DIV/0!</v>
      </c>
      <c r="Q148" s="7" t="e">
        <f>Table1[[#This Row],[kelly/4 99]]*0.5*$U$2</f>
        <v>#DIV/0!</v>
      </c>
      <c r="R148" s="2"/>
      <c r="S14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9" spans="1:19" x14ac:dyDescent="0.2">
      <c r="A149">
        <v>6398</v>
      </c>
      <c r="B149" t="s">
        <v>122</v>
      </c>
      <c r="C149" s="1">
        <v>45612</v>
      </c>
      <c r="D149" t="s">
        <v>13</v>
      </c>
      <c r="E149">
        <v>2.5</v>
      </c>
      <c r="F149" s="2">
        <v>0.44247787610619399</v>
      </c>
      <c r="G149" s="2">
        <v>0.38656082995496999</v>
      </c>
      <c r="H149" s="2">
        <v>0.42026765326284299</v>
      </c>
      <c r="I149" s="2">
        <v>0.52631578947368396</v>
      </c>
      <c r="J149" s="2">
        <v>0.55017301038062205</v>
      </c>
      <c r="K149" s="2">
        <v>-9.9593459575342807E-3</v>
      </c>
      <c r="L149" s="2"/>
      <c r="M149" s="2" t="e">
        <f>(Table1[[#This Row],[poisson_likelihood]] - (1-Table1[[#This Row],[poisson_likelihood]])/(1/Table1[[#This Row],[365 implied]]-1))/4</f>
        <v>#DIV/0!</v>
      </c>
      <c r="N149" s="7" t="e">
        <f>Table1[[#This Row],[kelly/4 365]]*0.5*$U$2</f>
        <v>#DIV/0!</v>
      </c>
      <c r="O149" s="2"/>
      <c r="P149" s="2" t="e">
        <f>(Table1[[#This Row],[poisson_likelihood]] - (1-Table1[[#This Row],[poisson_likelihood]])/(1/Table1[[#This Row],[99/pinn implied]]-1))/4</f>
        <v>#DIV/0!</v>
      </c>
      <c r="Q149" s="7" t="e">
        <f>Table1[[#This Row],[kelly/4 99]]*0.5*$U$2</f>
        <v>#DIV/0!</v>
      </c>
      <c r="R149" s="2"/>
      <c r="S14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0" spans="1:19" x14ac:dyDescent="0.2">
      <c r="A150">
        <v>6409</v>
      </c>
      <c r="B150" t="s">
        <v>128</v>
      </c>
      <c r="C150" s="1">
        <v>45612</v>
      </c>
      <c r="D150" t="s">
        <v>12</v>
      </c>
      <c r="E150">
        <v>1.5</v>
      </c>
      <c r="F150" s="2">
        <v>0.59523809523809501</v>
      </c>
      <c r="G150" s="2">
        <v>0.603756317325853</v>
      </c>
      <c r="H150" s="2">
        <v>0.57889697214394498</v>
      </c>
      <c r="I150" s="2">
        <v>0.58100558659217805</v>
      </c>
      <c r="J150" s="2">
        <v>0.55481727574750805</v>
      </c>
      <c r="K150" s="2">
        <v>-1.00930466169747E-2</v>
      </c>
      <c r="L150" s="2"/>
      <c r="M150" s="2" t="e">
        <f>(Table1[[#This Row],[poisson_likelihood]] - (1-Table1[[#This Row],[poisson_likelihood]])/(1/Table1[[#This Row],[365 implied]]-1))/4</f>
        <v>#DIV/0!</v>
      </c>
      <c r="N150" s="7" t="e">
        <f>Table1[[#This Row],[kelly/4 365]]*0.5*$U$2</f>
        <v>#DIV/0!</v>
      </c>
      <c r="O150" s="2"/>
      <c r="P150" s="2" t="e">
        <f>(Table1[[#This Row],[poisson_likelihood]] - (1-Table1[[#This Row],[poisson_likelihood]])/(1/Table1[[#This Row],[99/pinn implied]]-1))/4</f>
        <v>#DIV/0!</v>
      </c>
      <c r="Q150" s="7" t="e">
        <f>Table1[[#This Row],[kelly/4 99]]*0.5*$U$2</f>
        <v>#DIV/0!</v>
      </c>
      <c r="R150" s="2"/>
      <c r="S15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1" spans="1:19" x14ac:dyDescent="0.2">
      <c r="A151">
        <v>6341</v>
      </c>
      <c r="B151" t="s">
        <v>94</v>
      </c>
      <c r="C151" s="1">
        <v>45612</v>
      </c>
      <c r="D151" t="s">
        <v>12</v>
      </c>
      <c r="E151">
        <v>2.5</v>
      </c>
      <c r="F151" s="2">
        <v>0.4</v>
      </c>
      <c r="G151" s="2">
        <v>0.41767833686632599</v>
      </c>
      <c r="H151" s="2">
        <v>0.37475331559209601</v>
      </c>
      <c r="I151" s="2">
        <v>0.398809523809523</v>
      </c>
      <c r="J151" s="2">
        <v>0.42068965517241302</v>
      </c>
      <c r="K151" s="2">
        <v>-1.05194518366265E-2</v>
      </c>
      <c r="L151" s="2"/>
      <c r="M151" s="2" t="e">
        <f>(Table1[[#This Row],[poisson_likelihood]] - (1-Table1[[#This Row],[poisson_likelihood]])/(1/Table1[[#This Row],[365 implied]]-1))/4</f>
        <v>#DIV/0!</v>
      </c>
      <c r="N151" s="7" t="e">
        <f>Table1[[#This Row],[kelly/4 365]]*0.5*$U$2</f>
        <v>#DIV/0!</v>
      </c>
      <c r="O151" s="2"/>
      <c r="P151" s="2" t="e">
        <f>(Table1[[#This Row],[poisson_likelihood]] - (1-Table1[[#This Row],[poisson_likelihood]])/(1/Table1[[#This Row],[99/pinn implied]]-1))/4</f>
        <v>#DIV/0!</v>
      </c>
      <c r="Q151" s="7" t="e">
        <f>Table1[[#This Row],[kelly/4 99]]*0.5*$U$2</f>
        <v>#DIV/0!</v>
      </c>
      <c r="R151" s="2"/>
      <c r="S15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2" spans="1:19" x14ac:dyDescent="0.2">
      <c r="A152">
        <v>6407</v>
      </c>
      <c r="B152" t="s">
        <v>127</v>
      </c>
      <c r="C152" s="1">
        <v>45612</v>
      </c>
      <c r="D152" t="s">
        <v>12</v>
      </c>
      <c r="E152">
        <v>2.5</v>
      </c>
      <c r="F152" s="2">
        <v>0.5</v>
      </c>
      <c r="G152" s="2">
        <v>0.52169349343205595</v>
      </c>
      <c r="H152" s="2">
        <v>0.47783950265223302</v>
      </c>
      <c r="I152" s="2">
        <v>0.37724550898203502</v>
      </c>
      <c r="J152" s="2">
        <v>0.40338983050847399</v>
      </c>
      <c r="K152" s="2">
        <v>-1.10802486738832E-2</v>
      </c>
      <c r="L152" s="2"/>
      <c r="M152" s="2" t="e">
        <f>(Table1[[#This Row],[poisson_likelihood]] - (1-Table1[[#This Row],[poisson_likelihood]])/(1/Table1[[#This Row],[365 implied]]-1))/4</f>
        <v>#DIV/0!</v>
      </c>
      <c r="N152" s="7" t="e">
        <f>Table1[[#This Row],[kelly/4 365]]*0.5*$U$2</f>
        <v>#DIV/0!</v>
      </c>
      <c r="O152" s="2"/>
      <c r="P152" s="2" t="e">
        <f>(Table1[[#This Row],[poisson_likelihood]] - (1-Table1[[#This Row],[poisson_likelihood]])/(1/Table1[[#This Row],[99/pinn implied]]-1))/4</f>
        <v>#DIV/0!</v>
      </c>
      <c r="Q152" s="7" t="e">
        <f>Table1[[#This Row],[kelly/4 99]]*0.5*$U$2</f>
        <v>#DIV/0!</v>
      </c>
      <c r="R152" s="2"/>
      <c r="S15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3" spans="1:19" x14ac:dyDescent="0.2">
      <c r="A153">
        <v>6271</v>
      </c>
      <c r="B153" t="s">
        <v>59</v>
      </c>
      <c r="C153" s="1">
        <v>45612</v>
      </c>
      <c r="D153" t="s">
        <v>12</v>
      </c>
      <c r="E153">
        <v>2.5</v>
      </c>
      <c r="F153" s="2">
        <v>0.4</v>
      </c>
      <c r="G153" s="2">
        <v>0.424950238451898</v>
      </c>
      <c r="H153" s="2">
        <v>0.37319682421348499</v>
      </c>
      <c r="I153" s="2">
        <v>0.48520710059171501</v>
      </c>
      <c r="J153" s="2">
        <v>0.447552447552447</v>
      </c>
      <c r="K153" s="2">
        <v>-1.1167989911047799E-2</v>
      </c>
      <c r="L153" s="2"/>
      <c r="M153" s="2" t="e">
        <f>(Table1[[#This Row],[poisson_likelihood]] - (1-Table1[[#This Row],[poisson_likelihood]])/(1/Table1[[#This Row],[365 implied]]-1))/4</f>
        <v>#DIV/0!</v>
      </c>
      <c r="N153" s="7" t="e">
        <f>Table1[[#This Row],[kelly/4 365]]*0.5*$U$2</f>
        <v>#DIV/0!</v>
      </c>
      <c r="O153" s="2"/>
      <c r="P153" s="2" t="e">
        <f>(Table1[[#This Row],[poisson_likelihood]] - (1-Table1[[#This Row],[poisson_likelihood]])/(1/Table1[[#This Row],[99/pinn implied]]-1))/4</f>
        <v>#DIV/0!</v>
      </c>
      <c r="Q153" s="7" t="e">
        <f>Table1[[#This Row],[kelly/4 99]]*0.5*$U$2</f>
        <v>#DIV/0!</v>
      </c>
      <c r="R153" s="2"/>
      <c r="S15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4" spans="1:19" x14ac:dyDescent="0.2">
      <c r="A154">
        <v>6430</v>
      </c>
      <c r="B154" t="s">
        <v>138</v>
      </c>
      <c r="C154" s="1">
        <v>45612</v>
      </c>
      <c r="D154" t="s">
        <v>13</v>
      </c>
      <c r="E154">
        <v>1.5</v>
      </c>
      <c r="F154" s="2">
        <v>0.42553191489361702</v>
      </c>
      <c r="G154" s="2">
        <v>0.34343438092637701</v>
      </c>
      <c r="H154" s="2">
        <v>0.39965196351927001</v>
      </c>
      <c r="I154" s="2">
        <v>0.343373493975903</v>
      </c>
      <c r="J154" s="2">
        <v>0.36363636363636298</v>
      </c>
      <c r="K154" s="2">
        <v>-1.12625714314285E-2</v>
      </c>
      <c r="L154" s="2"/>
      <c r="M154" s="2" t="e">
        <f>(Table1[[#This Row],[poisson_likelihood]] - (1-Table1[[#This Row],[poisson_likelihood]])/(1/Table1[[#This Row],[365 implied]]-1))/4</f>
        <v>#DIV/0!</v>
      </c>
      <c r="N154" s="7" t="e">
        <f>Table1[[#This Row],[kelly/4 365]]*0.5*$U$2</f>
        <v>#DIV/0!</v>
      </c>
      <c r="O154" s="2"/>
      <c r="P154" s="2" t="e">
        <f>(Table1[[#This Row],[poisson_likelihood]] - (1-Table1[[#This Row],[poisson_likelihood]])/(1/Table1[[#This Row],[99/pinn implied]]-1))/4</f>
        <v>#DIV/0!</v>
      </c>
      <c r="Q154" s="7" t="e">
        <f>Table1[[#This Row],[kelly/4 99]]*0.5*$U$2</f>
        <v>#DIV/0!</v>
      </c>
      <c r="R154" s="2"/>
      <c r="S15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5" spans="1:19" x14ac:dyDescent="0.2">
      <c r="A155">
        <v>6373</v>
      </c>
      <c r="B155" t="s">
        <v>110</v>
      </c>
      <c r="C155" s="1">
        <v>45612</v>
      </c>
      <c r="D155" t="s">
        <v>12</v>
      </c>
      <c r="E155">
        <v>2.5</v>
      </c>
      <c r="F155" s="2">
        <v>0.61728395061728303</v>
      </c>
      <c r="G155" s="2">
        <v>0.61333034231285299</v>
      </c>
      <c r="H155" s="2">
        <v>0.59979085844373903</v>
      </c>
      <c r="I155" s="2">
        <v>0.57499999999999996</v>
      </c>
      <c r="J155" s="2">
        <v>0.57677902621722799</v>
      </c>
      <c r="K155" s="2">
        <v>-1.1426939242395901E-2</v>
      </c>
      <c r="L155" s="2"/>
      <c r="M155" s="2" t="e">
        <f>(Table1[[#This Row],[poisson_likelihood]] - (1-Table1[[#This Row],[poisson_likelihood]])/(1/Table1[[#This Row],[365 implied]]-1))/4</f>
        <v>#DIV/0!</v>
      </c>
      <c r="N155" s="7" t="e">
        <f>Table1[[#This Row],[kelly/4 365]]*0.5*$U$2</f>
        <v>#DIV/0!</v>
      </c>
      <c r="O155" s="2"/>
      <c r="P155" s="2" t="e">
        <f>(Table1[[#This Row],[poisson_likelihood]] - (1-Table1[[#This Row],[poisson_likelihood]])/(1/Table1[[#This Row],[99/pinn implied]]-1))/4</f>
        <v>#DIV/0!</v>
      </c>
      <c r="Q155" s="7" t="e">
        <f>Table1[[#This Row],[kelly/4 99]]*0.5*$U$2</f>
        <v>#DIV/0!</v>
      </c>
      <c r="R155" s="2"/>
      <c r="S15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6" spans="1:19" x14ac:dyDescent="0.2">
      <c r="A156">
        <v>6359</v>
      </c>
      <c r="B156" t="s">
        <v>103</v>
      </c>
      <c r="C156" s="1">
        <v>45612</v>
      </c>
      <c r="D156" t="s">
        <v>12</v>
      </c>
      <c r="E156">
        <v>2.5</v>
      </c>
      <c r="F156" s="2">
        <v>0.4</v>
      </c>
      <c r="G156" s="2">
        <v>0.42198658347495299</v>
      </c>
      <c r="H156" s="2">
        <v>0.371764944233415</v>
      </c>
      <c r="I156" s="2">
        <v>0.42519685039369998</v>
      </c>
      <c r="J156" s="2">
        <v>0.46788990825687998</v>
      </c>
      <c r="K156" s="2">
        <v>-1.176460656941E-2</v>
      </c>
      <c r="L156" s="2"/>
      <c r="M156" s="2" t="e">
        <f>(Table1[[#This Row],[poisson_likelihood]] - (1-Table1[[#This Row],[poisson_likelihood]])/(1/Table1[[#This Row],[365 implied]]-1))/4</f>
        <v>#DIV/0!</v>
      </c>
      <c r="N156" s="7" t="e">
        <f>Table1[[#This Row],[kelly/4 365]]*0.5*$U$2</f>
        <v>#DIV/0!</v>
      </c>
      <c r="O156" s="2"/>
      <c r="P156" s="2" t="e">
        <f>(Table1[[#This Row],[poisson_likelihood]] - (1-Table1[[#This Row],[poisson_likelihood]])/(1/Table1[[#This Row],[99/pinn implied]]-1))/4</f>
        <v>#DIV/0!</v>
      </c>
      <c r="Q156" s="7" t="e">
        <f>Table1[[#This Row],[kelly/4 99]]*0.5*$U$2</f>
        <v>#DIV/0!</v>
      </c>
      <c r="R156" s="2"/>
      <c r="S15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7" spans="1:19" x14ac:dyDescent="0.2">
      <c r="A157">
        <v>6456</v>
      </c>
      <c r="B157" t="s">
        <v>151</v>
      </c>
      <c r="C157" s="1">
        <v>45612</v>
      </c>
      <c r="D157" t="s">
        <v>13</v>
      </c>
      <c r="E157">
        <v>2.5</v>
      </c>
      <c r="F157" s="2">
        <v>0.58479532163742598</v>
      </c>
      <c r="G157" s="2">
        <v>0.51909500255185104</v>
      </c>
      <c r="H157" s="2">
        <v>0.56452358489500898</v>
      </c>
      <c r="I157" s="2">
        <v>0.45323741007194202</v>
      </c>
      <c r="J157" s="2">
        <v>0.48484848484848397</v>
      </c>
      <c r="K157" s="2">
        <v>-1.22058696582866E-2</v>
      </c>
      <c r="L157" s="2"/>
      <c r="M157" s="2" t="e">
        <f>(Table1[[#This Row],[poisson_likelihood]] - (1-Table1[[#This Row],[poisson_likelihood]])/(1/Table1[[#This Row],[365 implied]]-1))/4</f>
        <v>#DIV/0!</v>
      </c>
      <c r="N157" s="7" t="e">
        <f>Table1[[#This Row],[kelly/4 365]]*0.5*$U$2</f>
        <v>#DIV/0!</v>
      </c>
      <c r="O157" s="2"/>
      <c r="P157" s="2" t="e">
        <f>(Table1[[#This Row],[poisson_likelihood]] - (1-Table1[[#This Row],[poisson_likelihood]])/(1/Table1[[#This Row],[99/pinn implied]]-1))/4</f>
        <v>#DIV/0!</v>
      </c>
      <c r="Q157" s="7" t="e">
        <f>Table1[[#This Row],[kelly/4 99]]*0.5*$U$2</f>
        <v>#DIV/0!</v>
      </c>
      <c r="R157" s="2"/>
      <c r="S15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8" spans="1:19" x14ac:dyDescent="0.2">
      <c r="A158">
        <v>6221</v>
      </c>
      <c r="B158" t="s">
        <v>34</v>
      </c>
      <c r="C158" s="1">
        <v>45612</v>
      </c>
      <c r="D158" t="s">
        <v>12</v>
      </c>
      <c r="E158">
        <v>2.5</v>
      </c>
      <c r="F158" s="2">
        <v>0.5</v>
      </c>
      <c r="G158" s="2">
        <v>0.51595389420667903</v>
      </c>
      <c r="H158" s="2">
        <v>0.47446273961900598</v>
      </c>
      <c r="I158" s="2">
        <v>0.44805194805194798</v>
      </c>
      <c r="J158" s="2">
        <v>0.45714285714285702</v>
      </c>
      <c r="K158" s="2">
        <v>-1.27686301904965E-2</v>
      </c>
      <c r="L158" s="2"/>
      <c r="M158" s="2" t="e">
        <f>(Table1[[#This Row],[poisson_likelihood]] - (1-Table1[[#This Row],[poisson_likelihood]])/(1/Table1[[#This Row],[365 implied]]-1))/4</f>
        <v>#DIV/0!</v>
      </c>
      <c r="N158" s="7" t="e">
        <f>Table1[[#This Row],[kelly/4 365]]*0.5*$U$2</f>
        <v>#DIV/0!</v>
      </c>
      <c r="O158" s="2"/>
      <c r="P158" s="2" t="e">
        <f>(Table1[[#This Row],[poisson_likelihood]] - (1-Table1[[#This Row],[poisson_likelihood]])/(1/Table1[[#This Row],[99/pinn implied]]-1))/4</f>
        <v>#DIV/0!</v>
      </c>
      <c r="Q158" s="7" t="e">
        <f>Table1[[#This Row],[kelly/4 99]]*0.5*$U$2</f>
        <v>#DIV/0!</v>
      </c>
      <c r="R158" s="2"/>
      <c r="S15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9" spans="1:19" x14ac:dyDescent="0.2">
      <c r="A159">
        <v>6468</v>
      </c>
      <c r="B159" t="s">
        <v>157</v>
      </c>
      <c r="C159" s="1">
        <v>45612</v>
      </c>
      <c r="D159" t="s">
        <v>13</v>
      </c>
      <c r="E159">
        <v>1.5</v>
      </c>
      <c r="F159" s="2">
        <v>0.476190476190476</v>
      </c>
      <c r="G159" s="2">
        <v>0.41223828549455999</v>
      </c>
      <c r="H159" s="2">
        <v>0.44929994093838999</v>
      </c>
      <c r="I159" s="2">
        <v>0.46583850931677001</v>
      </c>
      <c r="J159" s="2">
        <v>0.487544483985765</v>
      </c>
      <c r="K159" s="2">
        <v>-1.2834119097586499E-2</v>
      </c>
      <c r="L159" s="2"/>
      <c r="M159" s="2" t="e">
        <f>(Table1[[#This Row],[poisson_likelihood]] - (1-Table1[[#This Row],[poisson_likelihood]])/(1/Table1[[#This Row],[365 implied]]-1))/4</f>
        <v>#DIV/0!</v>
      </c>
      <c r="N159" s="7" t="e">
        <f>Table1[[#This Row],[kelly/4 365]]*0.5*$U$2</f>
        <v>#DIV/0!</v>
      </c>
      <c r="O159" s="2"/>
      <c r="P159" s="2" t="e">
        <f>(Table1[[#This Row],[poisson_likelihood]] - (1-Table1[[#This Row],[poisson_likelihood]])/(1/Table1[[#This Row],[99/pinn implied]]-1))/4</f>
        <v>#DIV/0!</v>
      </c>
      <c r="Q159" s="7" t="e">
        <f>Table1[[#This Row],[kelly/4 99]]*0.5*$U$2</f>
        <v>#DIV/0!</v>
      </c>
      <c r="R159" s="2"/>
      <c r="S15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60" spans="1:19" x14ac:dyDescent="0.2">
      <c r="A160">
        <v>6478</v>
      </c>
      <c r="B160" t="s">
        <v>162</v>
      </c>
      <c r="C160" s="1">
        <v>45612</v>
      </c>
      <c r="D160" t="s">
        <v>13</v>
      </c>
      <c r="E160">
        <v>2.5</v>
      </c>
      <c r="F160" s="2">
        <v>0.476190476190476</v>
      </c>
      <c r="G160" s="2">
        <v>0.41555341334934898</v>
      </c>
      <c r="H160" s="2">
        <v>0.448588546889652</v>
      </c>
      <c r="I160" s="2">
        <v>0.4</v>
      </c>
      <c r="J160" s="2">
        <v>0.40101522842639498</v>
      </c>
      <c r="K160" s="2">
        <v>-1.31736480753932E-2</v>
      </c>
      <c r="L160" s="2"/>
      <c r="M160" s="2" t="e">
        <f>(Table1[[#This Row],[poisson_likelihood]] - (1-Table1[[#This Row],[poisson_likelihood]])/(1/Table1[[#This Row],[365 implied]]-1))/4</f>
        <v>#DIV/0!</v>
      </c>
      <c r="N160" s="7" t="e">
        <f>Table1[[#This Row],[kelly/4 365]]*0.5*$U$2</f>
        <v>#DIV/0!</v>
      </c>
      <c r="O160" s="2"/>
      <c r="P160" s="2" t="e">
        <f>(Table1[[#This Row],[poisson_likelihood]] - (1-Table1[[#This Row],[poisson_likelihood]])/(1/Table1[[#This Row],[99/pinn implied]]-1))/4</f>
        <v>#DIV/0!</v>
      </c>
      <c r="Q160" s="7" t="e">
        <f>Table1[[#This Row],[kelly/4 99]]*0.5*$U$2</f>
        <v>#DIV/0!</v>
      </c>
      <c r="R160" s="2"/>
      <c r="S16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61" spans="1:19" x14ac:dyDescent="0.2">
      <c r="A161">
        <v>6419</v>
      </c>
      <c r="B161" t="s">
        <v>133</v>
      </c>
      <c r="C161" s="1">
        <v>45612</v>
      </c>
      <c r="D161" t="s">
        <v>12</v>
      </c>
      <c r="E161">
        <v>3.5</v>
      </c>
      <c r="F161" s="2">
        <v>0.46296296296296202</v>
      </c>
      <c r="G161" s="2">
        <v>0.47211820585200298</v>
      </c>
      <c r="H161" s="2">
        <v>0.43390387609990899</v>
      </c>
      <c r="I161" s="2">
        <v>0.493670886075949</v>
      </c>
      <c r="J161" s="2">
        <v>0.49090909090909002</v>
      </c>
      <c r="K161" s="2">
        <v>-1.3527505953490299E-2</v>
      </c>
      <c r="L161" s="2"/>
      <c r="M161" s="2" t="e">
        <f>(Table1[[#This Row],[poisson_likelihood]] - (1-Table1[[#This Row],[poisson_likelihood]])/(1/Table1[[#This Row],[365 implied]]-1))/4</f>
        <v>#DIV/0!</v>
      </c>
      <c r="N161" s="7" t="e">
        <f>Table1[[#This Row],[kelly/4 365]]*0.5*$U$2</f>
        <v>#DIV/0!</v>
      </c>
      <c r="O161" s="2"/>
      <c r="P161" s="2" t="e">
        <f>(Table1[[#This Row],[poisson_likelihood]] - (1-Table1[[#This Row],[poisson_likelihood]])/(1/Table1[[#This Row],[99/pinn implied]]-1))/4</f>
        <v>#DIV/0!</v>
      </c>
      <c r="Q161" s="7" t="e">
        <f>Table1[[#This Row],[kelly/4 99]]*0.5*$U$2</f>
        <v>#DIV/0!</v>
      </c>
      <c r="R161" s="2"/>
      <c r="S16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62" spans="1:19" x14ac:dyDescent="0.2">
      <c r="A162">
        <v>6455</v>
      </c>
      <c r="B162" t="s">
        <v>151</v>
      </c>
      <c r="C162" s="1">
        <v>45612</v>
      </c>
      <c r="D162" t="s">
        <v>12</v>
      </c>
      <c r="E162">
        <v>2.5</v>
      </c>
      <c r="F162" s="2">
        <v>0.46511627906976699</v>
      </c>
      <c r="G162" s="2">
        <v>0.48090499744814802</v>
      </c>
      <c r="H162" s="2">
        <v>0.43547641510499002</v>
      </c>
      <c r="I162" s="2">
        <v>0.54676258992805704</v>
      </c>
      <c r="J162" s="2">
        <v>0.51515151515151503</v>
      </c>
      <c r="K162" s="2">
        <v>-1.3853414679189199E-2</v>
      </c>
      <c r="L162" s="2"/>
      <c r="M162" s="2" t="e">
        <f>(Table1[[#This Row],[poisson_likelihood]] - (1-Table1[[#This Row],[poisson_likelihood]])/(1/Table1[[#This Row],[365 implied]]-1))/4</f>
        <v>#DIV/0!</v>
      </c>
      <c r="N162" s="7" t="e">
        <f>Table1[[#This Row],[kelly/4 365]]*0.5*$U$2</f>
        <v>#DIV/0!</v>
      </c>
      <c r="O162" s="2"/>
      <c r="P162" s="2" t="e">
        <f>(Table1[[#This Row],[poisson_likelihood]] - (1-Table1[[#This Row],[poisson_likelihood]])/(1/Table1[[#This Row],[99/pinn implied]]-1))/4</f>
        <v>#DIV/0!</v>
      </c>
      <c r="Q162" s="7" t="e">
        <f>Table1[[#This Row],[kelly/4 99]]*0.5*$U$2</f>
        <v>#DIV/0!</v>
      </c>
      <c r="R162" s="2"/>
      <c r="S16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63" spans="1:19" x14ac:dyDescent="0.2">
      <c r="A163">
        <v>6233</v>
      </c>
      <c r="B163" t="s">
        <v>40</v>
      </c>
      <c r="C163" s="1">
        <v>45612</v>
      </c>
      <c r="D163" t="s">
        <v>12</v>
      </c>
      <c r="E163">
        <v>3.5</v>
      </c>
      <c r="F163" s="2">
        <v>0.40816326530612201</v>
      </c>
      <c r="G163" s="2">
        <v>0.40376013360645002</v>
      </c>
      <c r="H163" s="2">
        <v>0.374893500703041</v>
      </c>
      <c r="I163" s="2">
        <v>0.39215686274509798</v>
      </c>
      <c r="J163" s="2">
        <v>0.38461538461538403</v>
      </c>
      <c r="K163" s="2">
        <v>-1.40536074616463E-2</v>
      </c>
      <c r="L163" s="2"/>
      <c r="M163" s="2" t="e">
        <f>(Table1[[#This Row],[poisson_likelihood]] - (1-Table1[[#This Row],[poisson_likelihood]])/(1/Table1[[#This Row],[365 implied]]-1))/4</f>
        <v>#DIV/0!</v>
      </c>
      <c r="N163" s="7" t="e">
        <f>Table1[[#This Row],[kelly/4 365]]*0.5*$U$2</f>
        <v>#DIV/0!</v>
      </c>
      <c r="O163" s="2"/>
      <c r="P163" s="2" t="e">
        <f>(Table1[[#This Row],[poisson_likelihood]] - (1-Table1[[#This Row],[poisson_likelihood]])/(1/Table1[[#This Row],[99/pinn implied]]-1))/4</f>
        <v>#DIV/0!</v>
      </c>
      <c r="Q163" s="7" t="e">
        <f>Table1[[#This Row],[kelly/4 99]]*0.5*$U$2</f>
        <v>#DIV/0!</v>
      </c>
      <c r="R163" s="2"/>
      <c r="S16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64" spans="1:19" x14ac:dyDescent="0.2">
      <c r="A164">
        <v>6467</v>
      </c>
      <c r="B164" t="s">
        <v>157</v>
      </c>
      <c r="C164" s="1">
        <v>45612</v>
      </c>
      <c r="D164" t="s">
        <v>12</v>
      </c>
      <c r="E164">
        <v>1.5</v>
      </c>
      <c r="F164" s="2">
        <v>0.57471264367816</v>
      </c>
      <c r="G164" s="2">
        <v>0.58776171450543901</v>
      </c>
      <c r="H164" s="2">
        <v>0.55070005906160902</v>
      </c>
      <c r="I164" s="2">
        <v>0.53416149068322905</v>
      </c>
      <c r="J164" s="2">
        <v>0.512455516014234</v>
      </c>
      <c r="K164" s="2">
        <v>-1.4115505821891401E-2</v>
      </c>
      <c r="L164" s="2"/>
      <c r="M164" s="2" t="e">
        <f>(Table1[[#This Row],[poisson_likelihood]] - (1-Table1[[#This Row],[poisson_likelihood]])/(1/Table1[[#This Row],[365 implied]]-1))/4</f>
        <v>#DIV/0!</v>
      </c>
      <c r="N164" s="7" t="e">
        <f>Table1[[#This Row],[kelly/4 365]]*0.5*$U$2</f>
        <v>#DIV/0!</v>
      </c>
      <c r="O164" s="2"/>
      <c r="P164" s="2" t="e">
        <f>(Table1[[#This Row],[poisson_likelihood]] - (1-Table1[[#This Row],[poisson_likelihood]])/(1/Table1[[#This Row],[99/pinn implied]]-1))/4</f>
        <v>#DIV/0!</v>
      </c>
      <c r="Q164" s="7" t="e">
        <f>Table1[[#This Row],[kelly/4 99]]*0.5*$U$2</f>
        <v>#DIV/0!</v>
      </c>
      <c r="R164" s="2"/>
      <c r="S16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65" spans="1:19" x14ac:dyDescent="0.2">
      <c r="A165">
        <v>6196</v>
      </c>
      <c r="B165" t="s">
        <v>21</v>
      </c>
      <c r="C165" s="1">
        <v>45612</v>
      </c>
      <c r="D165" t="s">
        <v>13</v>
      </c>
      <c r="E165">
        <v>1.5</v>
      </c>
      <c r="F165" s="2">
        <v>0.467289719626168</v>
      </c>
      <c r="G165" s="2">
        <v>0.38111787985442203</v>
      </c>
      <c r="H165" s="2">
        <v>0.436849384953507</v>
      </c>
      <c r="I165" s="2">
        <v>0.45505617977528001</v>
      </c>
      <c r="J165" s="2">
        <v>0.43421052631578899</v>
      </c>
      <c r="K165" s="2">
        <v>-1.42855956577839E-2</v>
      </c>
      <c r="L165" s="2"/>
      <c r="M165" s="2" t="e">
        <f>(Table1[[#This Row],[poisson_likelihood]] - (1-Table1[[#This Row],[poisson_likelihood]])/(1/Table1[[#This Row],[365 implied]]-1))/4</f>
        <v>#DIV/0!</v>
      </c>
      <c r="N165" s="7" t="e">
        <f>Table1[[#This Row],[kelly/4 365]]*0.5*$U$2</f>
        <v>#DIV/0!</v>
      </c>
      <c r="O165" s="2"/>
      <c r="P165" s="2" t="e">
        <f>(Table1[[#This Row],[poisson_likelihood]] - (1-Table1[[#This Row],[poisson_likelihood]])/(1/Table1[[#This Row],[99/pinn implied]]-1))/4</f>
        <v>#DIV/0!</v>
      </c>
      <c r="Q165" s="7" t="e">
        <f>Table1[[#This Row],[kelly/4 99]]*0.5*$U$2</f>
        <v>#DIV/0!</v>
      </c>
      <c r="R165" s="2"/>
      <c r="S16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66" spans="1:19" x14ac:dyDescent="0.2">
      <c r="A166">
        <v>6239</v>
      </c>
      <c r="B166" t="s">
        <v>43</v>
      </c>
      <c r="C166" s="1">
        <v>45612</v>
      </c>
      <c r="D166" t="s">
        <v>12</v>
      </c>
      <c r="E166">
        <v>2.5</v>
      </c>
      <c r="F166" s="2">
        <v>0.51546391752577303</v>
      </c>
      <c r="G166" s="2">
        <v>0.52868772366410199</v>
      </c>
      <c r="H166" s="2">
        <v>0.48612996880248799</v>
      </c>
      <c r="I166" s="2">
        <v>0.54216867469879504</v>
      </c>
      <c r="J166" s="2">
        <v>0.51578947368421002</v>
      </c>
      <c r="K166" s="2">
        <v>-1.5135069288077899E-2</v>
      </c>
      <c r="L166" s="2"/>
      <c r="M166" s="2" t="e">
        <f>(Table1[[#This Row],[poisson_likelihood]] - (1-Table1[[#This Row],[poisson_likelihood]])/(1/Table1[[#This Row],[365 implied]]-1))/4</f>
        <v>#DIV/0!</v>
      </c>
      <c r="N166" s="7" t="e">
        <f>Table1[[#This Row],[kelly/4 365]]*0.5*$U$2</f>
        <v>#DIV/0!</v>
      </c>
      <c r="O166" s="2"/>
      <c r="P166" s="2" t="e">
        <f>(Table1[[#This Row],[poisson_likelihood]] - (1-Table1[[#This Row],[poisson_likelihood]])/(1/Table1[[#This Row],[99/pinn implied]]-1))/4</f>
        <v>#DIV/0!</v>
      </c>
      <c r="Q166" s="7" t="e">
        <f>Table1[[#This Row],[kelly/4 99]]*0.5*$U$2</f>
        <v>#DIV/0!</v>
      </c>
      <c r="R166" s="2"/>
      <c r="S16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67" spans="1:19" x14ac:dyDescent="0.2">
      <c r="A167">
        <v>6195</v>
      </c>
      <c r="B167" t="s">
        <v>21</v>
      </c>
      <c r="C167" s="1">
        <v>45612</v>
      </c>
      <c r="D167" t="s">
        <v>12</v>
      </c>
      <c r="E167">
        <v>1.5</v>
      </c>
      <c r="F167" s="2">
        <v>0.58823529411764697</v>
      </c>
      <c r="G167" s="2">
        <v>0.61888212014557697</v>
      </c>
      <c r="H167" s="2">
        <v>0.563150615046492</v>
      </c>
      <c r="I167" s="2">
        <v>0.54494382022471899</v>
      </c>
      <c r="J167" s="2">
        <v>0.56578947368420995</v>
      </c>
      <c r="K167" s="2">
        <v>-1.5229983721772099E-2</v>
      </c>
      <c r="L167" s="2"/>
      <c r="M167" s="2" t="e">
        <f>(Table1[[#This Row],[poisson_likelihood]] - (1-Table1[[#This Row],[poisson_likelihood]])/(1/Table1[[#This Row],[365 implied]]-1))/4</f>
        <v>#DIV/0!</v>
      </c>
      <c r="N167" s="7" t="e">
        <f>Table1[[#This Row],[kelly/4 365]]*0.5*$U$2</f>
        <v>#DIV/0!</v>
      </c>
      <c r="O167" s="2"/>
      <c r="P167" s="2" t="e">
        <f>(Table1[[#This Row],[poisson_likelihood]] - (1-Table1[[#This Row],[poisson_likelihood]])/(1/Table1[[#This Row],[99/pinn implied]]-1))/4</f>
        <v>#DIV/0!</v>
      </c>
      <c r="Q167" s="7" t="e">
        <f>Table1[[#This Row],[kelly/4 99]]*0.5*$U$2</f>
        <v>#DIV/0!</v>
      </c>
      <c r="R167" s="2"/>
      <c r="S16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68" spans="1:19" x14ac:dyDescent="0.2">
      <c r="A168">
        <v>6265</v>
      </c>
      <c r="B168" t="s">
        <v>56</v>
      </c>
      <c r="C168" s="1">
        <v>45612</v>
      </c>
      <c r="D168" t="s">
        <v>12</v>
      </c>
      <c r="E168">
        <v>2.5</v>
      </c>
      <c r="F168" s="2">
        <v>0.41666666666666602</v>
      </c>
      <c r="G168" s="2">
        <v>0.43407312331054698</v>
      </c>
      <c r="H168" s="2">
        <v>0.378857940876417</v>
      </c>
      <c r="I168" s="2">
        <v>0.47777777777777702</v>
      </c>
      <c r="J168" s="2">
        <v>0.44078947368421001</v>
      </c>
      <c r="K168" s="2">
        <v>-1.6203739624392501E-2</v>
      </c>
      <c r="L168" s="2"/>
      <c r="M168" s="2" t="e">
        <f>(Table1[[#This Row],[poisson_likelihood]] - (1-Table1[[#This Row],[poisson_likelihood]])/(1/Table1[[#This Row],[365 implied]]-1))/4</f>
        <v>#DIV/0!</v>
      </c>
      <c r="N168" s="7" t="e">
        <f>Table1[[#This Row],[kelly/4 365]]*0.5*$U$2</f>
        <v>#DIV/0!</v>
      </c>
      <c r="O168" s="2"/>
      <c r="P168" s="2" t="e">
        <f>(Table1[[#This Row],[poisson_likelihood]] - (1-Table1[[#This Row],[poisson_likelihood]])/(1/Table1[[#This Row],[99/pinn implied]]-1))/4</f>
        <v>#DIV/0!</v>
      </c>
      <c r="Q168" s="7" t="e">
        <f>Table1[[#This Row],[kelly/4 99]]*0.5*$U$2</f>
        <v>#DIV/0!</v>
      </c>
      <c r="R168" s="2"/>
      <c r="S16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69" spans="1:19" x14ac:dyDescent="0.2">
      <c r="A169">
        <v>6429</v>
      </c>
      <c r="B169" t="s">
        <v>138</v>
      </c>
      <c r="C169" s="1">
        <v>45612</v>
      </c>
      <c r="D169" t="s">
        <v>12</v>
      </c>
      <c r="E169">
        <v>1.5</v>
      </c>
      <c r="F169" s="2">
        <v>0.625</v>
      </c>
      <c r="G169" s="2">
        <v>0.65656561907362199</v>
      </c>
      <c r="H169" s="2">
        <v>0.60034803648072899</v>
      </c>
      <c r="I169" s="2">
        <v>0.656626506024096</v>
      </c>
      <c r="J169" s="2">
        <v>0.63636363636363602</v>
      </c>
      <c r="K169" s="2">
        <v>-1.6434642346180299E-2</v>
      </c>
      <c r="L169" s="2"/>
      <c r="M169" s="2" t="e">
        <f>(Table1[[#This Row],[poisson_likelihood]] - (1-Table1[[#This Row],[poisson_likelihood]])/(1/Table1[[#This Row],[365 implied]]-1))/4</f>
        <v>#DIV/0!</v>
      </c>
      <c r="N169" s="7" t="e">
        <f>Table1[[#This Row],[kelly/4 365]]*0.5*$U$2</f>
        <v>#DIV/0!</v>
      </c>
      <c r="O169" s="2"/>
      <c r="P169" s="2" t="e">
        <f>(Table1[[#This Row],[poisson_likelihood]] - (1-Table1[[#This Row],[poisson_likelihood]])/(1/Table1[[#This Row],[99/pinn implied]]-1))/4</f>
        <v>#DIV/0!</v>
      </c>
      <c r="Q169" s="7" t="e">
        <f>Table1[[#This Row],[kelly/4 99]]*0.5*$U$2</f>
        <v>#DIV/0!</v>
      </c>
      <c r="R169" s="2"/>
      <c r="S16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70" spans="1:19" x14ac:dyDescent="0.2">
      <c r="A170">
        <v>6287</v>
      </c>
      <c r="B170" t="s">
        <v>67</v>
      </c>
      <c r="C170" s="1">
        <v>45612</v>
      </c>
      <c r="D170" t="s">
        <v>12</v>
      </c>
      <c r="E170">
        <v>1.5</v>
      </c>
      <c r="F170" s="2">
        <v>0.55555555555555503</v>
      </c>
      <c r="G170" s="2">
        <v>0.57602864928208197</v>
      </c>
      <c r="H170" s="2">
        <v>0.52583335994204194</v>
      </c>
      <c r="I170" s="2">
        <v>0.51948051948051899</v>
      </c>
      <c r="J170" s="2">
        <v>0.49593495934959297</v>
      </c>
      <c r="K170" s="2">
        <v>-1.6718735032601201E-2</v>
      </c>
      <c r="L170" s="2"/>
      <c r="M170" s="2" t="e">
        <f>(Table1[[#This Row],[poisson_likelihood]] - (1-Table1[[#This Row],[poisson_likelihood]])/(1/Table1[[#This Row],[365 implied]]-1))/4</f>
        <v>#DIV/0!</v>
      </c>
      <c r="N170" s="7" t="e">
        <f>Table1[[#This Row],[kelly/4 365]]*0.5*$U$2</f>
        <v>#DIV/0!</v>
      </c>
      <c r="O170" s="2"/>
      <c r="P170" s="2" t="e">
        <f>(Table1[[#This Row],[poisson_likelihood]] - (1-Table1[[#This Row],[poisson_likelihood]])/(1/Table1[[#This Row],[99/pinn implied]]-1))/4</f>
        <v>#DIV/0!</v>
      </c>
      <c r="Q170" s="7" t="e">
        <f>Table1[[#This Row],[kelly/4 99]]*0.5*$U$2</f>
        <v>#DIV/0!</v>
      </c>
      <c r="R170" s="2"/>
      <c r="S17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71" spans="1:19" x14ac:dyDescent="0.2">
      <c r="A171">
        <v>6236</v>
      </c>
      <c r="B171" t="s">
        <v>41</v>
      </c>
      <c r="C171" s="1">
        <v>45612</v>
      </c>
      <c r="D171" t="s">
        <v>13</v>
      </c>
      <c r="E171">
        <v>1.5</v>
      </c>
      <c r="F171" s="2">
        <v>0.476190476190476</v>
      </c>
      <c r="G171" s="2">
        <v>0.39602413545780102</v>
      </c>
      <c r="H171" s="2">
        <v>0.44066578645523902</v>
      </c>
      <c r="I171" s="2">
        <v>0.43452380952380898</v>
      </c>
      <c r="J171" s="2">
        <v>0.45551601423487498</v>
      </c>
      <c r="K171" s="2">
        <v>-1.6954965555453699E-2</v>
      </c>
      <c r="L171" s="2"/>
      <c r="M171" s="2" t="e">
        <f>(Table1[[#This Row],[poisson_likelihood]] - (1-Table1[[#This Row],[poisson_likelihood]])/(1/Table1[[#This Row],[365 implied]]-1))/4</f>
        <v>#DIV/0!</v>
      </c>
      <c r="N171" s="7" t="e">
        <f>Table1[[#This Row],[kelly/4 365]]*0.5*$U$2</f>
        <v>#DIV/0!</v>
      </c>
      <c r="O171" s="2"/>
      <c r="P171" s="2" t="e">
        <f>(Table1[[#This Row],[poisson_likelihood]] - (1-Table1[[#This Row],[poisson_likelihood]])/(1/Table1[[#This Row],[99/pinn implied]]-1))/4</f>
        <v>#DIV/0!</v>
      </c>
      <c r="Q171" s="7" t="e">
        <f>Table1[[#This Row],[kelly/4 99]]*0.5*$U$2</f>
        <v>#DIV/0!</v>
      </c>
      <c r="R171" s="2"/>
      <c r="S17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72" spans="1:19" x14ac:dyDescent="0.2">
      <c r="A172">
        <v>6480</v>
      </c>
      <c r="B172" t="s">
        <v>163</v>
      </c>
      <c r="C172" s="1">
        <v>45612</v>
      </c>
      <c r="D172" t="s">
        <v>13</v>
      </c>
      <c r="E172">
        <v>2.5</v>
      </c>
      <c r="F172" s="2">
        <v>0.5</v>
      </c>
      <c r="G172" s="2">
        <v>0.43166735822480001</v>
      </c>
      <c r="H172" s="2">
        <v>0.46606906535717701</v>
      </c>
      <c r="I172" s="2">
        <v>0.51977401129943501</v>
      </c>
      <c r="J172" s="2">
        <v>0.56187290969899595</v>
      </c>
      <c r="K172" s="2">
        <v>-1.6965467321411298E-2</v>
      </c>
      <c r="L172" s="2"/>
      <c r="M172" s="2" t="e">
        <f>(Table1[[#This Row],[poisson_likelihood]] - (1-Table1[[#This Row],[poisson_likelihood]])/(1/Table1[[#This Row],[365 implied]]-1))/4</f>
        <v>#DIV/0!</v>
      </c>
      <c r="N172" s="7" t="e">
        <f>Table1[[#This Row],[kelly/4 365]]*0.5*$U$2</f>
        <v>#DIV/0!</v>
      </c>
      <c r="O172" s="2"/>
      <c r="P172" s="2" t="e">
        <f>(Table1[[#This Row],[poisson_likelihood]] - (1-Table1[[#This Row],[poisson_likelihood]])/(1/Table1[[#This Row],[99/pinn implied]]-1))/4</f>
        <v>#DIV/0!</v>
      </c>
      <c r="Q172" s="7" t="e">
        <f>Table1[[#This Row],[kelly/4 99]]*0.5*$U$2</f>
        <v>#DIV/0!</v>
      </c>
      <c r="R172" s="2"/>
      <c r="S17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73" spans="1:19" x14ac:dyDescent="0.2">
      <c r="A173">
        <v>6374</v>
      </c>
      <c r="B173" t="s">
        <v>110</v>
      </c>
      <c r="C173" s="1">
        <v>45612</v>
      </c>
      <c r="D173" t="s">
        <v>13</v>
      </c>
      <c r="E173">
        <v>2.5</v>
      </c>
      <c r="F173" s="2">
        <v>0.43859649122806998</v>
      </c>
      <c r="G173" s="2">
        <v>0.38666965768714601</v>
      </c>
      <c r="H173" s="2">
        <v>0.40020914155625997</v>
      </c>
      <c r="I173" s="2">
        <v>0.42499999999999999</v>
      </c>
      <c r="J173" s="2">
        <v>0.42322097378277101</v>
      </c>
      <c r="K173" s="2">
        <v>-1.7094366650727701E-2</v>
      </c>
      <c r="L173" s="2"/>
      <c r="M173" s="2" t="e">
        <f>(Table1[[#This Row],[poisson_likelihood]] - (1-Table1[[#This Row],[poisson_likelihood]])/(1/Table1[[#This Row],[365 implied]]-1))/4</f>
        <v>#DIV/0!</v>
      </c>
      <c r="N173" s="7" t="e">
        <f>Table1[[#This Row],[kelly/4 365]]*0.5*$U$2</f>
        <v>#DIV/0!</v>
      </c>
      <c r="O173" s="2"/>
      <c r="P173" s="2" t="e">
        <f>(Table1[[#This Row],[poisson_likelihood]] - (1-Table1[[#This Row],[poisson_likelihood]])/(1/Table1[[#This Row],[99/pinn implied]]-1))/4</f>
        <v>#DIV/0!</v>
      </c>
      <c r="Q173" s="7" t="e">
        <f>Table1[[#This Row],[kelly/4 99]]*0.5*$U$2</f>
        <v>#DIV/0!</v>
      </c>
      <c r="R173" s="2"/>
      <c r="S17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74" spans="1:19" x14ac:dyDescent="0.2">
      <c r="A174">
        <v>6218</v>
      </c>
      <c r="B174" t="s">
        <v>32</v>
      </c>
      <c r="C174" s="1">
        <v>45612</v>
      </c>
      <c r="D174" t="s">
        <v>13</v>
      </c>
      <c r="E174">
        <v>2.5</v>
      </c>
      <c r="F174" s="2">
        <v>0.45248868778280499</v>
      </c>
      <c r="G174" s="2">
        <v>0.37222518765945201</v>
      </c>
      <c r="H174" s="2">
        <v>0.41505059689226398</v>
      </c>
      <c r="I174" s="2">
        <v>0.42372881355932202</v>
      </c>
      <c r="J174" s="2">
        <v>0.42052980132450302</v>
      </c>
      <c r="K174" s="2">
        <v>-1.70946654686145E-2</v>
      </c>
      <c r="L174" s="2"/>
      <c r="M174" s="2" t="e">
        <f>(Table1[[#This Row],[poisson_likelihood]] - (1-Table1[[#This Row],[poisson_likelihood]])/(1/Table1[[#This Row],[365 implied]]-1))/4</f>
        <v>#DIV/0!</v>
      </c>
      <c r="N174" s="7" t="e">
        <f>Table1[[#This Row],[kelly/4 365]]*0.5*$U$2</f>
        <v>#DIV/0!</v>
      </c>
      <c r="O174" s="2"/>
      <c r="P174" s="2" t="e">
        <f>(Table1[[#This Row],[poisson_likelihood]] - (1-Table1[[#This Row],[poisson_likelihood]])/(1/Table1[[#This Row],[99/pinn implied]]-1))/4</f>
        <v>#DIV/0!</v>
      </c>
      <c r="Q174" s="7" t="e">
        <f>Table1[[#This Row],[kelly/4 99]]*0.5*$U$2</f>
        <v>#DIV/0!</v>
      </c>
      <c r="R174" s="2"/>
      <c r="S17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75" spans="1:19" x14ac:dyDescent="0.2">
      <c r="A175">
        <v>6401</v>
      </c>
      <c r="B175" t="s">
        <v>124</v>
      </c>
      <c r="C175" s="1">
        <v>45612</v>
      </c>
      <c r="D175" t="s">
        <v>12</v>
      </c>
      <c r="E175">
        <v>2.5</v>
      </c>
      <c r="F175" s="2">
        <v>0.48780487804877998</v>
      </c>
      <c r="G175" s="2">
        <v>0.496308709755374</v>
      </c>
      <c r="H175" s="2">
        <v>0.452102313360639</v>
      </c>
      <c r="I175" s="2">
        <v>0.31927710843373402</v>
      </c>
      <c r="J175" s="2">
        <v>0.395017793594306</v>
      </c>
      <c r="K175" s="2">
        <v>-1.74262518120686E-2</v>
      </c>
      <c r="L175" s="2"/>
      <c r="M175" s="2" t="e">
        <f>(Table1[[#This Row],[poisson_likelihood]] - (1-Table1[[#This Row],[poisson_likelihood]])/(1/Table1[[#This Row],[365 implied]]-1))/4</f>
        <v>#DIV/0!</v>
      </c>
      <c r="N175" s="7" t="e">
        <f>Table1[[#This Row],[kelly/4 365]]*0.5*$U$2</f>
        <v>#DIV/0!</v>
      </c>
      <c r="O175" s="2"/>
      <c r="P175" s="2" t="e">
        <f>(Table1[[#This Row],[poisson_likelihood]] - (1-Table1[[#This Row],[poisson_likelihood]])/(1/Table1[[#This Row],[99/pinn implied]]-1))/4</f>
        <v>#DIV/0!</v>
      </c>
      <c r="Q175" s="7" t="e">
        <f>Table1[[#This Row],[kelly/4 99]]*0.5*$U$2</f>
        <v>#DIV/0!</v>
      </c>
      <c r="R175" s="2"/>
      <c r="S17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76" spans="1:19" x14ac:dyDescent="0.2">
      <c r="A176">
        <v>6235</v>
      </c>
      <c r="B176" t="s">
        <v>41</v>
      </c>
      <c r="C176" s="1">
        <v>45612</v>
      </c>
      <c r="D176" t="s">
        <v>12</v>
      </c>
      <c r="E176">
        <v>1.5</v>
      </c>
      <c r="F176" s="2">
        <v>0.58823529411764697</v>
      </c>
      <c r="G176" s="2">
        <v>0.60397586454219798</v>
      </c>
      <c r="H176" s="2">
        <v>0.55933421354475998</v>
      </c>
      <c r="I176" s="2">
        <v>0.56547619047619002</v>
      </c>
      <c r="J176" s="2">
        <v>0.54448398576512402</v>
      </c>
      <c r="K176" s="2">
        <v>-1.7547084633538299E-2</v>
      </c>
      <c r="L176" s="2"/>
      <c r="M176" s="2" t="e">
        <f>(Table1[[#This Row],[poisson_likelihood]] - (1-Table1[[#This Row],[poisson_likelihood]])/(1/Table1[[#This Row],[365 implied]]-1))/4</f>
        <v>#DIV/0!</v>
      </c>
      <c r="N176" s="7" t="e">
        <f>Table1[[#This Row],[kelly/4 365]]*0.5*$U$2</f>
        <v>#DIV/0!</v>
      </c>
      <c r="O176" s="2"/>
      <c r="P176" s="2" t="e">
        <f>(Table1[[#This Row],[poisson_likelihood]] - (1-Table1[[#This Row],[poisson_likelihood]])/(1/Table1[[#This Row],[99/pinn implied]]-1))/4</f>
        <v>#DIV/0!</v>
      </c>
      <c r="Q176" s="7" t="e">
        <f>Table1[[#This Row],[kelly/4 99]]*0.5*$U$2</f>
        <v>#DIV/0!</v>
      </c>
      <c r="R176" s="2"/>
      <c r="S17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77" spans="1:19" x14ac:dyDescent="0.2">
      <c r="A177">
        <v>6207</v>
      </c>
      <c r="B177" t="s">
        <v>27</v>
      </c>
      <c r="C177" s="1">
        <v>45612</v>
      </c>
      <c r="D177" t="s">
        <v>12</v>
      </c>
      <c r="E177">
        <v>2.5</v>
      </c>
      <c r="F177" s="2">
        <v>0.46511627906976699</v>
      </c>
      <c r="G177" s="2">
        <v>0.47244612322526303</v>
      </c>
      <c r="H177" s="2">
        <v>0.42720888870906099</v>
      </c>
      <c r="I177" s="2">
        <v>0.40223463687150801</v>
      </c>
      <c r="J177" s="2">
        <v>0.38613861386138598</v>
      </c>
      <c r="K177" s="2">
        <v>-1.7717584625112699E-2</v>
      </c>
      <c r="L177" s="2"/>
      <c r="M177" s="2" t="e">
        <f>(Table1[[#This Row],[poisson_likelihood]] - (1-Table1[[#This Row],[poisson_likelihood]])/(1/Table1[[#This Row],[365 implied]]-1))/4</f>
        <v>#DIV/0!</v>
      </c>
      <c r="N177" s="7" t="e">
        <f>Table1[[#This Row],[kelly/4 365]]*0.5*$U$2</f>
        <v>#DIV/0!</v>
      </c>
      <c r="O177" s="2"/>
      <c r="P177" s="2" t="e">
        <f>(Table1[[#This Row],[poisson_likelihood]] - (1-Table1[[#This Row],[poisson_likelihood]])/(1/Table1[[#This Row],[99/pinn implied]]-1))/4</f>
        <v>#DIV/0!</v>
      </c>
      <c r="Q177" s="7" t="e">
        <f>Table1[[#This Row],[kelly/4 99]]*0.5*$U$2</f>
        <v>#DIV/0!</v>
      </c>
      <c r="R177" s="2"/>
      <c r="S17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78" spans="1:19" x14ac:dyDescent="0.2">
      <c r="A178">
        <v>6479</v>
      </c>
      <c r="B178" t="s">
        <v>163</v>
      </c>
      <c r="C178" s="1">
        <v>45612</v>
      </c>
      <c r="D178" t="s">
        <v>12</v>
      </c>
      <c r="E178">
        <v>2.5</v>
      </c>
      <c r="F178" s="2">
        <v>0.56497175141242895</v>
      </c>
      <c r="G178" s="2">
        <v>0.56833264177519904</v>
      </c>
      <c r="H178" s="2">
        <v>0.53393093464282204</v>
      </c>
      <c r="I178" s="2">
        <v>0.48022598870056499</v>
      </c>
      <c r="J178" s="2">
        <v>0.438127090301003</v>
      </c>
      <c r="K178" s="2">
        <v>-1.7838391455261001E-2</v>
      </c>
      <c r="L178" s="2"/>
      <c r="M178" s="2" t="e">
        <f>(Table1[[#This Row],[poisson_likelihood]] - (1-Table1[[#This Row],[poisson_likelihood]])/(1/Table1[[#This Row],[365 implied]]-1))/4</f>
        <v>#DIV/0!</v>
      </c>
      <c r="N178" s="7" t="e">
        <f>Table1[[#This Row],[kelly/4 365]]*0.5*$U$2</f>
        <v>#DIV/0!</v>
      </c>
      <c r="O178" s="2"/>
      <c r="P178" s="2" t="e">
        <f>(Table1[[#This Row],[poisson_likelihood]] - (1-Table1[[#This Row],[poisson_likelihood]])/(1/Table1[[#This Row],[99/pinn implied]]-1))/4</f>
        <v>#DIV/0!</v>
      </c>
      <c r="Q178" s="7" t="e">
        <f>Table1[[#This Row],[kelly/4 99]]*0.5*$U$2</f>
        <v>#DIV/0!</v>
      </c>
      <c r="R178" s="2"/>
      <c r="S17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79" spans="1:19" x14ac:dyDescent="0.2">
      <c r="A179">
        <v>6241</v>
      </c>
      <c r="B179" t="s">
        <v>44</v>
      </c>
      <c r="C179" s="1">
        <v>45612</v>
      </c>
      <c r="D179" t="s">
        <v>12</v>
      </c>
      <c r="E179">
        <v>2.5</v>
      </c>
      <c r="F179" s="2">
        <v>0.56497175141242895</v>
      </c>
      <c r="G179" s="2">
        <v>0.57128480924023095</v>
      </c>
      <c r="H179" s="2">
        <v>0.53365305476602798</v>
      </c>
      <c r="I179" s="2">
        <v>0.52840909090909005</v>
      </c>
      <c r="J179" s="2">
        <v>0.55149501661129496</v>
      </c>
      <c r="K179" s="2">
        <v>-1.7998082163678601E-2</v>
      </c>
      <c r="L179" s="2"/>
      <c r="M179" s="2" t="e">
        <f>(Table1[[#This Row],[poisson_likelihood]] - (1-Table1[[#This Row],[poisson_likelihood]])/(1/Table1[[#This Row],[365 implied]]-1))/4</f>
        <v>#DIV/0!</v>
      </c>
      <c r="N179" s="7" t="e">
        <f>Table1[[#This Row],[kelly/4 365]]*0.5*$U$2</f>
        <v>#DIV/0!</v>
      </c>
      <c r="O179" s="2"/>
      <c r="P179" s="2" t="e">
        <f>(Table1[[#This Row],[poisson_likelihood]] - (1-Table1[[#This Row],[poisson_likelihood]])/(1/Table1[[#This Row],[99/pinn implied]]-1))/4</f>
        <v>#DIV/0!</v>
      </c>
      <c r="Q179" s="7" t="e">
        <f>Table1[[#This Row],[kelly/4 99]]*0.5*$U$2</f>
        <v>#DIV/0!</v>
      </c>
      <c r="R179" s="2"/>
      <c r="S17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80" spans="1:19" x14ac:dyDescent="0.2">
      <c r="A180">
        <v>6358</v>
      </c>
      <c r="B180" t="s">
        <v>102</v>
      </c>
      <c r="C180" s="1">
        <v>45612</v>
      </c>
      <c r="D180" t="s">
        <v>13</v>
      </c>
      <c r="E180">
        <v>1.5</v>
      </c>
      <c r="F180" s="2">
        <v>0.40322580645161199</v>
      </c>
      <c r="G180" s="2">
        <v>0.32227579320701699</v>
      </c>
      <c r="H180" s="2">
        <v>0.35893028729909499</v>
      </c>
      <c r="I180" s="2">
        <v>0.36046511627906902</v>
      </c>
      <c r="J180" s="2">
        <v>0.37586206896551699</v>
      </c>
      <c r="K180" s="2">
        <v>-1.8556230996324901E-2</v>
      </c>
      <c r="L180" s="2"/>
      <c r="M180" s="2" t="e">
        <f>(Table1[[#This Row],[poisson_likelihood]] - (1-Table1[[#This Row],[poisson_likelihood]])/(1/Table1[[#This Row],[365 implied]]-1))/4</f>
        <v>#DIV/0!</v>
      </c>
      <c r="N180" s="7" t="e">
        <f>Table1[[#This Row],[kelly/4 365]]*0.5*$U$2</f>
        <v>#DIV/0!</v>
      </c>
      <c r="O180" s="2"/>
      <c r="P180" s="2" t="e">
        <f>(Table1[[#This Row],[poisson_likelihood]] - (1-Table1[[#This Row],[poisson_likelihood]])/(1/Table1[[#This Row],[99/pinn implied]]-1))/4</f>
        <v>#DIV/0!</v>
      </c>
      <c r="Q180" s="7" t="e">
        <f>Table1[[#This Row],[kelly/4 99]]*0.5*$U$2</f>
        <v>#DIV/0!</v>
      </c>
      <c r="R180" s="2"/>
      <c r="S18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81" spans="1:19" x14ac:dyDescent="0.2">
      <c r="A181">
        <v>6327</v>
      </c>
      <c r="B181" t="s">
        <v>87</v>
      </c>
      <c r="C181" s="1">
        <v>45612</v>
      </c>
      <c r="D181" t="s">
        <v>12</v>
      </c>
      <c r="E181">
        <v>2.5</v>
      </c>
      <c r="F181" s="2">
        <v>0.54644808743169304</v>
      </c>
      <c r="G181" s="2">
        <v>0.55055515436985702</v>
      </c>
      <c r="H181" s="2">
        <v>0.51165283872244705</v>
      </c>
      <c r="I181" s="2">
        <v>0.55617977528089801</v>
      </c>
      <c r="J181" s="2">
        <v>0.53465346534653402</v>
      </c>
      <c r="K181" s="2">
        <v>-1.9179308776481899E-2</v>
      </c>
      <c r="L181" s="2"/>
      <c r="M181" s="2" t="e">
        <f>(Table1[[#This Row],[poisson_likelihood]] - (1-Table1[[#This Row],[poisson_likelihood]])/(1/Table1[[#This Row],[365 implied]]-1))/4</f>
        <v>#DIV/0!</v>
      </c>
      <c r="N181" s="7" t="e">
        <f>Table1[[#This Row],[kelly/4 365]]*0.5*$U$2</f>
        <v>#DIV/0!</v>
      </c>
      <c r="O181" s="2"/>
      <c r="P181" s="2" t="e">
        <f>(Table1[[#This Row],[poisson_likelihood]] - (1-Table1[[#This Row],[poisson_likelihood]])/(1/Table1[[#This Row],[99/pinn implied]]-1))/4</f>
        <v>#DIV/0!</v>
      </c>
      <c r="Q181" s="7" t="e">
        <f>Table1[[#This Row],[kelly/4 99]]*0.5*$U$2</f>
        <v>#DIV/0!</v>
      </c>
      <c r="R181" s="2"/>
      <c r="S18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82" spans="1:19" x14ac:dyDescent="0.2">
      <c r="A182">
        <v>6272</v>
      </c>
      <c r="B182" t="s">
        <v>59</v>
      </c>
      <c r="C182" s="1">
        <v>45612</v>
      </c>
      <c r="D182" t="s">
        <v>13</v>
      </c>
      <c r="E182">
        <v>2.5</v>
      </c>
      <c r="F182" s="2">
        <v>0.65359477124182996</v>
      </c>
      <c r="G182" s="2">
        <v>0.57504976154810095</v>
      </c>
      <c r="H182" s="2">
        <v>0.62680317578651401</v>
      </c>
      <c r="I182" s="2">
        <v>0.51479289940828399</v>
      </c>
      <c r="J182" s="2">
        <v>0.55244755244755195</v>
      </c>
      <c r="K182" s="2">
        <v>-1.9335443889920801E-2</v>
      </c>
      <c r="L182" s="2"/>
      <c r="M182" s="2" t="e">
        <f>(Table1[[#This Row],[poisson_likelihood]] - (1-Table1[[#This Row],[poisson_likelihood]])/(1/Table1[[#This Row],[365 implied]]-1))/4</f>
        <v>#DIV/0!</v>
      </c>
      <c r="N182" s="7" t="e">
        <f>Table1[[#This Row],[kelly/4 365]]*0.5*$U$2</f>
        <v>#DIV/0!</v>
      </c>
      <c r="O182" s="2"/>
      <c r="P182" s="2" t="e">
        <f>(Table1[[#This Row],[poisson_likelihood]] - (1-Table1[[#This Row],[poisson_likelihood]])/(1/Table1[[#This Row],[99/pinn implied]]-1))/4</f>
        <v>#DIV/0!</v>
      </c>
      <c r="Q182" s="7" t="e">
        <f>Table1[[#This Row],[kelly/4 99]]*0.5*$U$2</f>
        <v>#DIV/0!</v>
      </c>
      <c r="R182" s="2"/>
      <c r="S18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83" spans="1:19" x14ac:dyDescent="0.2">
      <c r="A183">
        <v>6411</v>
      </c>
      <c r="B183" t="s">
        <v>129</v>
      </c>
      <c r="C183" s="1">
        <v>45612</v>
      </c>
      <c r="D183" t="s">
        <v>12</v>
      </c>
      <c r="E183">
        <v>1.5</v>
      </c>
      <c r="F183" s="2">
        <v>0.45045045045045001</v>
      </c>
      <c r="G183" s="2">
        <v>0.467320005748739</v>
      </c>
      <c r="H183" s="2">
        <v>0.40770925224579602</v>
      </c>
      <c r="I183" s="2">
        <v>0.450867052023121</v>
      </c>
      <c r="J183" s="2">
        <v>0.43642611683848798</v>
      </c>
      <c r="K183" s="2">
        <v>-1.9443741806215699E-2</v>
      </c>
      <c r="L183" s="2"/>
      <c r="M183" s="2" t="e">
        <f>(Table1[[#This Row],[poisson_likelihood]] - (1-Table1[[#This Row],[poisson_likelihood]])/(1/Table1[[#This Row],[365 implied]]-1))/4</f>
        <v>#DIV/0!</v>
      </c>
      <c r="N183" s="7" t="e">
        <f>Table1[[#This Row],[kelly/4 365]]*0.5*$U$2</f>
        <v>#DIV/0!</v>
      </c>
      <c r="O183" s="2"/>
      <c r="P183" s="2" t="e">
        <f>(Table1[[#This Row],[poisson_likelihood]] - (1-Table1[[#This Row],[poisson_likelihood]])/(1/Table1[[#This Row],[99/pinn implied]]-1))/4</f>
        <v>#DIV/0!</v>
      </c>
      <c r="Q183" s="7" t="e">
        <f>Table1[[#This Row],[kelly/4 99]]*0.5*$U$2</f>
        <v>#DIV/0!</v>
      </c>
      <c r="R183" s="2"/>
      <c r="S18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84" spans="1:19" x14ac:dyDescent="0.2">
      <c r="A184">
        <v>6410</v>
      </c>
      <c r="B184" t="s">
        <v>128</v>
      </c>
      <c r="C184" s="1">
        <v>45612</v>
      </c>
      <c r="D184" t="s">
        <v>13</v>
      </c>
      <c r="E184">
        <v>1.5</v>
      </c>
      <c r="F184" s="2">
        <v>0.46296296296296202</v>
      </c>
      <c r="G184" s="2">
        <v>0.396243682674146</v>
      </c>
      <c r="H184" s="2">
        <v>0.42110302785605402</v>
      </c>
      <c r="I184" s="2">
        <v>0.41899441340782101</v>
      </c>
      <c r="J184" s="2">
        <v>0.445182724252491</v>
      </c>
      <c r="K184" s="2">
        <v>-1.9486521515284998E-2</v>
      </c>
      <c r="L184" s="2"/>
      <c r="M184" s="2" t="e">
        <f>(Table1[[#This Row],[poisson_likelihood]] - (1-Table1[[#This Row],[poisson_likelihood]])/(1/Table1[[#This Row],[365 implied]]-1))/4</f>
        <v>#DIV/0!</v>
      </c>
      <c r="N184" s="7" t="e">
        <f>Table1[[#This Row],[kelly/4 365]]*0.5*$U$2</f>
        <v>#DIV/0!</v>
      </c>
      <c r="O184" s="2"/>
      <c r="P184" s="2" t="e">
        <f>(Table1[[#This Row],[poisson_likelihood]] - (1-Table1[[#This Row],[poisson_likelihood]])/(1/Table1[[#This Row],[99/pinn implied]]-1))/4</f>
        <v>#DIV/0!</v>
      </c>
      <c r="Q184" s="7" t="e">
        <f>Table1[[#This Row],[kelly/4 99]]*0.5*$U$2</f>
        <v>#DIV/0!</v>
      </c>
      <c r="R184" s="2"/>
      <c r="S18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85" spans="1:19" x14ac:dyDescent="0.2">
      <c r="A185">
        <v>6343</v>
      </c>
      <c r="B185" t="s">
        <v>95</v>
      </c>
      <c r="C185" s="1">
        <v>45612</v>
      </c>
      <c r="D185" t="s">
        <v>12</v>
      </c>
      <c r="E185">
        <v>2.5</v>
      </c>
      <c r="F185" s="2">
        <v>0.56497175141242895</v>
      </c>
      <c r="G185" s="2">
        <v>0.57943265031725499</v>
      </c>
      <c r="H185" s="2">
        <v>0.529662108549669</v>
      </c>
      <c r="I185" s="2">
        <v>0.53038674033149102</v>
      </c>
      <c r="J185" s="2">
        <v>0.53094462540716603</v>
      </c>
      <c r="K185" s="2">
        <v>-2.0291580476326398E-2</v>
      </c>
      <c r="L185" s="2"/>
      <c r="M185" s="2" t="e">
        <f>(Table1[[#This Row],[poisson_likelihood]] - (1-Table1[[#This Row],[poisson_likelihood]])/(1/Table1[[#This Row],[365 implied]]-1))/4</f>
        <v>#DIV/0!</v>
      </c>
      <c r="N185" s="7" t="e">
        <f>Table1[[#This Row],[kelly/4 365]]*0.5*$U$2</f>
        <v>#DIV/0!</v>
      </c>
      <c r="O185" s="2"/>
      <c r="P185" s="2" t="e">
        <f>(Table1[[#This Row],[poisson_likelihood]] - (1-Table1[[#This Row],[poisson_likelihood]])/(1/Table1[[#This Row],[99/pinn implied]]-1))/4</f>
        <v>#DIV/0!</v>
      </c>
      <c r="Q185" s="7" t="e">
        <f>Table1[[#This Row],[kelly/4 99]]*0.5*$U$2</f>
        <v>#DIV/0!</v>
      </c>
      <c r="R185" s="2"/>
      <c r="S18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86" spans="1:19" x14ac:dyDescent="0.2">
      <c r="A186">
        <v>6315</v>
      </c>
      <c r="B186" t="s">
        <v>81</v>
      </c>
      <c r="C186" s="1">
        <v>45612</v>
      </c>
      <c r="D186" t="s">
        <v>12</v>
      </c>
      <c r="E186">
        <v>2.5</v>
      </c>
      <c r="F186" s="2">
        <v>0.413223140495867</v>
      </c>
      <c r="G186" s="2">
        <v>0.41193045266517903</v>
      </c>
      <c r="H186" s="2">
        <v>0.365438592595071</v>
      </c>
      <c r="I186" s="2">
        <v>0.33333333333333298</v>
      </c>
      <c r="J186" s="2">
        <v>0.35353535353535298</v>
      </c>
      <c r="K186" s="2">
        <v>-2.0358909492944801E-2</v>
      </c>
      <c r="L186" s="2"/>
      <c r="M186" s="2" t="e">
        <f>(Table1[[#This Row],[poisson_likelihood]] - (1-Table1[[#This Row],[poisson_likelihood]])/(1/Table1[[#This Row],[365 implied]]-1))/4</f>
        <v>#DIV/0!</v>
      </c>
      <c r="N186" s="7" t="e">
        <f>Table1[[#This Row],[kelly/4 365]]*0.5*$U$2</f>
        <v>#DIV/0!</v>
      </c>
      <c r="O186" s="2"/>
      <c r="P186" s="2" t="e">
        <f>(Table1[[#This Row],[poisson_likelihood]] - (1-Table1[[#This Row],[poisson_likelihood]])/(1/Table1[[#This Row],[99/pinn implied]]-1))/4</f>
        <v>#DIV/0!</v>
      </c>
      <c r="Q186" s="7" t="e">
        <f>Table1[[#This Row],[kelly/4 99]]*0.5*$U$2</f>
        <v>#DIV/0!</v>
      </c>
      <c r="R186" s="2"/>
      <c r="S18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87" spans="1:19" x14ac:dyDescent="0.2">
      <c r="A187">
        <v>6377</v>
      </c>
      <c r="B187" t="s">
        <v>112</v>
      </c>
      <c r="C187" s="1">
        <v>45612</v>
      </c>
      <c r="D187" t="s">
        <v>12</v>
      </c>
      <c r="E187">
        <v>2.5</v>
      </c>
      <c r="F187" s="2">
        <v>0.56497175141242895</v>
      </c>
      <c r="G187" s="2">
        <v>0.56381375547455703</v>
      </c>
      <c r="H187" s="2">
        <v>0.52904383876011496</v>
      </c>
      <c r="I187" s="2">
        <v>0.48913043478260798</v>
      </c>
      <c r="J187" s="2">
        <v>0.512658227848101</v>
      </c>
      <c r="K187" s="2">
        <v>-2.0646884868374901E-2</v>
      </c>
      <c r="L187" s="2"/>
      <c r="M187" s="2" t="e">
        <f>(Table1[[#This Row],[poisson_likelihood]] - (1-Table1[[#This Row],[poisson_likelihood]])/(1/Table1[[#This Row],[365 implied]]-1))/4</f>
        <v>#DIV/0!</v>
      </c>
      <c r="N187" s="7" t="e">
        <f>Table1[[#This Row],[kelly/4 365]]*0.5*$U$2</f>
        <v>#DIV/0!</v>
      </c>
      <c r="O187" s="2"/>
      <c r="P187" s="2" t="e">
        <f>(Table1[[#This Row],[poisson_likelihood]] - (1-Table1[[#This Row],[poisson_likelihood]])/(1/Table1[[#This Row],[99/pinn implied]]-1))/4</f>
        <v>#DIV/0!</v>
      </c>
      <c r="Q187" s="7" t="e">
        <f>Table1[[#This Row],[kelly/4 99]]*0.5*$U$2</f>
        <v>#DIV/0!</v>
      </c>
      <c r="R187" s="2"/>
      <c r="S18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88" spans="1:19" x14ac:dyDescent="0.2">
      <c r="A188">
        <v>6356</v>
      </c>
      <c r="B188" t="s">
        <v>101</v>
      </c>
      <c r="C188" s="1">
        <v>45612</v>
      </c>
      <c r="D188" t="s">
        <v>13</v>
      </c>
      <c r="E188">
        <v>2.5</v>
      </c>
      <c r="F188" s="2">
        <v>0.65359477124182996</v>
      </c>
      <c r="G188" s="2">
        <v>0.57824618381451898</v>
      </c>
      <c r="H188" s="2">
        <v>0.62458630169157603</v>
      </c>
      <c r="I188" s="2">
        <v>0.61931818181818099</v>
      </c>
      <c r="J188" s="2">
        <v>0.617940199335548</v>
      </c>
      <c r="K188" s="2">
        <v>-2.0935357741456599E-2</v>
      </c>
      <c r="L188" s="2"/>
      <c r="M188" s="2" t="e">
        <f>(Table1[[#This Row],[poisson_likelihood]] - (1-Table1[[#This Row],[poisson_likelihood]])/(1/Table1[[#This Row],[365 implied]]-1))/4</f>
        <v>#DIV/0!</v>
      </c>
      <c r="N188" s="7" t="e">
        <f>Table1[[#This Row],[kelly/4 365]]*0.5*$U$2</f>
        <v>#DIV/0!</v>
      </c>
      <c r="O188" s="2"/>
      <c r="P188" s="2" t="e">
        <f>(Table1[[#This Row],[poisson_likelihood]] - (1-Table1[[#This Row],[poisson_likelihood]])/(1/Table1[[#This Row],[99/pinn implied]]-1))/4</f>
        <v>#DIV/0!</v>
      </c>
      <c r="Q188" s="7" t="e">
        <f>Table1[[#This Row],[kelly/4 99]]*0.5*$U$2</f>
        <v>#DIV/0!</v>
      </c>
      <c r="R188" s="2"/>
      <c r="S18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89" spans="1:19" x14ac:dyDescent="0.2">
      <c r="A189">
        <v>6181</v>
      </c>
      <c r="B189" t="s">
        <v>14</v>
      </c>
      <c r="C189" s="1">
        <v>45612</v>
      </c>
      <c r="D189" t="s">
        <v>12</v>
      </c>
      <c r="E189">
        <v>2.5</v>
      </c>
      <c r="F189" s="2">
        <v>0.56497175141242895</v>
      </c>
      <c r="G189" s="2">
        <v>0.56809531019502002</v>
      </c>
      <c r="H189" s="2">
        <v>0.52764542233872103</v>
      </c>
      <c r="I189" s="2">
        <v>0.47398843930635798</v>
      </c>
      <c r="J189" s="2">
        <v>0.50830564784053101</v>
      </c>
      <c r="K189" s="2">
        <v>-2.1450520279370999E-2</v>
      </c>
      <c r="L189" s="2"/>
      <c r="M189" s="2" t="e">
        <f>(Table1[[#This Row],[poisson_likelihood]] - (1-Table1[[#This Row],[poisson_likelihood]])/(1/Table1[[#This Row],[365 implied]]-1))/4</f>
        <v>#DIV/0!</v>
      </c>
      <c r="N189" s="7" t="e">
        <f>Table1[[#This Row],[kelly/4 365]]*0.5*$U$2</f>
        <v>#DIV/0!</v>
      </c>
      <c r="O189" s="2"/>
      <c r="P189" s="2" t="e">
        <f>(Table1[[#This Row],[poisson_likelihood]] - (1-Table1[[#This Row],[poisson_likelihood]])/(1/Table1[[#This Row],[99/pinn implied]]-1))/4</f>
        <v>#DIV/0!</v>
      </c>
      <c r="Q189" s="7" t="e">
        <f>Table1[[#This Row],[kelly/4 99]]*0.5*$U$2</f>
        <v>#DIV/0!</v>
      </c>
      <c r="R189" s="2"/>
      <c r="S18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90" spans="1:19" x14ac:dyDescent="0.2">
      <c r="A190">
        <v>6396</v>
      </c>
      <c r="B190" t="s">
        <v>121</v>
      </c>
      <c r="C190" s="1">
        <v>45612</v>
      </c>
      <c r="D190" t="s">
        <v>13</v>
      </c>
      <c r="E190">
        <v>2.5</v>
      </c>
      <c r="F190" s="2">
        <v>0.467289719626168</v>
      </c>
      <c r="G190" s="2">
        <v>0.38692232004827698</v>
      </c>
      <c r="H190" s="2">
        <v>0.42071697155652599</v>
      </c>
      <c r="I190" s="2">
        <v>0.53005464480874298</v>
      </c>
      <c r="J190" s="2">
        <v>0.55910543130990398</v>
      </c>
      <c r="K190" s="2">
        <v>-2.1856508962507099E-2</v>
      </c>
      <c r="L190" s="2"/>
      <c r="M190" s="2" t="e">
        <f>(Table1[[#This Row],[poisson_likelihood]] - (1-Table1[[#This Row],[poisson_likelihood]])/(1/Table1[[#This Row],[365 implied]]-1))/4</f>
        <v>#DIV/0!</v>
      </c>
      <c r="N190" s="7" t="e">
        <f>Table1[[#This Row],[kelly/4 365]]*0.5*$U$2</f>
        <v>#DIV/0!</v>
      </c>
      <c r="O190" s="2"/>
      <c r="P190" s="2" t="e">
        <f>(Table1[[#This Row],[poisson_likelihood]] - (1-Table1[[#This Row],[poisson_likelihood]])/(1/Table1[[#This Row],[99/pinn implied]]-1))/4</f>
        <v>#DIV/0!</v>
      </c>
      <c r="Q190" s="7" t="e">
        <f>Table1[[#This Row],[kelly/4 99]]*0.5*$U$2</f>
        <v>#DIV/0!</v>
      </c>
      <c r="R190" s="2"/>
      <c r="S19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91" spans="1:19" x14ac:dyDescent="0.2">
      <c r="A191">
        <v>6216</v>
      </c>
      <c r="B191" t="s">
        <v>31</v>
      </c>
      <c r="C191" s="1">
        <v>45612</v>
      </c>
      <c r="D191" t="s">
        <v>13</v>
      </c>
      <c r="E191">
        <v>2.5</v>
      </c>
      <c r="F191" s="2">
        <v>0.476190476190476</v>
      </c>
      <c r="G191" s="2">
        <v>0.39424140982388001</v>
      </c>
      <c r="H191" s="2">
        <v>0.42831099535950401</v>
      </c>
      <c r="I191" s="2">
        <v>0.45303867403314901</v>
      </c>
      <c r="J191" s="2">
        <v>0.42019543973941298</v>
      </c>
      <c r="K191" s="2">
        <v>-2.2851570396600001E-2</v>
      </c>
      <c r="L191" s="2"/>
      <c r="M191" s="2" t="e">
        <f>(Table1[[#This Row],[poisson_likelihood]] - (1-Table1[[#This Row],[poisson_likelihood]])/(1/Table1[[#This Row],[365 implied]]-1))/4</f>
        <v>#DIV/0!</v>
      </c>
      <c r="N191" s="7" t="e">
        <f>Table1[[#This Row],[kelly/4 365]]*0.5*$U$2</f>
        <v>#DIV/0!</v>
      </c>
      <c r="O191" s="2"/>
      <c r="P191" s="2" t="e">
        <f>(Table1[[#This Row],[poisson_likelihood]] - (1-Table1[[#This Row],[poisson_likelihood]])/(1/Table1[[#This Row],[99/pinn implied]]-1))/4</f>
        <v>#DIV/0!</v>
      </c>
      <c r="Q191" s="7" t="e">
        <f>Table1[[#This Row],[kelly/4 99]]*0.5*$U$2</f>
        <v>#DIV/0!</v>
      </c>
      <c r="R191" s="2"/>
      <c r="S19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92" spans="1:19" x14ac:dyDescent="0.2">
      <c r="A192">
        <v>6449</v>
      </c>
      <c r="B192" t="s">
        <v>148</v>
      </c>
      <c r="C192" s="1">
        <v>45612</v>
      </c>
      <c r="D192" t="s">
        <v>12</v>
      </c>
      <c r="E192">
        <v>2.5</v>
      </c>
      <c r="F192" s="2">
        <v>0.39370078740157399</v>
      </c>
      <c r="G192" s="2">
        <v>0.38136338867627201</v>
      </c>
      <c r="H192" s="2">
        <v>0.33813381890831201</v>
      </c>
      <c r="I192" s="2">
        <v>0.29139072847682101</v>
      </c>
      <c r="J192" s="2">
        <v>0.32490974729241801</v>
      </c>
      <c r="K192" s="2">
        <v>-2.2912353891702399E-2</v>
      </c>
      <c r="L192" s="2"/>
      <c r="M192" s="2" t="e">
        <f>(Table1[[#This Row],[poisson_likelihood]] - (1-Table1[[#This Row],[poisson_likelihood]])/(1/Table1[[#This Row],[365 implied]]-1))/4</f>
        <v>#DIV/0!</v>
      </c>
      <c r="N192" s="7" t="e">
        <f>Table1[[#This Row],[kelly/4 365]]*0.5*$U$2</f>
        <v>#DIV/0!</v>
      </c>
      <c r="O192" s="2"/>
      <c r="P192" s="2" t="e">
        <f>(Table1[[#This Row],[poisson_likelihood]] - (1-Table1[[#This Row],[poisson_likelihood]])/(1/Table1[[#This Row],[99/pinn implied]]-1))/4</f>
        <v>#DIV/0!</v>
      </c>
      <c r="Q192" s="7" t="e">
        <f>Table1[[#This Row],[kelly/4 99]]*0.5*$U$2</f>
        <v>#DIV/0!</v>
      </c>
      <c r="R192" s="2"/>
      <c r="S19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93" spans="1:19" x14ac:dyDescent="0.2">
      <c r="A193">
        <v>6330</v>
      </c>
      <c r="B193" t="s">
        <v>88</v>
      </c>
      <c r="C193" s="1">
        <v>45612</v>
      </c>
      <c r="D193" t="s">
        <v>13</v>
      </c>
      <c r="E193">
        <v>1.5</v>
      </c>
      <c r="F193" s="2">
        <v>0.40322580645161199</v>
      </c>
      <c r="G193" s="2">
        <v>0.31900185991368202</v>
      </c>
      <c r="H193" s="2">
        <v>0.34816342982681597</v>
      </c>
      <c r="I193" s="2">
        <v>0.32960893854748602</v>
      </c>
      <c r="J193" s="2">
        <v>0.339933993399339</v>
      </c>
      <c r="K193" s="2">
        <v>-2.3066671288766001E-2</v>
      </c>
      <c r="L193" s="2"/>
      <c r="M193" s="2" t="e">
        <f>(Table1[[#This Row],[poisson_likelihood]] - (1-Table1[[#This Row],[poisson_likelihood]])/(1/Table1[[#This Row],[365 implied]]-1))/4</f>
        <v>#DIV/0!</v>
      </c>
      <c r="N193" s="7" t="e">
        <f>Table1[[#This Row],[kelly/4 365]]*0.5*$U$2</f>
        <v>#DIV/0!</v>
      </c>
      <c r="O193" s="2"/>
      <c r="P193" s="2" t="e">
        <f>(Table1[[#This Row],[poisson_likelihood]] - (1-Table1[[#This Row],[poisson_likelihood]])/(1/Table1[[#This Row],[99/pinn implied]]-1))/4</f>
        <v>#DIV/0!</v>
      </c>
      <c r="Q193" s="7" t="e">
        <f>Table1[[#This Row],[kelly/4 99]]*0.5*$U$2</f>
        <v>#DIV/0!</v>
      </c>
      <c r="R193" s="2"/>
      <c r="S19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94" spans="1:19" x14ac:dyDescent="0.2">
      <c r="A194">
        <v>6275</v>
      </c>
      <c r="B194" t="s">
        <v>61</v>
      </c>
      <c r="C194" s="1">
        <v>45612</v>
      </c>
      <c r="D194" t="s">
        <v>12</v>
      </c>
      <c r="E194">
        <v>2.5</v>
      </c>
      <c r="F194" s="2">
        <v>0.40983606557377</v>
      </c>
      <c r="G194" s="2">
        <v>0.40717941349362202</v>
      </c>
      <c r="H194" s="2">
        <v>0.35365582463348899</v>
      </c>
      <c r="I194" s="2">
        <v>0.45185185185185101</v>
      </c>
      <c r="J194" s="2">
        <v>0.47368421052631499</v>
      </c>
      <c r="K194" s="2">
        <v>-2.37985742872023E-2</v>
      </c>
      <c r="L194" s="2"/>
      <c r="M194" s="2" t="e">
        <f>(Table1[[#This Row],[poisson_likelihood]] - (1-Table1[[#This Row],[poisson_likelihood]])/(1/Table1[[#This Row],[365 implied]]-1))/4</f>
        <v>#DIV/0!</v>
      </c>
      <c r="N194" s="7" t="e">
        <f>Table1[[#This Row],[kelly/4 365]]*0.5*$U$2</f>
        <v>#DIV/0!</v>
      </c>
      <c r="O194" s="2"/>
      <c r="P194" s="2" t="e">
        <f>(Table1[[#This Row],[poisson_likelihood]] - (1-Table1[[#This Row],[poisson_likelihood]])/(1/Table1[[#This Row],[99/pinn implied]]-1))/4</f>
        <v>#DIV/0!</v>
      </c>
      <c r="Q194" s="7" t="e">
        <f>Table1[[#This Row],[kelly/4 99]]*0.5*$U$2</f>
        <v>#DIV/0!</v>
      </c>
      <c r="R194" s="2"/>
      <c r="S19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95" spans="1:19" x14ac:dyDescent="0.2">
      <c r="A195">
        <v>6286</v>
      </c>
      <c r="B195" t="s">
        <v>66</v>
      </c>
      <c r="C195" s="1">
        <v>45612</v>
      </c>
      <c r="D195" t="s">
        <v>13</v>
      </c>
      <c r="E195">
        <v>3.5</v>
      </c>
      <c r="F195" s="2">
        <v>0.59880239520958001</v>
      </c>
      <c r="G195" s="2">
        <v>0.52191950877131799</v>
      </c>
      <c r="H195" s="2">
        <v>0.56029183525693205</v>
      </c>
      <c r="I195" s="2">
        <v>0.47586206896551703</v>
      </c>
      <c r="J195" s="2">
        <v>0.50553505535055299</v>
      </c>
      <c r="K195" s="2">
        <v>-2.3997251910792099E-2</v>
      </c>
      <c r="L195" s="2"/>
      <c r="M195" s="2" t="e">
        <f>(Table1[[#This Row],[poisson_likelihood]] - (1-Table1[[#This Row],[poisson_likelihood]])/(1/Table1[[#This Row],[365 implied]]-1))/4</f>
        <v>#DIV/0!</v>
      </c>
      <c r="N195" s="7" t="e">
        <f>Table1[[#This Row],[kelly/4 365]]*0.5*$U$2</f>
        <v>#DIV/0!</v>
      </c>
      <c r="O195" s="2"/>
      <c r="P195" s="2" t="e">
        <f>(Table1[[#This Row],[poisson_likelihood]] - (1-Table1[[#This Row],[poisson_likelihood]])/(1/Table1[[#This Row],[99/pinn implied]]-1))/4</f>
        <v>#DIV/0!</v>
      </c>
      <c r="Q195" s="7" t="e">
        <f>Table1[[#This Row],[kelly/4 99]]*0.5*$U$2</f>
        <v>#DIV/0!</v>
      </c>
      <c r="R195" s="2"/>
      <c r="S19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96" spans="1:19" x14ac:dyDescent="0.2">
      <c r="A196">
        <v>6250</v>
      </c>
      <c r="B196" t="s">
        <v>48</v>
      </c>
      <c r="C196" s="1">
        <v>45612</v>
      </c>
      <c r="D196" t="s">
        <v>13</v>
      </c>
      <c r="E196">
        <v>1.5</v>
      </c>
      <c r="F196" s="2">
        <v>0.460829493087557</v>
      </c>
      <c r="G196" s="2">
        <v>0.37382710226744698</v>
      </c>
      <c r="H196" s="2">
        <v>0.40902020836359698</v>
      </c>
      <c r="I196" s="2">
        <v>0.41988950276242998</v>
      </c>
      <c r="J196" s="2">
        <v>0.41042345276872899</v>
      </c>
      <c r="K196" s="2">
        <v>-2.40226811647422E-2</v>
      </c>
      <c r="L196" s="2"/>
      <c r="M196" s="2" t="e">
        <f>(Table1[[#This Row],[poisson_likelihood]] - (1-Table1[[#This Row],[poisson_likelihood]])/(1/Table1[[#This Row],[365 implied]]-1))/4</f>
        <v>#DIV/0!</v>
      </c>
      <c r="N196" s="7" t="e">
        <f>Table1[[#This Row],[kelly/4 365]]*0.5*$U$2</f>
        <v>#DIV/0!</v>
      </c>
      <c r="O196" s="2"/>
      <c r="P196" s="2" t="e">
        <f>(Table1[[#This Row],[poisson_likelihood]] - (1-Table1[[#This Row],[poisson_likelihood]])/(1/Table1[[#This Row],[99/pinn implied]]-1))/4</f>
        <v>#DIV/0!</v>
      </c>
      <c r="Q196" s="7" t="e">
        <f>Table1[[#This Row],[kelly/4 99]]*0.5*$U$2</f>
        <v>#DIV/0!</v>
      </c>
      <c r="R196" s="2"/>
      <c r="S19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97" spans="1:19" x14ac:dyDescent="0.2">
      <c r="A197">
        <v>6307</v>
      </c>
      <c r="B197" t="s">
        <v>77</v>
      </c>
      <c r="C197" s="1">
        <v>45612</v>
      </c>
      <c r="D197" t="s">
        <v>12</v>
      </c>
      <c r="E197">
        <v>2.5</v>
      </c>
      <c r="F197" s="2">
        <v>0.414937759336099</v>
      </c>
      <c r="G197" s="2">
        <v>0.40003919553728701</v>
      </c>
      <c r="H197" s="2">
        <v>0.35761286904163803</v>
      </c>
      <c r="I197" s="2">
        <v>0.40136054421768702</v>
      </c>
      <c r="J197" s="2">
        <v>0.35531135531135499</v>
      </c>
      <c r="K197" s="2">
        <v>-2.4495210214476901E-2</v>
      </c>
      <c r="L197" s="2"/>
      <c r="M197" s="2" t="e">
        <f>(Table1[[#This Row],[poisson_likelihood]] - (1-Table1[[#This Row],[poisson_likelihood]])/(1/Table1[[#This Row],[365 implied]]-1))/4</f>
        <v>#DIV/0!</v>
      </c>
      <c r="N197" s="7" t="e">
        <f>Table1[[#This Row],[kelly/4 365]]*0.5*$U$2</f>
        <v>#DIV/0!</v>
      </c>
      <c r="O197" s="2"/>
      <c r="P197" s="2" t="e">
        <f>(Table1[[#This Row],[poisson_likelihood]] - (1-Table1[[#This Row],[poisson_likelihood]])/(1/Table1[[#This Row],[99/pinn implied]]-1))/4</f>
        <v>#DIV/0!</v>
      </c>
      <c r="Q197" s="7" t="e">
        <f>Table1[[#This Row],[kelly/4 99]]*0.5*$U$2</f>
        <v>#DIV/0!</v>
      </c>
      <c r="R197" s="2"/>
      <c r="S19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98" spans="1:19" x14ac:dyDescent="0.2">
      <c r="A198">
        <v>6268</v>
      </c>
      <c r="B198" t="s">
        <v>57</v>
      </c>
      <c r="C198" s="1">
        <v>45612</v>
      </c>
      <c r="D198" t="s">
        <v>13</v>
      </c>
      <c r="E198">
        <v>1.5</v>
      </c>
      <c r="F198" s="2">
        <v>0.45045045045045001</v>
      </c>
      <c r="G198" s="2">
        <v>0.368712785165831</v>
      </c>
      <c r="H198" s="2">
        <v>0.39647538942693</v>
      </c>
      <c r="I198" s="2">
        <v>0.28888888888888797</v>
      </c>
      <c r="J198" s="2">
        <v>0.27960526315789402</v>
      </c>
      <c r="K198" s="2">
        <v>-2.4554228580371699E-2</v>
      </c>
      <c r="L198" s="2"/>
      <c r="M198" s="2" t="e">
        <f>(Table1[[#This Row],[poisson_likelihood]] - (1-Table1[[#This Row],[poisson_likelihood]])/(1/Table1[[#This Row],[365 implied]]-1))/4</f>
        <v>#DIV/0!</v>
      </c>
      <c r="N198" s="7" t="e">
        <f>Table1[[#This Row],[kelly/4 365]]*0.5*$U$2</f>
        <v>#DIV/0!</v>
      </c>
      <c r="O198" s="2"/>
      <c r="P198" s="2" t="e">
        <f>(Table1[[#This Row],[poisson_likelihood]] - (1-Table1[[#This Row],[poisson_likelihood]])/(1/Table1[[#This Row],[99/pinn implied]]-1))/4</f>
        <v>#DIV/0!</v>
      </c>
      <c r="Q198" s="7" t="e">
        <f>Table1[[#This Row],[kelly/4 99]]*0.5*$U$2</f>
        <v>#DIV/0!</v>
      </c>
      <c r="R198" s="2"/>
      <c r="S19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99" spans="1:19" x14ac:dyDescent="0.2">
      <c r="A199">
        <v>6352</v>
      </c>
      <c r="B199" t="s">
        <v>99</v>
      </c>
      <c r="C199" s="1">
        <v>45612</v>
      </c>
      <c r="D199" t="s">
        <v>13</v>
      </c>
      <c r="E199">
        <v>3.5</v>
      </c>
      <c r="F199" s="2">
        <v>0.60240963855421603</v>
      </c>
      <c r="G199" s="2">
        <v>0.52545880378718901</v>
      </c>
      <c r="H199" s="2">
        <v>0.56333155740228302</v>
      </c>
      <c r="I199" s="2">
        <v>0.585365853658536</v>
      </c>
      <c r="J199" s="2">
        <v>0.56043956043956</v>
      </c>
      <c r="K199" s="2">
        <v>-2.4571823754625001E-2</v>
      </c>
      <c r="L199" s="2"/>
      <c r="M199" s="2" t="e">
        <f>(Table1[[#This Row],[poisson_likelihood]] - (1-Table1[[#This Row],[poisson_likelihood]])/(1/Table1[[#This Row],[365 implied]]-1))/4</f>
        <v>#DIV/0!</v>
      </c>
      <c r="N199" s="7" t="e">
        <f>Table1[[#This Row],[kelly/4 365]]*0.5*$U$2</f>
        <v>#DIV/0!</v>
      </c>
      <c r="O199" s="2"/>
      <c r="P199" s="2" t="e">
        <f>(Table1[[#This Row],[poisson_likelihood]] - (1-Table1[[#This Row],[poisson_likelihood]])/(1/Table1[[#This Row],[99/pinn implied]]-1))/4</f>
        <v>#DIV/0!</v>
      </c>
      <c r="Q199" s="7" t="e">
        <f>Table1[[#This Row],[kelly/4 99]]*0.5*$U$2</f>
        <v>#DIV/0!</v>
      </c>
      <c r="R199" s="2"/>
      <c r="S19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00" spans="1:19" x14ac:dyDescent="0.2">
      <c r="A200">
        <v>6325</v>
      </c>
      <c r="B200" t="s">
        <v>86</v>
      </c>
      <c r="C200" s="1">
        <v>45612</v>
      </c>
      <c r="D200" t="s">
        <v>12</v>
      </c>
      <c r="E200">
        <v>3.5</v>
      </c>
      <c r="F200" s="2">
        <v>0.42372881355932202</v>
      </c>
      <c r="G200" s="2">
        <v>0.415967346626887</v>
      </c>
      <c r="H200" s="2">
        <v>0.36707563176480501</v>
      </c>
      <c r="I200" s="2">
        <v>0.46327683615819198</v>
      </c>
      <c r="J200" s="2">
        <v>0.48172757475083</v>
      </c>
      <c r="K200" s="2">
        <v>-2.4577483278503599E-2</v>
      </c>
      <c r="L200" s="2"/>
      <c r="M200" s="2" t="e">
        <f>(Table1[[#This Row],[poisson_likelihood]] - (1-Table1[[#This Row],[poisson_likelihood]])/(1/Table1[[#This Row],[365 implied]]-1))/4</f>
        <v>#DIV/0!</v>
      </c>
      <c r="N200" s="7" t="e">
        <f>Table1[[#This Row],[kelly/4 365]]*0.5*$U$2</f>
        <v>#DIV/0!</v>
      </c>
      <c r="O200" s="2"/>
      <c r="P200" s="2" t="e">
        <f>(Table1[[#This Row],[poisson_likelihood]] - (1-Table1[[#This Row],[poisson_likelihood]])/(1/Table1[[#This Row],[99/pinn implied]]-1))/4</f>
        <v>#DIV/0!</v>
      </c>
      <c r="Q200" s="7" t="e">
        <f>Table1[[#This Row],[kelly/4 99]]*0.5*$U$2</f>
        <v>#DIV/0!</v>
      </c>
      <c r="R200" s="2"/>
      <c r="S20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01" spans="1:19" x14ac:dyDescent="0.2">
      <c r="A201">
        <v>6408</v>
      </c>
      <c r="B201" t="s">
        <v>127</v>
      </c>
      <c r="C201" s="1">
        <v>45612</v>
      </c>
      <c r="D201" t="s">
        <v>13</v>
      </c>
      <c r="E201">
        <v>2.5</v>
      </c>
      <c r="F201" s="2">
        <v>0.56497175141242895</v>
      </c>
      <c r="G201" s="2">
        <v>0.47830650656794299</v>
      </c>
      <c r="H201" s="2">
        <v>0.52216049734776604</v>
      </c>
      <c r="I201" s="2">
        <v>0.62275449101796398</v>
      </c>
      <c r="J201" s="2">
        <v>0.59661016949152501</v>
      </c>
      <c r="K201" s="2">
        <v>-2.4602571329367901E-2</v>
      </c>
      <c r="L201" s="2"/>
      <c r="M201" s="2" t="e">
        <f>(Table1[[#This Row],[poisson_likelihood]] - (1-Table1[[#This Row],[poisson_likelihood]])/(1/Table1[[#This Row],[365 implied]]-1))/4</f>
        <v>#DIV/0!</v>
      </c>
      <c r="N201" s="7" t="e">
        <f>Table1[[#This Row],[kelly/4 365]]*0.5*$U$2</f>
        <v>#DIV/0!</v>
      </c>
      <c r="O201" s="2"/>
      <c r="P201" s="2" t="e">
        <f>(Table1[[#This Row],[poisson_likelihood]] - (1-Table1[[#This Row],[poisson_likelihood]])/(1/Table1[[#This Row],[99/pinn implied]]-1))/4</f>
        <v>#DIV/0!</v>
      </c>
      <c r="Q201" s="7" t="e">
        <f>Table1[[#This Row],[kelly/4 99]]*0.5*$U$2</f>
        <v>#DIV/0!</v>
      </c>
      <c r="R201" s="2"/>
      <c r="S20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02" spans="1:19" x14ac:dyDescent="0.2">
      <c r="A202">
        <v>6232</v>
      </c>
      <c r="B202" t="s">
        <v>39</v>
      </c>
      <c r="C202" s="1">
        <v>45612</v>
      </c>
      <c r="D202" t="s">
        <v>13</v>
      </c>
      <c r="E202">
        <v>1.5</v>
      </c>
      <c r="F202" s="2">
        <v>0.476190476190476</v>
      </c>
      <c r="G202" s="2">
        <v>0.38438857379656299</v>
      </c>
      <c r="H202" s="2">
        <v>0.42413663956772502</v>
      </c>
      <c r="I202" s="2">
        <v>0.396039603960396</v>
      </c>
      <c r="J202" s="2">
        <v>0.43181818181818099</v>
      </c>
      <c r="K202" s="2">
        <v>-2.4843876569948999E-2</v>
      </c>
      <c r="L202" s="2"/>
      <c r="M202" s="2" t="e">
        <f>(Table1[[#This Row],[poisson_likelihood]] - (1-Table1[[#This Row],[poisson_likelihood]])/(1/Table1[[#This Row],[365 implied]]-1))/4</f>
        <v>#DIV/0!</v>
      </c>
      <c r="N202" s="7" t="e">
        <f>Table1[[#This Row],[kelly/4 365]]*0.5*$U$2</f>
        <v>#DIV/0!</v>
      </c>
      <c r="O202" s="2"/>
      <c r="P202" s="2" t="e">
        <f>(Table1[[#This Row],[poisson_likelihood]] - (1-Table1[[#This Row],[poisson_likelihood]])/(1/Table1[[#This Row],[99/pinn implied]]-1))/4</f>
        <v>#DIV/0!</v>
      </c>
      <c r="Q202" s="7" t="e">
        <f>Table1[[#This Row],[kelly/4 99]]*0.5*$U$2</f>
        <v>#DIV/0!</v>
      </c>
      <c r="R202" s="2"/>
      <c r="S20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03" spans="1:19" x14ac:dyDescent="0.2">
      <c r="A203">
        <v>6366</v>
      </c>
      <c r="B203" t="s">
        <v>106</v>
      </c>
      <c r="C203" s="1">
        <v>45612</v>
      </c>
      <c r="D203" t="s">
        <v>13</v>
      </c>
      <c r="E203">
        <v>1.5</v>
      </c>
      <c r="F203" s="2">
        <v>0.40650406504065001</v>
      </c>
      <c r="G203" s="2">
        <v>0.32341325803023901</v>
      </c>
      <c r="H203" s="2">
        <v>0.34660779971446998</v>
      </c>
      <c r="I203" s="2">
        <v>0.36046511627906902</v>
      </c>
      <c r="J203" s="2">
        <v>0.34470989761092102</v>
      </c>
      <c r="K203" s="2">
        <v>-2.5230276147671801E-2</v>
      </c>
      <c r="L203" s="2"/>
      <c r="M203" s="2" t="e">
        <f>(Table1[[#This Row],[poisson_likelihood]] - (1-Table1[[#This Row],[poisson_likelihood]])/(1/Table1[[#This Row],[365 implied]]-1))/4</f>
        <v>#DIV/0!</v>
      </c>
      <c r="N203" s="7" t="e">
        <f>Table1[[#This Row],[kelly/4 365]]*0.5*$U$2</f>
        <v>#DIV/0!</v>
      </c>
      <c r="O203" s="2"/>
      <c r="P203" s="2" t="e">
        <f>(Table1[[#This Row],[poisson_likelihood]] - (1-Table1[[#This Row],[poisson_likelihood]])/(1/Table1[[#This Row],[99/pinn implied]]-1))/4</f>
        <v>#DIV/0!</v>
      </c>
      <c r="Q203" s="7" t="e">
        <f>Table1[[#This Row],[kelly/4 99]]*0.5*$U$2</f>
        <v>#DIV/0!</v>
      </c>
      <c r="R203" s="2"/>
      <c r="S20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04" spans="1:19" x14ac:dyDescent="0.2">
      <c r="A204">
        <v>6446</v>
      </c>
      <c r="B204" t="s">
        <v>146</v>
      </c>
      <c r="C204" s="1">
        <v>45612</v>
      </c>
      <c r="D204" t="s">
        <v>13</v>
      </c>
      <c r="E204">
        <v>2.5</v>
      </c>
      <c r="F204" s="2">
        <v>0.45871559633027498</v>
      </c>
      <c r="G204" s="2">
        <v>0.36637271402544602</v>
      </c>
      <c r="H204" s="2">
        <v>0.40332613681409002</v>
      </c>
      <c r="I204" s="2">
        <v>0.452380952380952</v>
      </c>
      <c r="J204" s="2">
        <v>0.46598639455782298</v>
      </c>
      <c r="K204" s="2">
        <v>-2.5582419861288501E-2</v>
      </c>
      <c r="L204" s="2"/>
      <c r="M204" s="2" t="e">
        <f>(Table1[[#This Row],[poisson_likelihood]] - (1-Table1[[#This Row],[poisson_likelihood]])/(1/Table1[[#This Row],[365 implied]]-1))/4</f>
        <v>#DIV/0!</v>
      </c>
      <c r="N204" s="7" t="e">
        <f>Table1[[#This Row],[kelly/4 365]]*0.5*$U$2</f>
        <v>#DIV/0!</v>
      </c>
      <c r="O204" s="2"/>
      <c r="P204" s="2" t="e">
        <f>(Table1[[#This Row],[poisson_likelihood]] - (1-Table1[[#This Row],[poisson_likelihood]])/(1/Table1[[#This Row],[99/pinn implied]]-1))/4</f>
        <v>#DIV/0!</v>
      </c>
      <c r="Q204" s="7" t="e">
        <f>Table1[[#This Row],[kelly/4 99]]*0.5*$U$2</f>
        <v>#DIV/0!</v>
      </c>
      <c r="R204" s="2"/>
      <c r="S20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05" spans="1:19" x14ac:dyDescent="0.2">
      <c r="A205">
        <v>6211</v>
      </c>
      <c r="B205" t="s">
        <v>29</v>
      </c>
      <c r="C205" s="1">
        <v>45612</v>
      </c>
      <c r="D205" t="s">
        <v>12</v>
      </c>
      <c r="E205">
        <v>2.5</v>
      </c>
      <c r="F205" s="2">
        <v>0.58823529411764697</v>
      </c>
      <c r="G205" s="2">
        <v>0.58970708794700799</v>
      </c>
      <c r="H205" s="2">
        <v>0.54603395766137697</v>
      </c>
      <c r="I205" s="2">
        <v>0.55555555555555503</v>
      </c>
      <c r="J205" s="2">
        <v>0.55925925925925901</v>
      </c>
      <c r="K205" s="2">
        <v>-2.5622239991306299E-2</v>
      </c>
      <c r="L205" s="2"/>
      <c r="M205" s="2" t="e">
        <f>(Table1[[#This Row],[poisson_likelihood]] - (1-Table1[[#This Row],[poisson_likelihood]])/(1/Table1[[#This Row],[365 implied]]-1))/4</f>
        <v>#DIV/0!</v>
      </c>
      <c r="N205" s="7" t="e">
        <f>Table1[[#This Row],[kelly/4 365]]*0.5*$U$2</f>
        <v>#DIV/0!</v>
      </c>
      <c r="O205" s="2"/>
      <c r="P205" s="2" t="e">
        <f>(Table1[[#This Row],[poisson_likelihood]] - (1-Table1[[#This Row],[poisson_likelihood]])/(1/Table1[[#This Row],[99/pinn implied]]-1))/4</f>
        <v>#DIV/0!</v>
      </c>
      <c r="Q205" s="7" t="e">
        <f>Table1[[#This Row],[kelly/4 99]]*0.5*$U$2</f>
        <v>#DIV/0!</v>
      </c>
      <c r="R205" s="2"/>
      <c r="S20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06" spans="1:19" x14ac:dyDescent="0.2">
      <c r="A206">
        <v>6452</v>
      </c>
      <c r="B206" t="s">
        <v>149</v>
      </c>
      <c r="C206" s="1">
        <v>45612</v>
      </c>
      <c r="D206" t="s">
        <v>13</v>
      </c>
      <c r="E206">
        <v>3.5</v>
      </c>
      <c r="F206" s="2">
        <v>0.60606060606060597</v>
      </c>
      <c r="G206" s="2">
        <v>0.52808303219164199</v>
      </c>
      <c r="H206" s="2">
        <v>0.56546842208836501</v>
      </c>
      <c r="I206" s="2">
        <v>0.64971751412429302</v>
      </c>
      <c r="J206" s="2">
        <v>0.65</v>
      </c>
      <c r="K206" s="2">
        <v>-2.5760424443922202E-2</v>
      </c>
      <c r="L206" s="2"/>
      <c r="M206" s="2" t="e">
        <f>(Table1[[#This Row],[poisson_likelihood]] - (1-Table1[[#This Row],[poisson_likelihood]])/(1/Table1[[#This Row],[365 implied]]-1))/4</f>
        <v>#DIV/0!</v>
      </c>
      <c r="N206" s="7" t="e">
        <f>Table1[[#This Row],[kelly/4 365]]*0.5*$U$2</f>
        <v>#DIV/0!</v>
      </c>
      <c r="O206" s="2"/>
      <c r="P206" s="2" t="e">
        <f>(Table1[[#This Row],[poisson_likelihood]] - (1-Table1[[#This Row],[poisson_likelihood]])/(1/Table1[[#This Row],[99/pinn implied]]-1))/4</f>
        <v>#DIV/0!</v>
      </c>
      <c r="Q206" s="7" t="e">
        <f>Table1[[#This Row],[kelly/4 99]]*0.5*$U$2</f>
        <v>#DIV/0!</v>
      </c>
      <c r="R206" s="2"/>
      <c r="S20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07" spans="1:19" x14ac:dyDescent="0.2">
      <c r="A207">
        <v>6291</v>
      </c>
      <c r="B207" t="s">
        <v>69</v>
      </c>
      <c r="C207" s="1">
        <v>45612</v>
      </c>
      <c r="D207" t="s">
        <v>12</v>
      </c>
      <c r="E207">
        <v>2.5</v>
      </c>
      <c r="F207" s="2">
        <v>0.418410041841004</v>
      </c>
      <c r="G207" s="2">
        <v>0.399906421152188</v>
      </c>
      <c r="H207" s="2">
        <v>0.356984920738385</v>
      </c>
      <c r="I207" s="2">
        <v>0.34254143646408802</v>
      </c>
      <c r="J207" s="2">
        <v>0.34201954397394102</v>
      </c>
      <c r="K207" s="2">
        <v>-2.64039639272046E-2</v>
      </c>
      <c r="L207" s="2"/>
      <c r="M207" s="2" t="e">
        <f>(Table1[[#This Row],[poisson_likelihood]] - (1-Table1[[#This Row],[poisson_likelihood]])/(1/Table1[[#This Row],[365 implied]]-1))/4</f>
        <v>#DIV/0!</v>
      </c>
      <c r="N207" s="7" t="e">
        <f>Table1[[#This Row],[kelly/4 365]]*0.5*$U$2</f>
        <v>#DIV/0!</v>
      </c>
      <c r="O207" s="2"/>
      <c r="P207" s="2" t="e">
        <f>(Table1[[#This Row],[poisson_likelihood]] - (1-Table1[[#This Row],[poisson_likelihood]])/(1/Table1[[#This Row],[99/pinn implied]]-1))/4</f>
        <v>#DIV/0!</v>
      </c>
      <c r="Q207" s="7" t="e">
        <f>Table1[[#This Row],[kelly/4 99]]*0.5*$U$2</f>
        <v>#DIV/0!</v>
      </c>
      <c r="R207" s="2"/>
      <c r="S20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08" spans="1:19" x14ac:dyDescent="0.2">
      <c r="A208">
        <v>6457</v>
      </c>
      <c r="B208" t="s">
        <v>152</v>
      </c>
      <c r="C208" s="1">
        <v>45612</v>
      </c>
      <c r="D208" t="s">
        <v>12</v>
      </c>
      <c r="E208">
        <v>1.5</v>
      </c>
      <c r="F208" s="2">
        <v>0.60606060606060597</v>
      </c>
      <c r="G208" s="2">
        <v>0.60360822041261997</v>
      </c>
      <c r="H208" s="2">
        <v>0.56427291810119795</v>
      </c>
      <c r="I208" s="2">
        <v>0.61904761904761896</v>
      </c>
      <c r="J208" s="2">
        <v>0.61623616236162304</v>
      </c>
      <c r="K208" s="2">
        <v>-2.65191096665469E-2</v>
      </c>
      <c r="L208" s="2"/>
      <c r="M208" s="2" t="e">
        <f>(Table1[[#This Row],[poisson_likelihood]] - (1-Table1[[#This Row],[poisson_likelihood]])/(1/Table1[[#This Row],[365 implied]]-1))/4</f>
        <v>#DIV/0!</v>
      </c>
      <c r="N208" s="7" t="e">
        <f>Table1[[#This Row],[kelly/4 365]]*0.5*$U$2</f>
        <v>#DIV/0!</v>
      </c>
      <c r="O208" s="2"/>
      <c r="P208" s="2" t="e">
        <f>(Table1[[#This Row],[poisson_likelihood]] - (1-Table1[[#This Row],[poisson_likelihood]])/(1/Table1[[#This Row],[99/pinn implied]]-1))/4</f>
        <v>#DIV/0!</v>
      </c>
      <c r="Q208" s="7" t="e">
        <f>Table1[[#This Row],[kelly/4 99]]*0.5*$U$2</f>
        <v>#DIV/0!</v>
      </c>
      <c r="R208" s="2"/>
      <c r="S20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09" spans="1:19" x14ac:dyDescent="0.2">
      <c r="A209">
        <v>6442</v>
      </c>
      <c r="B209" t="s">
        <v>144</v>
      </c>
      <c r="C209" s="1">
        <v>45612</v>
      </c>
      <c r="D209" t="s">
        <v>13</v>
      </c>
      <c r="E209">
        <v>2.5</v>
      </c>
      <c r="F209" s="2">
        <v>0.59523809523809501</v>
      </c>
      <c r="G209" s="2">
        <v>0.50775855629811595</v>
      </c>
      <c r="H209" s="2">
        <v>0.55221509632770105</v>
      </c>
      <c r="I209" s="2">
        <v>0.67065868263473005</v>
      </c>
      <c r="J209" s="2">
        <v>0.67457627118644004</v>
      </c>
      <c r="K209" s="2">
        <v>-2.6573028738772399E-2</v>
      </c>
      <c r="L209" s="2"/>
      <c r="M209" s="2" t="e">
        <f>(Table1[[#This Row],[poisson_likelihood]] - (1-Table1[[#This Row],[poisson_likelihood]])/(1/Table1[[#This Row],[365 implied]]-1))/4</f>
        <v>#DIV/0!</v>
      </c>
      <c r="N209" s="7" t="e">
        <f>Table1[[#This Row],[kelly/4 365]]*0.5*$U$2</f>
        <v>#DIV/0!</v>
      </c>
      <c r="O209" s="2"/>
      <c r="P209" s="2" t="e">
        <f>(Table1[[#This Row],[poisson_likelihood]] - (1-Table1[[#This Row],[poisson_likelihood]])/(1/Table1[[#This Row],[99/pinn implied]]-1))/4</f>
        <v>#DIV/0!</v>
      </c>
      <c r="Q209" s="7" t="e">
        <f>Table1[[#This Row],[kelly/4 99]]*0.5*$U$2</f>
        <v>#DIV/0!</v>
      </c>
      <c r="R209" s="2"/>
      <c r="S20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10" spans="1:19" x14ac:dyDescent="0.2">
      <c r="A210">
        <v>6350</v>
      </c>
      <c r="B210" t="s">
        <v>98</v>
      </c>
      <c r="C210" s="1">
        <v>45612</v>
      </c>
      <c r="D210" t="s">
        <v>13</v>
      </c>
      <c r="E210">
        <v>3.5</v>
      </c>
      <c r="F210" s="2">
        <v>0.59171597633136097</v>
      </c>
      <c r="G210" s="2">
        <v>0.51114103222937901</v>
      </c>
      <c r="H210" s="2">
        <v>0.54768491134020203</v>
      </c>
      <c r="I210" s="2">
        <v>0.52873563218390796</v>
      </c>
      <c r="J210" s="2">
        <v>0.530612244897959</v>
      </c>
      <c r="K210" s="2">
        <v>-2.6961050664876099E-2</v>
      </c>
      <c r="L210" s="2"/>
      <c r="M210" s="2" t="e">
        <f>(Table1[[#This Row],[poisson_likelihood]] - (1-Table1[[#This Row],[poisson_likelihood]])/(1/Table1[[#This Row],[365 implied]]-1))/4</f>
        <v>#DIV/0!</v>
      </c>
      <c r="N210" s="7" t="e">
        <f>Table1[[#This Row],[kelly/4 365]]*0.5*$U$2</f>
        <v>#DIV/0!</v>
      </c>
      <c r="O210" s="2"/>
      <c r="P210" s="2" t="e">
        <f>(Table1[[#This Row],[poisson_likelihood]] - (1-Table1[[#This Row],[poisson_likelihood]])/(1/Table1[[#This Row],[99/pinn implied]]-1))/4</f>
        <v>#DIV/0!</v>
      </c>
      <c r="Q210" s="7" t="e">
        <f>Table1[[#This Row],[kelly/4 99]]*0.5*$U$2</f>
        <v>#DIV/0!</v>
      </c>
      <c r="R210" s="2"/>
      <c r="S21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11" spans="1:19" x14ac:dyDescent="0.2">
      <c r="A211">
        <v>6295</v>
      </c>
      <c r="B211" t="s">
        <v>71</v>
      </c>
      <c r="C211" s="1">
        <v>45612</v>
      </c>
      <c r="D211" t="s">
        <v>12</v>
      </c>
      <c r="E211">
        <v>2.5</v>
      </c>
      <c r="F211" s="2">
        <v>0.48780487804877998</v>
      </c>
      <c r="G211" s="2">
        <v>0.47923977435797899</v>
      </c>
      <c r="H211" s="2">
        <v>0.432344040137979</v>
      </c>
      <c r="I211" s="2">
        <v>0.36923076923076897</v>
      </c>
      <c r="J211" s="2">
        <v>0.37820512820512803</v>
      </c>
      <c r="K211" s="2">
        <v>-2.7070170885033999E-2</v>
      </c>
      <c r="L211" s="2"/>
      <c r="M211" s="2" t="e">
        <f>(Table1[[#This Row],[poisson_likelihood]] - (1-Table1[[#This Row],[poisson_likelihood]])/(1/Table1[[#This Row],[365 implied]]-1))/4</f>
        <v>#DIV/0!</v>
      </c>
      <c r="N211" s="7" t="e">
        <f>Table1[[#This Row],[kelly/4 365]]*0.5*$U$2</f>
        <v>#DIV/0!</v>
      </c>
      <c r="O211" s="2"/>
      <c r="P211" s="2" t="e">
        <f>(Table1[[#This Row],[poisson_likelihood]] - (1-Table1[[#This Row],[poisson_likelihood]])/(1/Table1[[#This Row],[99/pinn implied]]-1))/4</f>
        <v>#DIV/0!</v>
      </c>
      <c r="Q211" s="7" t="e">
        <f>Table1[[#This Row],[kelly/4 99]]*0.5*$U$2</f>
        <v>#DIV/0!</v>
      </c>
      <c r="R211" s="2"/>
      <c r="S21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12" spans="1:19" x14ac:dyDescent="0.2">
      <c r="A212">
        <v>6193</v>
      </c>
      <c r="B212" t="s">
        <v>20</v>
      </c>
      <c r="C212" s="1">
        <v>45612</v>
      </c>
      <c r="D212" t="s">
        <v>12</v>
      </c>
      <c r="E212">
        <v>1.5</v>
      </c>
      <c r="F212" s="2">
        <v>0.64935064935064901</v>
      </c>
      <c r="G212" s="2">
        <v>0.64579304564450102</v>
      </c>
      <c r="H212" s="2">
        <v>0.61129380373997799</v>
      </c>
      <c r="I212" s="2">
        <v>0.54143646408839696</v>
      </c>
      <c r="J212" s="2">
        <v>0.56351791530944595</v>
      </c>
      <c r="K212" s="2">
        <v>-2.71331214076082E-2</v>
      </c>
      <c r="L212" s="2"/>
      <c r="M212" s="2" t="e">
        <f>(Table1[[#This Row],[poisson_likelihood]] - (1-Table1[[#This Row],[poisson_likelihood]])/(1/Table1[[#This Row],[365 implied]]-1))/4</f>
        <v>#DIV/0!</v>
      </c>
      <c r="N212" s="7" t="e">
        <f>Table1[[#This Row],[kelly/4 365]]*0.5*$U$2</f>
        <v>#DIV/0!</v>
      </c>
      <c r="O212" s="2"/>
      <c r="P212" s="2" t="e">
        <f>(Table1[[#This Row],[poisson_likelihood]] - (1-Table1[[#This Row],[poisson_likelihood]])/(1/Table1[[#This Row],[99/pinn implied]]-1))/4</f>
        <v>#DIV/0!</v>
      </c>
      <c r="Q212" s="7" t="e">
        <f>Table1[[#This Row],[kelly/4 99]]*0.5*$U$2</f>
        <v>#DIV/0!</v>
      </c>
      <c r="R212" s="2"/>
      <c r="S21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13" spans="1:19" x14ac:dyDescent="0.2">
      <c r="A213">
        <v>6414</v>
      </c>
      <c r="B213" t="s">
        <v>130</v>
      </c>
      <c r="C213" s="1">
        <v>45612</v>
      </c>
      <c r="D213" t="s">
        <v>13</v>
      </c>
      <c r="E213">
        <v>1.5</v>
      </c>
      <c r="F213" s="2">
        <v>0.40816326530612201</v>
      </c>
      <c r="G213" s="2">
        <v>0.30476774180467098</v>
      </c>
      <c r="H213" s="2">
        <v>0.34373373514327998</v>
      </c>
      <c r="I213" s="2">
        <v>0.27976190476190399</v>
      </c>
      <c r="J213" s="2">
        <v>0.27777777777777701</v>
      </c>
      <c r="K213" s="2">
        <v>-2.7215922223959299E-2</v>
      </c>
      <c r="L213" s="2"/>
      <c r="M213" s="2" t="e">
        <f>(Table1[[#This Row],[poisson_likelihood]] - (1-Table1[[#This Row],[poisson_likelihood]])/(1/Table1[[#This Row],[365 implied]]-1))/4</f>
        <v>#DIV/0!</v>
      </c>
      <c r="N213" s="7" t="e">
        <f>Table1[[#This Row],[kelly/4 365]]*0.5*$U$2</f>
        <v>#DIV/0!</v>
      </c>
      <c r="O213" s="2"/>
      <c r="P213" s="2" t="e">
        <f>(Table1[[#This Row],[poisson_likelihood]] - (1-Table1[[#This Row],[poisson_likelihood]])/(1/Table1[[#This Row],[99/pinn implied]]-1))/4</f>
        <v>#DIV/0!</v>
      </c>
      <c r="Q213" s="7" t="e">
        <f>Table1[[#This Row],[kelly/4 99]]*0.5*$U$2</f>
        <v>#DIV/0!</v>
      </c>
      <c r="R213" s="2"/>
      <c r="S21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14" spans="1:19" x14ac:dyDescent="0.2">
      <c r="A214">
        <v>6362</v>
      </c>
      <c r="B214" t="s">
        <v>104</v>
      </c>
      <c r="C214" s="1">
        <v>45612</v>
      </c>
      <c r="D214" t="s">
        <v>13</v>
      </c>
      <c r="E214">
        <v>1.5</v>
      </c>
      <c r="F214" s="2">
        <v>0.43103448275862</v>
      </c>
      <c r="G214" s="2">
        <v>0.33645411142640702</v>
      </c>
      <c r="H214" s="2">
        <v>0.36841570082550101</v>
      </c>
      <c r="I214" s="2">
        <v>0.34269662921348298</v>
      </c>
      <c r="J214" s="2">
        <v>0.36544850498338799</v>
      </c>
      <c r="K214" s="2">
        <v>-2.7514313273643402E-2</v>
      </c>
      <c r="L214" s="2"/>
      <c r="M214" s="2" t="e">
        <f>(Table1[[#This Row],[poisson_likelihood]] - (1-Table1[[#This Row],[poisson_likelihood]])/(1/Table1[[#This Row],[365 implied]]-1))/4</f>
        <v>#DIV/0!</v>
      </c>
      <c r="N214" s="7" t="e">
        <f>Table1[[#This Row],[kelly/4 365]]*0.5*$U$2</f>
        <v>#DIV/0!</v>
      </c>
      <c r="O214" s="2"/>
      <c r="P214" s="2" t="e">
        <f>(Table1[[#This Row],[poisson_likelihood]] - (1-Table1[[#This Row],[poisson_likelihood]])/(1/Table1[[#This Row],[99/pinn implied]]-1))/4</f>
        <v>#DIV/0!</v>
      </c>
      <c r="Q214" s="7" t="e">
        <f>Table1[[#This Row],[kelly/4 99]]*0.5*$U$2</f>
        <v>#DIV/0!</v>
      </c>
      <c r="R214" s="2"/>
      <c r="S21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15" spans="1:19" x14ac:dyDescent="0.2">
      <c r="A215">
        <v>6180</v>
      </c>
      <c r="B215" t="s">
        <v>11</v>
      </c>
      <c r="C215" s="1">
        <v>45612</v>
      </c>
      <c r="D215" t="s">
        <v>13</v>
      </c>
      <c r="E215">
        <v>1.5</v>
      </c>
      <c r="F215" s="2">
        <v>0.40983606557377</v>
      </c>
      <c r="G215" s="2">
        <v>0.31778045690941498</v>
      </c>
      <c r="H215" s="2">
        <v>0.34442504056003598</v>
      </c>
      <c r="I215" s="2">
        <v>0.369942196531791</v>
      </c>
      <c r="J215" s="2">
        <v>0.391156462585034</v>
      </c>
      <c r="K215" s="2">
        <v>-2.7708836984984501E-2</v>
      </c>
      <c r="L215" s="2"/>
      <c r="M215" s="2" t="e">
        <f>(Table1[[#This Row],[poisson_likelihood]] - (1-Table1[[#This Row],[poisson_likelihood]])/(1/Table1[[#This Row],[365 implied]]-1))/4</f>
        <v>#DIV/0!</v>
      </c>
      <c r="N215" s="7" t="e">
        <f>Table1[[#This Row],[kelly/4 365]]*0.5*$U$2</f>
        <v>#DIV/0!</v>
      </c>
      <c r="O215" s="2"/>
      <c r="P215" s="2" t="e">
        <f>(Table1[[#This Row],[poisson_likelihood]] - (1-Table1[[#This Row],[poisson_likelihood]])/(1/Table1[[#This Row],[99/pinn implied]]-1))/4</f>
        <v>#DIV/0!</v>
      </c>
      <c r="Q215" s="7" t="e">
        <f>Table1[[#This Row],[kelly/4 99]]*0.5*$U$2</f>
        <v>#DIV/0!</v>
      </c>
      <c r="R215" s="2"/>
      <c r="S21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16" spans="1:19" x14ac:dyDescent="0.2">
      <c r="A216">
        <v>6417</v>
      </c>
      <c r="B216" t="s">
        <v>132</v>
      </c>
      <c r="C216" s="1">
        <v>45612</v>
      </c>
      <c r="D216" t="s">
        <v>12</v>
      </c>
      <c r="E216">
        <v>2.5</v>
      </c>
      <c r="F216" s="2">
        <v>0.467289719626168</v>
      </c>
      <c r="G216" s="2">
        <v>0.45526617302553801</v>
      </c>
      <c r="H216" s="2">
        <v>0.40791683814704399</v>
      </c>
      <c r="I216" s="2">
        <v>0.49090909090909002</v>
      </c>
      <c r="J216" s="2">
        <v>0.45289855072463697</v>
      </c>
      <c r="K216" s="2">
        <v>-2.7863589115202699E-2</v>
      </c>
      <c r="L216" s="2"/>
      <c r="M216" s="2" t="e">
        <f>(Table1[[#This Row],[poisson_likelihood]] - (1-Table1[[#This Row],[poisson_likelihood]])/(1/Table1[[#This Row],[365 implied]]-1))/4</f>
        <v>#DIV/0!</v>
      </c>
      <c r="N216" s="7" t="e">
        <f>Table1[[#This Row],[kelly/4 365]]*0.5*$U$2</f>
        <v>#DIV/0!</v>
      </c>
      <c r="O216" s="2"/>
      <c r="P216" s="2" t="e">
        <f>(Table1[[#This Row],[poisson_likelihood]] - (1-Table1[[#This Row],[poisson_likelihood]])/(1/Table1[[#This Row],[99/pinn implied]]-1))/4</f>
        <v>#DIV/0!</v>
      </c>
      <c r="Q216" s="7" t="e">
        <f>Table1[[#This Row],[kelly/4 99]]*0.5*$U$2</f>
        <v>#DIV/0!</v>
      </c>
      <c r="R216" s="2"/>
      <c r="S21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17" spans="1:19" x14ac:dyDescent="0.2">
      <c r="A217">
        <v>6237</v>
      </c>
      <c r="B217" t="s">
        <v>42</v>
      </c>
      <c r="C217" s="1">
        <v>45612</v>
      </c>
      <c r="D217" t="s">
        <v>12</v>
      </c>
      <c r="E217">
        <v>3.5</v>
      </c>
      <c r="F217" s="2">
        <v>0.5</v>
      </c>
      <c r="G217" s="2">
        <v>0.48307043888784001</v>
      </c>
      <c r="H217" s="2">
        <v>0.44409327981084701</v>
      </c>
      <c r="I217" s="2">
        <v>0.38953488372092998</v>
      </c>
      <c r="J217" s="2">
        <v>0.41156462585033998</v>
      </c>
      <c r="K217" s="2">
        <v>-2.7953360094576E-2</v>
      </c>
      <c r="L217" s="2"/>
      <c r="M217" s="2" t="e">
        <f>(Table1[[#This Row],[poisson_likelihood]] - (1-Table1[[#This Row],[poisson_likelihood]])/(1/Table1[[#This Row],[365 implied]]-1))/4</f>
        <v>#DIV/0!</v>
      </c>
      <c r="N217" s="7" t="e">
        <f>Table1[[#This Row],[kelly/4 365]]*0.5*$U$2</f>
        <v>#DIV/0!</v>
      </c>
      <c r="O217" s="2"/>
      <c r="P217" s="2" t="e">
        <f>(Table1[[#This Row],[poisson_likelihood]] - (1-Table1[[#This Row],[poisson_likelihood]])/(1/Table1[[#This Row],[99/pinn implied]]-1))/4</f>
        <v>#DIV/0!</v>
      </c>
      <c r="Q217" s="7" t="e">
        <f>Table1[[#This Row],[kelly/4 99]]*0.5*$U$2</f>
        <v>#DIV/0!</v>
      </c>
      <c r="R217" s="2"/>
      <c r="S21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18" spans="1:19" x14ac:dyDescent="0.2">
      <c r="A218">
        <v>6394</v>
      </c>
      <c r="B218" t="s">
        <v>120</v>
      </c>
      <c r="C218" s="1">
        <v>45612</v>
      </c>
      <c r="D218" t="s">
        <v>13</v>
      </c>
      <c r="E218">
        <v>2.5</v>
      </c>
      <c r="F218" s="2">
        <v>0.476190476190476</v>
      </c>
      <c r="G218" s="2">
        <v>0.38230497012611803</v>
      </c>
      <c r="H218" s="2">
        <v>0.41737325864878699</v>
      </c>
      <c r="I218" s="2">
        <v>0.54644808743169404</v>
      </c>
      <c r="J218" s="2">
        <v>0.54313099041533497</v>
      </c>
      <c r="K218" s="2">
        <v>-2.8071853826714999E-2</v>
      </c>
      <c r="L218" s="2"/>
      <c r="M218" s="2" t="e">
        <f>(Table1[[#This Row],[poisson_likelihood]] - (1-Table1[[#This Row],[poisson_likelihood]])/(1/Table1[[#This Row],[365 implied]]-1))/4</f>
        <v>#DIV/0!</v>
      </c>
      <c r="N218" s="7" t="e">
        <f>Table1[[#This Row],[kelly/4 365]]*0.5*$U$2</f>
        <v>#DIV/0!</v>
      </c>
      <c r="O218" s="2"/>
      <c r="P218" s="2" t="e">
        <f>(Table1[[#This Row],[poisson_likelihood]] - (1-Table1[[#This Row],[poisson_likelihood]])/(1/Table1[[#This Row],[99/pinn implied]]-1))/4</f>
        <v>#DIV/0!</v>
      </c>
      <c r="Q218" s="7" t="e">
        <f>Table1[[#This Row],[kelly/4 99]]*0.5*$U$2</f>
        <v>#DIV/0!</v>
      </c>
      <c r="R218" s="2"/>
      <c r="S21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19" spans="1:19" x14ac:dyDescent="0.2">
      <c r="A219">
        <v>6227</v>
      </c>
      <c r="B219" t="s">
        <v>37</v>
      </c>
      <c r="C219" s="1">
        <v>45612</v>
      </c>
      <c r="D219" t="s">
        <v>12</v>
      </c>
      <c r="E219">
        <v>1.5</v>
      </c>
      <c r="F219" s="2">
        <v>0.64102564102564097</v>
      </c>
      <c r="G219" s="2">
        <v>0.64252163238306104</v>
      </c>
      <c r="H219" s="2">
        <v>0.60050118808623498</v>
      </c>
      <c r="I219" s="2">
        <v>0.57999999999999996</v>
      </c>
      <c r="J219" s="2">
        <v>0.5703125</v>
      </c>
      <c r="K219" s="2">
        <v>-2.82223868685142E-2</v>
      </c>
      <c r="L219" s="2"/>
      <c r="M219" s="2" t="e">
        <f>(Table1[[#This Row],[poisson_likelihood]] - (1-Table1[[#This Row],[poisson_likelihood]])/(1/Table1[[#This Row],[365 implied]]-1))/4</f>
        <v>#DIV/0!</v>
      </c>
      <c r="N219" s="7" t="e">
        <f>Table1[[#This Row],[kelly/4 365]]*0.5*$U$2</f>
        <v>#DIV/0!</v>
      </c>
      <c r="O219" s="2"/>
      <c r="P219" s="2" t="e">
        <f>(Table1[[#This Row],[poisson_likelihood]] - (1-Table1[[#This Row],[poisson_likelihood]])/(1/Table1[[#This Row],[99/pinn implied]]-1))/4</f>
        <v>#DIV/0!</v>
      </c>
      <c r="Q219" s="7" t="e">
        <f>Table1[[#This Row],[kelly/4 99]]*0.5*$U$2</f>
        <v>#DIV/0!</v>
      </c>
      <c r="R219" s="2"/>
      <c r="S21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20" spans="1:19" x14ac:dyDescent="0.2">
      <c r="A220">
        <v>6440</v>
      </c>
      <c r="B220" t="s">
        <v>143</v>
      </c>
      <c r="C220" s="1">
        <v>45612</v>
      </c>
      <c r="D220" t="s">
        <v>13</v>
      </c>
      <c r="E220">
        <v>1.5</v>
      </c>
      <c r="F220" s="2">
        <v>0.45454545454545398</v>
      </c>
      <c r="G220" s="2">
        <v>0.34440418066871697</v>
      </c>
      <c r="H220" s="2">
        <v>0.391329166364841</v>
      </c>
      <c r="I220" s="2">
        <v>0.426966292134831</v>
      </c>
      <c r="J220" s="2">
        <v>0.42052980132450302</v>
      </c>
      <c r="K220" s="2">
        <v>-2.8974132082781E-2</v>
      </c>
      <c r="L220" s="2"/>
      <c r="M220" s="2" t="e">
        <f>(Table1[[#This Row],[poisson_likelihood]] - (1-Table1[[#This Row],[poisson_likelihood]])/(1/Table1[[#This Row],[365 implied]]-1))/4</f>
        <v>#DIV/0!</v>
      </c>
      <c r="N220" s="7" t="e">
        <f>Table1[[#This Row],[kelly/4 365]]*0.5*$U$2</f>
        <v>#DIV/0!</v>
      </c>
      <c r="O220" s="2"/>
      <c r="P220" s="2" t="e">
        <f>(Table1[[#This Row],[poisson_likelihood]] - (1-Table1[[#This Row],[poisson_likelihood]])/(1/Table1[[#This Row],[99/pinn implied]]-1))/4</f>
        <v>#DIV/0!</v>
      </c>
      <c r="Q220" s="7" t="e">
        <f>Table1[[#This Row],[kelly/4 99]]*0.5*$U$2</f>
        <v>#DIV/0!</v>
      </c>
      <c r="R220" s="2"/>
      <c r="S22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21" spans="1:19" x14ac:dyDescent="0.2">
      <c r="A221">
        <v>6453</v>
      </c>
      <c r="B221" t="s">
        <v>150</v>
      </c>
      <c r="C221" s="1">
        <v>45612</v>
      </c>
      <c r="D221" t="s">
        <v>12</v>
      </c>
      <c r="E221">
        <v>2.5</v>
      </c>
      <c r="F221" s="2">
        <v>0.51813471502590602</v>
      </c>
      <c r="G221" s="2">
        <v>0.50536607920822496</v>
      </c>
      <c r="H221" s="2">
        <v>0.462053582310119</v>
      </c>
      <c r="I221" s="2">
        <v>0.55555555555555503</v>
      </c>
      <c r="J221" s="2">
        <v>0.53618421052631504</v>
      </c>
      <c r="K221" s="2">
        <v>-2.9095856489642399E-2</v>
      </c>
      <c r="L221" s="2"/>
      <c r="M221" s="2" t="e">
        <f>(Table1[[#This Row],[poisson_likelihood]] - (1-Table1[[#This Row],[poisson_likelihood]])/(1/Table1[[#This Row],[365 implied]]-1))/4</f>
        <v>#DIV/0!</v>
      </c>
      <c r="N221" s="7" t="e">
        <f>Table1[[#This Row],[kelly/4 365]]*0.5*$U$2</f>
        <v>#DIV/0!</v>
      </c>
      <c r="O221" s="2"/>
      <c r="P221" s="2" t="e">
        <f>(Table1[[#This Row],[poisson_likelihood]] - (1-Table1[[#This Row],[poisson_likelihood]])/(1/Table1[[#This Row],[99/pinn implied]]-1))/4</f>
        <v>#DIV/0!</v>
      </c>
      <c r="Q221" s="7" t="e">
        <f>Table1[[#This Row],[kelly/4 99]]*0.5*$U$2</f>
        <v>#DIV/0!</v>
      </c>
      <c r="R221" s="2"/>
      <c r="S22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22" spans="1:19" x14ac:dyDescent="0.2">
      <c r="A222">
        <v>6191</v>
      </c>
      <c r="B222" t="s">
        <v>19</v>
      </c>
      <c r="C222" s="1">
        <v>45612</v>
      </c>
      <c r="D222" t="s">
        <v>12</v>
      </c>
      <c r="E222">
        <v>1.5</v>
      </c>
      <c r="F222" s="2">
        <v>0.57471264367816</v>
      </c>
      <c r="G222" s="2">
        <v>0.57354899166576501</v>
      </c>
      <c r="H222" s="2">
        <v>0.52503141221005201</v>
      </c>
      <c r="I222" s="2">
        <v>0.467153284671532</v>
      </c>
      <c r="J222" s="2">
        <v>0.49612403100775099</v>
      </c>
      <c r="K222" s="2">
        <v>-2.92045076873341E-2</v>
      </c>
      <c r="L222" s="2"/>
      <c r="M222" s="2" t="e">
        <f>(Table1[[#This Row],[poisson_likelihood]] - (1-Table1[[#This Row],[poisson_likelihood]])/(1/Table1[[#This Row],[365 implied]]-1))/4</f>
        <v>#DIV/0!</v>
      </c>
      <c r="N222" s="7" t="e">
        <f>Table1[[#This Row],[kelly/4 365]]*0.5*$U$2</f>
        <v>#DIV/0!</v>
      </c>
      <c r="O222" s="2"/>
      <c r="P222" s="2" t="e">
        <f>(Table1[[#This Row],[poisson_likelihood]] - (1-Table1[[#This Row],[poisson_likelihood]])/(1/Table1[[#This Row],[99/pinn implied]]-1))/4</f>
        <v>#DIV/0!</v>
      </c>
      <c r="Q222" s="7" t="e">
        <f>Table1[[#This Row],[kelly/4 99]]*0.5*$U$2</f>
        <v>#DIV/0!</v>
      </c>
      <c r="R222" s="2"/>
      <c r="S22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23" spans="1:19" x14ac:dyDescent="0.2">
      <c r="A223">
        <v>6476</v>
      </c>
      <c r="B223" t="s">
        <v>161</v>
      </c>
      <c r="C223" s="1">
        <v>45612</v>
      </c>
      <c r="D223" t="s">
        <v>13</v>
      </c>
      <c r="E223">
        <v>1.5</v>
      </c>
      <c r="F223" s="2">
        <v>0.434782608695652</v>
      </c>
      <c r="G223" s="2">
        <v>0.324981599865724</v>
      </c>
      <c r="H223" s="2">
        <v>0.36752519714545501</v>
      </c>
      <c r="I223" s="2">
        <v>0.32954545454545398</v>
      </c>
      <c r="J223" s="2">
        <v>0.33098591549295697</v>
      </c>
      <c r="K223" s="2">
        <v>-2.9748470493356102E-2</v>
      </c>
      <c r="L223" s="2"/>
      <c r="M223" s="2" t="e">
        <f>(Table1[[#This Row],[poisson_likelihood]] - (1-Table1[[#This Row],[poisson_likelihood]])/(1/Table1[[#This Row],[365 implied]]-1))/4</f>
        <v>#DIV/0!</v>
      </c>
      <c r="N223" s="7" t="e">
        <f>Table1[[#This Row],[kelly/4 365]]*0.5*$U$2</f>
        <v>#DIV/0!</v>
      </c>
      <c r="O223" s="2"/>
      <c r="P223" s="2" t="e">
        <f>(Table1[[#This Row],[poisson_likelihood]] - (1-Table1[[#This Row],[poisson_likelihood]])/(1/Table1[[#This Row],[99/pinn implied]]-1))/4</f>
        <v>#DIV/0!</v>
      </c>
      <c r="Q223" s="7" t="e">
        <f>Table1[[#This Row],[kelly/4 99]]*0.5*$U$2</f>
        <v>#DIV/0!</v>
      </c>
      <c r="R223" s="2"/>
      <c r="S22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24" spans="1:19" x14ac:dyDescent="0.2">
      <c r="A224">
        <v>6336</v>
      </c>
      <c r="B224" t="s">
        <v>91</v>
      </c>
      <c r="C224" s="1">
        <v>45612</v>
      </c>
      <c r="D224" t="s">
        <v>13</v>
      </c>
      <c r="E224">
        <v>3.5</v>
      </c>
      <c r="F224" s="2">
        <v>0.54945054945054905</v>
      </c>
      <c r="G224" s="2">
        <v>0.46563491689181902</v>
      </c>
      <c r="H224" s="2">
        <v>0.49571841372985098</v>
      </c>
      <c r="I224" s="2">
        <v>0.48255813953488302</v>
      </c>
      <c r="J224" s="2">
        <v>0.51048951048950997</v>
      </c>
      <c r="K224" s="2">
        <v>-2.9814782625509299E-2</v>
      </c>
      <c r="L224" s="2"/>
      <c r="M224" s="2" t="e">
        <f>(Table1[[#This Row],[poisson_likelihood]] - (1-Table1[[#This Row],[poisson_likelihood]])/(1/Table1[[#This Row],[365 implied]]-1))/4</f>
        <v>#DIV/0!</v>
      </c>
      <c r="N224" s="7" t="e">
        <f>Table1[[#This Row],[kelly/4 365]]*0.5*$U$2</f>
        <v>#DIV/0!</v>
      </c>
      <c r="O224" s="2"/>
      <c r="P224" s="2" t="e">
        <f>(Table1[[#This Row],[poisson_likelihood]] - (1-Table1[[#This Row],[poisson_likelihood]])/(1/Table1[[#This Row],[99/pinn implied]]-1))/4</f>
        <v>#DIV/0!</v>
      </c>
      <c r="Q224" s="7" t="e">
        <f>Table1[[#This Row],[kelly/4 99]]*0.5*$U$2</f>
        <v>#DIV/0!</v>
      </c>
      <c r="R224" s="2"/>
      <c r="S22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25" spans="1:19" x14ac:dyDescent="0.2">
      <c r="A225">
        <v>6423</v>
      </c>
      <c r="B225" t="s">
        <v>135</v>
      </c>
      <c r="C225" s="1">
        <v>45612</v>
      </c>
      <c r="D225" t="s">
        <v>12</v>
      </c>
      <c r="E225">
        <v>1.5</v>
      </c>
      <c r="F225" s="2">
        <v>0.476190476190476</v>
      </c>
      <c r="G225" s="2">
        <v>0.47211935845732</v>
      </c>
      <c r="H225" s="2">
        <v>0.41352110397040698</v>
      </c>
      <c r="I225" s="2">
        <v>0.49</v>
      </c>
      <c r="J225" s="2">
        <v>0.47321428571428498</v>
      </c>
      <c r="K225" s="2">
        <v>-2.99103821959418E-2</v>
      </c>
      <c r="L225" s="2"/>
      <c r="M225" s="2" t="e">
        <f>(Table1[[#This Row],[poisson_likelihood]] - (1-Table1[[#This Row],[poisson_likelihood]])/(1/Table1[[#This Row],[365 implied]]-1))/4</f>
        <v>#DIV/0!</v>
      </c>
      <c r="N225" s="7" t="e">
        <f>Table1[[#This Row],[kelly/4 365]]*0.5*$U$2</f>
        <v>#DIV/0!</v>
      </c>
      <c r="O225" s="2"/>
      <c r="P225" s="2" t="e">
        <f>(Table1[[#This Row],[poisson_likelihood]] - (1-Table1[[#This Row],[poisson_likelihood]])/(1/Table1[[#This Row],[99/pinn implied]]-1))/4</f>
        <v>#DIV/0!</v>
      </c>
      <c r="Q225" s="7" t="e">
        <f>Table1[[#This Row],[kelly/4 99]]*0.5*$U$2</f>
        <v>#DIV/0!</v>
      </c>
      <c r="R225" s="2"/>
      <c r="S22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26" spans="1:19" x14ac:dyDescent="0.2">
      <c r="A226">
        <v>6200</v>
      </c>
      <c r="B226" t="s">
        <v>23</v>
      </c>
      <c r="C226" s="1">
        <v>45612</v>
      </c>
      <c r="D226" t="s">
        <v>13</v>
      </c>
      <c r="E226">
        <v>1.5</v>
      </c>
      <c r="F226" s="2">
        <v>0.42372881355932202</v>
      </c>
      <c r="G226" s="2">
        <v>0.32068472086399402</v>
      </c>
      <c r="H226" s="2">
        <v>0.35294329962180399</v>
      </c>
      <c r="I226" s="2">
        <v>0.34591194968553401</v>
      </c>
      <c r="J226" s="2">
        <v>0.36501901140684401</v>
      </c>
      <c r="K226" s="2">
        <v>-3.0708421487599599E-2</v>
      </c>
      <c r="L226" s="2"/>
      <c r="M226" s="2" t="e">
        <f>(Table1[[#This Row],[poisson_likelihood]] - (1-Table1[[#This Row],[poisson_likelihood]])/(1/Table1[[#This Row],[365 implied]]-1))/4</f>
        <v>#DIV/0!</v>
      </c>
      <c r="N226" s="7" t="e">
        <f>Table1[[#This Row],[kelly/4 365]]*0.5*$U$2</f>
        <v>#DIV/0!</v>
      </c>
      <c r="O226" s="2"/>
      <c r="P226" s="2" t="e">
        <f>(Table1[[#This Row],[poisson_likelihood]] - (1-Table1[[#This Row],[poisson_likelihood]])/(1/Table1[[#This Row],[99/pinn implied]]-1))/4</f>
        <v>#DIV/0!</v>
      </c>
      <c r="Q226" s="7" t="e">
        <f>Table1[[#This Row],[kelly/4 99]]*0.5*$U$2</f>
        <v>#DIV/0!</v>
      </c>
      <c r="R226" s="2"/>
      <c r="S22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27" spans="1:19" x14ac:dyDescent="0.2">
      <c r="A227">
        <v>6226</v>
      </c>
      <c r="B227" t="s">
        <v>36</v>
      </c>
      <c r="C227" s="1">
        <v>45612</v>
      </c>
      <c r="D227" t="s">
        <v>13</v>
      </c>
      <c r="E227">
        <v>1.5</v>
      </c>
      <c r="F227" s="2">
        <v>0.56497175141242895</v>
      </c>
      <c r="G227" s="2">
        <v>0.457229320745352</v>
      </c>
      <c r="H227" s="2">
        <v>0.51146450831465495</v>
      </c>
      <c r="I227" s="2">
        <v>0.53888888888888797</v>
      </c>
      <c r="J227" s="2">
        <v>0.55409836065573703</v>
      </c>
      <c r="K227" s="2">
        <v>-3.0749292299694898E-2</v>
      </c>
      <c r="L227" s="2"/>
      <c r="M227" s="2" t="e">
        <f>(Table1[[#This Row],[poisson_likelihood]] - (1-Table1[[#This Row],[poisson_likelihood]])/(1/Table1[[#This Row],[365 implied]]-1))/4</f>
        <v>#DIV/0!</v>
      </c>
      <c r="N227" s="7" t="e">
        <f>Table1[[#This Row],[kelly/4 365]]*0.5*$U$2</f>
        <v>#DIV/0!</v>
      </c>
      <c r="O227" s="2"/>
      <c r="P227" s="2" t="e">
        <f>(Table1[[#This Row],[poisson_likelihood]] - (1-Table1[[#This Row],[poisson_likelihood]])/(1/Table1[[#This Row],[99/pinn implied]]-1))/4</f>
        <v>#DIV/0!</v>
      </c>
      <c r="Q227" s="7" t="e">
        <f>Table1[[#This Row],[kelly/4 99]]*0.5*$U$2</f>
        <v>#DIV/0!</v>
      </c>
      <c r="R227" s="2"/>
      <c r="S22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28" spans="1:19" x14ac:dyDescent="0.2">
      <c r="A228">
        <v>6220</v>
      </c>
      <c r="B228" t="s">
        <v>33</v>
      </c>
      <c r="C228" s="1">
        <v>45612</v>
      </c>
      <c r="D228" t="s">
        <v>13</v>
      </c>
      <c r="E228">
        <v>2.5</v>
      </c>
      <c r="F228" s="2">
        <v>0.58823529411764697</v>
      </c>
      <c r="G228" s="2">
        <v>0.49381850005186301</v>
      </c>
      <c r="H228" s="2">
        <v>0.53701122471838103</v>
      </c>
      <c r="I228" s="2">
        <v>0.56321839080459701</v>
      </c>
      <c r="J228" s="2">
        <v>0.55892255892255804</v>
      </c>
      <c r="K228" s="2">
        <v>-3.1100327849554001E-2</v>
      </c>
      <c r="L228" s="2"/>
      <c r="M228" s="2" t="e">
        <f>(Table1[[#This Row],[poisson_likelihood]] - (1-Table1[[#This Row],[poisson_likelihood]])/(1/Table1[[#This Row],[365 implied]]-1))/4</f>
        <v>#DIV/0!</v>
      </c>
      <c r="N228" s="7" t="e">
        <f>Table1[[#This Row],[kelly/4 365]]*0.5*$U$2</f>
        <v>#DIV/0!</v>
      </c>
      <c r="O228" s="2"/>
      <c r="P228" s="2" t="e">
        <f>(Table1[[#This Row],[poisson_likelihood]] - (1-Table1[[#This Row],[poisson_likelihood]])/(1/Table1[[#This Row],[99/pinn implied]]-1))/4</f>
        <v>#DIV/0!</v>
      </c>
      <c r="Q228" s="7" t="e">
        <f>Table1[[#This Row],[kelly/4 99]]*0.5*$U$2</f>
        <v>#DIV/0!</v>
      </c>
      <c r="R228" s="2"/>
      <c r="S22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29" spans="1:19" x14ac:dyDescent="0.2">
      <c r="A229">
        <v>6320</v>
      </c>
      <c r="B229" t="s">
        <v>83</v>
      </c>
      <c r="C229" s="1">
        <v>45612</v>
      </c>
      <c r="D229" t="s">
        <v>13</v>
      </c>
      <c r="E229">
        <v>2.5</v>
      </c>
      <c r="F229" s="2">
        <v>0.63694267515923497</v>
      </c>
      <c r="G229" s="2">
        <v>0.54354042098001398</v>
      </c>
      <c r="H229" s="2">
        <v>0.59042994626987</v>
      </c>
      <c r="I229" s="2">
        <v>0.57777777777777695</v>
      </c>
      <c r="J229" s="2">
        <v>0.58360655737704903</v>
      </c>
      <c r="K229" s="2">
        <v>-3.2028501910659403E-2</v>
      </c>
      <c r="L229" s="2"/>
      <c r="M229" s="2" t="e">
        <f>(Table1[[#This Row],[poisson_likelihood]] - (1-Table1[[#This Row],[poisson_likelihood]])/(1/Table1[[#This Row],[365 implied]]-1))/4</f>
        <v>#DIV/0!</v>
      </c>
      <c r="N229" s="7" t="e">
        <f>Table1[[#This Row],[kelly/4 365]]*0.5*$U$2</f>
        <v>#DIV/0!</v>
      </c>
      <c r="O229" s="2"/>
      <c r="P229" s="2" t="e">
        <f>(Table1[[#This Row],[poisson_likelihood]] - (1-Table1[[#This Row],[poisson_likelihood]])/(1/Table1[[#This Row],[99/pinn implied]]-1))/4</f>
        <v>#DIV/0!</v>
      </c>
      <c r="Q229" s="7" t="e">
        <f>Table1[[#This Row],[kelly/4 99]]*0.5*$U$2</f>
        <v>#DIV/0!</v>
      </c>
      <c r="R229" s="2"/>
      <c r="S22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30" spans="1:19" x14ac:dyDescent="0.2">
      <c r="A230">
        <v>6472</v>
      </c>
      <c r="B230" t="s">
        <v>159</v>
      </c>
      <c r="C230" s="1">
        <v>45612</v>
      </c>
      <c r="D230" t="s">
        <v>13</v>
      </c>
      <c r="E230">
        <v>2.5</v>
      </c>
      <c r="F230" s="2">
        <v>0.63694267515923497</v>
      </c>
      <c r="G230" s="2">
        <v>0.54250876909282997</v>
      </c>
      <c r="H230" s="2">
        <v>0.58982093780523603</v>
      </c>
      <c r="I230" s="2">
        <v>0.54487179487179405</v>
      </c>
      <c r="J230" s="2">
        <v>0.55430711610486805</v>
      </c>
      <c r="K230" s="2">
        <v>-3.2447863002534202E-2</v>
      </c>
      <c r="L230" s="2"/>
      <c r="M230" s="2" t="e">
        <f>(Table1[[#This Row],[poisson_likelihood]] - (1-Table1[[#This Row],[poisson_likelihood]])/(1/Table1[[#This Row],[365 implied]]-1))/4</f>
        <v>#DIV/0!</v>
      </c>
      <c r="N230" s="7" t="e">
        <f>Table1[[#This Row],[kelly/4 365]]*0.5*$U$2</f>
        <v>#DIV/0!</v>
      </c>
      <c r="O230" s="2"/>
      <c r="P230" s="2" t="e">
        <f>(Table1[[#This Row],[poisson_likelihood]] - (1-Table1[[#This Row],[poisson_likelihood]])/(1/Table1[[#This Row],[99/pinn implied]]-1))/4</f>
        <v>#DIV/0!</v>
      </c>
      <c r="Q230" s="7" t="e">
        <f>Table1[[#This Row],[kelly/4 99]]*0.5*$U$2</f>
        <v>#DIV/0!</v>
      </c>
      <c r="R230" s="2"/>
      <c r="S23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31" spans="1:19" x14ac:dyDescent="0.2">
      <c r="A231">
        <v>6301</v>
      </c>
      <c r="B231" t="s">
        <v>74</v>
      </c>
      <c r="C231" s="1">
        <v>45612</v>
      </c>
      <c r="D231" t="s">
        <v>12</v>
      </c>
      <c r="E231">
        <v>3.5</v>
      </c>
      <c r="F231" s="2">
        <v>0.48780487804877998</v>
      </c>
      <c r="G231" s="2">
        <v>0.45697697347366001</v>
      </c>
      <c r="H231" s="2">
        <v>0.42023203439446399</v>
      </c>
      <c r="I231" s="2">
        <v>0.34343434343434298</v>
      </c>
      <c r="J231" s="2">
        <v>0.36492890995260602</v>
      </c>
      <c r="K231" s="2">
        <v>-3.2981983212225501E-2</v>
      </c>
      <c r="L231" s="2"/>
      <c r="M231" s="2" t="e">
        <f>(Table1[[#This Row],[poisson_likelihood]] - (1-Table1[[#This Row],[poisson_likelihood]])/(1/Table1[[#This Row],[365 implied]]-1))/4</f>
        <v>#DIV/0!</v>
      </c>
      <c r="N231" s="7" t="e">
        <f>Table1[[#This Row],[kelly/4 365]]*0.5*$U$2</f>
        <v>#DIV/0!</v>
      </c>
      <c r="O231" s="2"/>
      <c r="P231" s="2" t="e">
        <f>(Table1[[#This Row],[poisson_likelihood]] - (1-Table1[[#This Row],[poisson_likelihood]])/(1/Table1[[#This Row],[99/pinn implied]]-1))/4</f>
        <v>#DIV/0!</v>
      </c>
      <c r="Q231" s="7" t="e">
        <f>Table1[[#This Row],[kelly/4 99]]*0.5*$U$2</f>
        <v>#DIV/0!</v>
      </c>
      <c r="R231" s="2"/>
      <c r="S23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32" spans="1:19" x14ac:dyDescent="0.2">
      <c r="A232">
        <v>6384</v>
      </c>
      <c r="B232" t="s">
        <v>115</v>
      </c>
      <c r="C232" s="1">
        <v>45612</v>
      </c>
      <c r="D232" t="s">
        <v>13</v>
      </c>
      <c r="E232">
        <v>2.5</v>
      </c>
      <c r="F232" s="2">
        <v>0.56497175141242895</v>
      </c>
      <c r="G232" s="2">
        <v>0.46770238675575199</v>
      </c>
      <c r="H232" s="2">
        <v>0.50729114265764996</v>
      </c>
      <c r="I232" s="2">
        <v>0.45348837209302301</v>
      </c>
      <c r="J232" s="2">
        <v>0.47440273037542602</v>
      </c>
      <c r="K232" s="2">
        <v>-3.3147622563622997E-2</v>
      </c>
      <c r="L232" s="2"/>
      <c r="M232" s="2" t="e">
        <f>(Table1[[#This Row],[poisson_likelihood]] - (1-Table1[[#This Row],[poisson_likelihood]])/(1/Table1[[#This Row],[365 implied]]-1))/4</f>
        <v>#DIV/0!</v>
      </c>
      <c r="N232" s="7" t="e">
        <f>Table1[[#This Row],[kelly/4 365]]*0.5*$U$2</f>
        <v>#DIV/0!</v>
      </c>
      <c r="O232" s="2"/>
      <c r="P232" s="2" t="e">
        <f>(Table1[[#This Row],[poisson_likelihood]] - (1-Table1[[#This Row],[poisson_likelihood]])/(1/Table1[[#This Row],[99/pinn implied]]-1))/4</f>
        <v>#DIV/0!</v>
      </c>
      <c r="Q232" s="7" t="e">
        <f>Table1[[#This Row],[kelly/4 99]]*0.5*$U$2</f>
        <v>#DIV/0!</v>
      </c>
      <c r="R232" s="2"/>
      <c r="S23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33" spans="1:19" x14ac:dyDescent="0.2">
      <c r="A233">
        <v>6338</v>
      </c>
      <c r="B233" t="s">
        <v>92</v>
      </c>
      <c r="C233" s="1">
        <v>45612</v>
      </c>
      <c r="D233" t="s">
        <v>13</v>
      </c>
      <c r="E233">
        <v>3.5</v>
      </c>
      <c r="F233" s="2">
        <v>0.62893081761006198</v>
      </c>
      <c r="G233" s="2">
        <v>0.54215942262549599</v>
      </c>
      <c r="H233" s="2">
        <v>0.579351469798839</v>
      </c>
      <c r="I233" s="2">
        <v>0.5625</v>
      </c>
      <c r="J233" s="2">
        <v>0.586666666666666</v>
      </c>
      <c r="K233" s="2">
        <v>-3.3403035177900803E-2</v>
      </c>
      <c r="L233" s="2"/>
      <c r="M233" s="2" t="e">
        <f>(Table1[[#This Row],[poisson_likelihood]] - (1-Table1[[#This Row],[poisson_likelihood]])/(1/Table1[[#This Row],[365 implied]]-1))/4</f>
        <v>#DIV/0!</v>
      </c>
      <c r="N233" s="7" t="e">
        <f>Table1[[#This Row],[kelly/4 365]]*0.5*$U$2</f>
        <v>#DIV/0!</v>
      </c>
      <c r="O233" s="2"/>
      <c r="P233" s="2" t="e">
        <f>(Table1[[#This Row],[poisson_likelihood]] - (1-Table1[[#This Row],[poisson_likelihood]])/(1/Table1[[#This Row],[99/pinn implied]]-1))/4</f>
        <v>#DIV/0!</v>
      </c>
      <c r="Q233" s="7" t="e">
        <f>Table1[[#This Row],[kelly/4 99]]*0.5*$U$2</f>
        <v>#DIV/0!</v>
      </c>
      <c r="R233" s="2"/>
      <c r="S23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34" spans="1:19" x14ac:dyDescent="0.2">
      <c r="A234">
        <v>6203</v>
      </c>
      <c r="B234" t="s">
        <v>25</v>
      </c>
      <c r="C234" s="1">
        <v>45612</v>
      </c>
      <c r="D234" t="s">
        <v>12</v>
      </c>
      <c r="E234">
        <v>1.5</v>
      </c>
      <c r="F234" s="2">
        <v>0.54054054054054002</v>
      </c>
      <c r="G234" s="2">
        <v>0.53537273553284004</v>
      </c>
      <c r="H234" s="2">
        <v>0.478968123369091</v>
      </c>
      <c r="I234" s="2">
        <v>0.436708860759493</v>
      </c>
      <c r="J234" s="2">
        <v>0.46666666666666601</v>
      </c>
      <c r="K234" s="2">
        <v>-3.3502638755053299E-2</v>
      </c>
      <c r="L234" s="2"/>
      <c r="M234" s="2" t="e">
        <f>(Table1[[#This Row],[poisson_likelihood]] - (1-Table1[[#This Row],[poisson_likelihood]])/(1/Table1[[#This Row],[365 implied]]-1))/4</f>
        <v>#DIV/0!</v>
      </c>
      <c r="N234" s="7" t="e">
        <f>Table1[[#This Row],[kelly/4 365]]*0.5*$U$2</f>
        <v>#DIV/0!</v>
      </c>
      <c r="O234" s="2"/>
      <c r="P234" s="2" t="e">
        <f>(Table1[[#This Row],[poisson_likelihood]] - (1-Table1[[#This Row],[poisson_likelihood]])/(1/Table1[[#This Row],[99/pinn implied]]-1))/4</f>
        <v>#DIV/0!</v>
      </c>
      <c r="Q234" s="7" t="e">
        <f>Table1[[#This Row],[kelly/4 99]]*0.5*$U$2</f>
        <v>#DIV/0!</v>
      </c>
      <c r="R234" s="2"/>
      <c r="S23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35" spans="1:19" x14ac:dyDescent="0.2">
      <c r="A235">
        <v>6443</v>
      </c>
      <c r="B235" t="s">
        <v>145</v>
      </c>
      <c r="C235" s="1">
        <v>45612</v>
      </c>
      <c r="D235" t="s">
        <v>12</v>
      </c>
      <c r="E235">
        <v>2.5</v>
      </c>
      <c r="F235" s="2">
        <v>0.56497175141242895</v>
      </c>
      <c r="G235" s="2">
        <v>0.54600731776496003</v>
      </c>
      <c r="H235" s="2">
        <v>0.50555944978846501</v>
      </c>
      <c r="I235" s="2">
        <v>0.60975609756097504</v>
      </c>
      <c r="J235" s="2">
        <v>0.60218978102189702</v>
      </c>
      <c r="K235" s="2">
        <v>-3.4142783725459598E-2</v>
      </c>
      <c r="L235" s="2"/>
      <c r="M235" s="2" t="e">
        <f>(Table1[[#This Row],[poisson_likelihood]] - (1-Table1[[#This Row],[poisson_likelihood]])/(1/Table1[[#This Row],[365 implied]]-1))/4</f>
        <v>#DIV/0!</v>
      </c>
      <c r="N235" s="7" t="e">
        <f>Table1[[#This Row],[kelly/4 365]]*0.5*$U$2</f>
        <v>#DIV/0!</v>
      </c>
      <c r="O235" s="2"/>
      <c r="P235" s="2" t="e">
        <f>(Table1[[#This Row],[poisson_likelihood]] - (1-Table1[[#This Row],[poisson_likelihood]])/(1/Table1[[#This Row],[99/pinn implied]]-1))/4</f>
        <v>#DIV/0!</v>
      </c>
      <c r="Q235" s="7" t="e">
        <f>Table1[[#This Row],[kelly/4 99]]*0.5*$U$2</f>
        <v>#DIV/0!</v>
      </c>
      <c r="R235" s="2"/>
      <c r="S23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36" spans="1:19" x14ac:dyDescent="0.2">
      <c r="A236">
        <v>6469</v>
      </c>
      <c r="B236" t="s">
        <v>158</v>
      </c>
      <c r="C236" s="1">
        <v>45612</v>
      </c>
      <c r="D236" t="s">
        <v>12</v>
      </c>
      <c r="E236">
        <v>1.5</v>
      </c>
      <c r="F236" s="2">
        <v>0.59523809523809501</v>
      </c>
      <c r="G236" s="2">
        <v>0.58313824411201098</v>
      </c>
      <c r="H236" s="2">
        <v>0.53953891393095699</v>
      </c>
      <c r="I236" s="2">
        <v>0.49375000000000002</v>
      </c>
      <c r="J236" s="2">
        <v>0.466192170818505</v>
      </c>
      <c r="K236" s="2">
        <v>-3.4402435513232403E-2</v>
      </c>
      <c r="L236" s="2"/>
      <c r="M236" s="2" t="e">
        <f>(Table1[[#This Row],[poisson_likelihood]] - (1-Table1[[#This Row],[poisson_likelihood]])/(1/Table1[[#This Row],[365 implied]]-1))/4</f>
        <v>#DIV/0!</v>
      </c>
      <c r="N236" s="7" t="e">
        <f>Table1[[#This Row],[kelly/4 365]]*0.5*$U$2</f>
        <v>#DIV/0!</v>
      </c>
      <c r="O236" s="2"/>
      <c r="P236" s="2" t="e">
        <f>(Table1[[#This Row],[poisson_likelihood]] - (1-Table1[[#This Row],[poisson_likelihood]])/(1/Table1[[#This Row],[99/pinn implied]]-1))/4</f>
        <v>#DIV/0!</v>
      </c>
      <c r="Q236" s="7" t="e">
        <f>Table1[[#This Row],[kelly/4 99]]*0.5*$U$2</f>
        <v>#DIV/0!</v>
      </c>
      <c r="R236" s="2"/>
      <c r="S23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37" spans="1:19" x14ac:dyDescent="0.2">
      <c r="A237">
        <v>6190</v>
      </c>
      <c r="B237" t="s">
        <v>18</v>
      </c>
      <c r="C237" s="1">
        <v>45612</v>
      </c>
      <c r="D237" t="s">
        <v>13</v>
      </c>
      <c r="E237">
        <v>2.5</v>
      </c>
      <c r="F237" s="2">
        <v>0.64516129032257996</v>
      </c>
      <c r="G237" s="2">
        <v>0.55041112948550597</v>
      </c>
      <c r="H237" s="2">
        <v>0.59607997548903402</v>
      </c>
      <c r="I237" s="2">
        <v>0.60624999999999996</v>
      </c>
      <c r="J237" s="2">
        <v>0.58802816901408395</v>
      </c>
      <c r="K237" s="2">
        <v>-3.4580017269089401E-2</v>
      </c>
      <c r="L237" s="2"/>
      <c r="M237" s="2" t="e">
        <f>(Table1[[#This Row],[poisson_likelihood]] - (1-Table1[[#This Row],[poisson_likelihood]])/(1/Table1[[#This Row],[365 implied]]-1))/4</f>
        <v>#DIV/0!</v>
      </c>
      <c r="N237" s="7" t="e">
        <f>Table1[[#This Row],[kelly/4 365]]*0.5*$U$2</f>
        <v>#DIV/0!</v>
      </c>
      <c r="O237" s="2"/>
      <c r="P237" s="2" t="e">
        <f>(Table1[[#This Row],[poisson_likelihood]] - (1-Table1[[#This Row],[poisson_likelihood]])/(1/Table1[[#This Row],[99/pinn implied]]-1))/4</f>
        <v>#DIV/0!</v>
      </c>
      <c r="Q237" s="7" t="e">
        <f>Table1[[#This Row],[kelly/4 99]]*0.5*$U$2</f>
        <v>#DIV/0!</v>
      </c>
      <c r="R237" s="2"/>
      <c r="S23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38" spans="1:19" x14ac:dyDescent="0.2">
      <c r="A238">
        <v>6346</v>
      </c>
      <c r="B238" t="s">
        <v>96</v>
      </c>
      <c r="C238" s="1">
        <v>45612</v>
      </c>
      <c r="D238" t="s">
        <v>13</v>
      </c>
      <c r="E238">
        <v>2.5</v>
      </c>
      <c r="F238" s="2">
        <v>0.54054054054054002</v>
      </c>
      <c r="G238" s="2">
        <v>0.43519308855835098</v>
      </c>
      <c r="H238" s="2">
        <v>0.47697135391673401</v>
      </c>
      <c r="I238" s="2">
        <v>0.43918918918918898</v>
      </c>
      <c r="J238" s="2">
        <v>0.44401544401544402</v>
      </c>
      <c r="K238" s="2">
        <v>-3.4589116251188302E-2</v>
      </c>
      <c r="L238" s="2"/>
      <c r="M238" s="2" t="e">
        <f>(Table1[[#This Row],[poisson_likelihood]] - (1-Table1[[#This Row],[poisson_likelihood]])/(1/Table1[[#This Row],[365 implied]]-1))/4</f>
        <v>#DIV/0!</v>
      </c>
      <c r="N238" s="7" t="e">
        <f>Table1[[#This Row],[kelly/4 365]]*0.5*$U$2</f>
        <v>#DIV/0!</v>
      </c>
      <c r="O238" s="2"/>
      <c r="P238" s="2" t="e">
        <f>(Table1[[#This Row],[poisson_likelihood]] - (1-Table1[[#This Row],[poisson_likelihood]])/(1/Table1[[#This Row],[99/pinn implied]]-1))/4</f>
        <v>#DIV/0!</v>
      </c>
      <c r="Q238" s="7" t="e">
        <f>Table1[[#This Row],[kelly/4 99]]*0.5*$U$2</f>
        <v>#DIV/0!</v>
      </c>
      <c r="R238" s="2"/>
      <c r="S23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39" spans="1:19" x14ac:dyDescent="0.2">
      <c r="A239">
        <v>6273</v>
      </c>
      <c r="B239" t="s">
        <v>60</v>
      </c>
      <c r="C239" s="1">
        <v>45612</v>
      </c>
      <c r="D239" t="s">
        <v>12</v>
      </c>
      <c r="E239">
        <v>3.5</v>
      </c>
      <c r="F239" s="2">
        <v>0.57142857142857095</v>
      </c>
      <c r="G239" s="2">
        <v>0.53833195393502598</v>
      </c>
      <c r="H239" s="2">
        <v>0.51136495146397298</v>
      </c>
      <c r="I239" s="2">
        <v>0.65363128491620104</v>
      </c>
      <c r="J239" s="2">
        <v>0.65562913907284703</v>
      </c>
      <c r="K239" s="2">
        <v>-3.5037111646015202E-2</v>
      </c>
      <c r="L239" s="2"/>
      <c r="M239" s="2" t="e">
        <f>(Table1[[#This Row],[poisson_likelihood]] - (1-Table1[[#This Row],[poisson_likelihood]])/(1/Table1[[#This Row],[365 implied]]-1))/4</f>
        <v>#DIV/0!</v>
      </c>
      <c r="N239" s="7" t="e">
        <f>Table1[[#This Row],[kelly/4 365]]*0.5*$U$2</f>
        <v>#DIV/0!</v>
      </c>
      <c r="O239" s="2"/>
      <c r="P239" s="2" t="e">
        <f>(Table1[[#This Row],[poisson_likelihood]] - (1-Table1[[#This Row],[poisson_likelihood]])/(1/Table1[[#This Row],[99/pinn implied]]-1))/4</f>
        <v>#DIV/0!</v>
      </c>
      <c r="Q239" s="7" t="e">
        <f>Table1[[#This Row],[kelly/4 99]]*0.5*$U$2</f>
        <v>#DIV/0!</v>
      </c>
      <c r="R239" s="2"/>
      <c r="S23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40" spans="1:19" x14ac:dyDescent="0.2">
      <c r="A240">
        <v>6223</v>
      </c>
      <c r="B240" t="s">
        <v>35</v>
      </c>
      <c r="C240" s="1">
        <v>45612</v>
      </c>
      <c r="D240" t="s">
        <v>12</v>
      </c>
      <c r="E240">
        <v>1.5</v>
      </c>
      <c r="F240" s="2">
        <v>0.59523809523809501</v>
      </c>
      <c r="G240" s="2">
        <v>0.58999441729028801</v>
      </c>
      <c r="H240" s="2">
        <v>0.53816562781523303</v>
      </c>
      <c r="I240" s="2">
        <v>0.56521739130434701</v>
      </c>
      <c r="J240" s="2">
        <v>0.50961538461538403</v>
      </c>
      <c r="K240" s="2">
        <v>-3.5250641643532199E-2</v>
      </c>
      <c r="L240" s="2"/>
      <c r="M240" s="2" t="e">
        <f>(Table1[[#This Row],[poisson_likelihood]] - (1-Table1[[#This Row],[poisson_likelihood]])/(1/Table1[[#This Row],[365 implied]]-1))/4</f>
        <v>#DIV/0!</v>
      </c>
      <c r="N240" s="7" t="e">
        <f>Table1[[#This Row],[kelly/4 365]]*0.5*$U$2</f>
        <v>#DIV/0!</v>
      </c>
      <c r="O240" s="2"/>
      <c r="P240" s="2" t="e">
        <f>(Table1[[#This Row],[poisson_likelihood]] - (1-Table1[[#This Row],[poisson_likelihood]])/(1/Table1[[#This Row],[99/pinn implied]]-1))/4</f>
        <v>#DIV/0!</v>
      </c>
      <c r="Q240" s="7" t="e">
        <f>Table1[[#This Row],[kelly/4 99]]*0.5*$U$2</f>
        <v>#DIV/0!</v>
      </c>
      <c r="R240" s="2"/>
      <c r="S24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41" spans="1:19" x14ac:dyDescent="0.2">
      <c r="A241">
        <v>6309</v>
      </c>
      <c r="B241" t="s">
        <v>78</v>
      </c>
      <c r="C241" s="1">
        <v>45612</v>
      </c>
      <c r="D241" t="s">
        <v>12</v>
      </c>
      <c r="E241">
        <v>2.5</v>
      </c>
      <c r="F241" s="2">
        <v>0.434782608695652</v>
      </c>
      <c r="G241" s="2">
        <v>0.41175859369273599</v>
      </c>
      <c r="H241" s="2">
        <v>0.35411690491125403</v>
      </c>
      <c r="I241" s="2">
        <v>0.43113772455089799</v>
      </c>
      <c r="J241" s="2">
        <v>0.42198581560283599</v>
      </c>
      <c r="K241" s="2">
        <v>-3.5679061289252703E-2</v>
      </c>
      <c r="L241" s="2"/>
      <c r="M241" s="2" t="e">
        <f>(Table1[[#This Row],[poisson_likelihood]] - (1-Table1[[#This Row],[poisson_likelihood]])/(1/Table1[[#This Row],[365 implied]]-1))/4</f>
        <v>#DIV/0!</v>
      </c>
      <c r="N241" s="7" t="e">
        <f>Table1[[#This Row],[kelly/4 365]]*0.5*$U$2</f>
        <v>#DIV/0!</v>
      </c>
      <c r="O241" s="2"/>
      <c r="P241" s="2" t="e">
        <f>(Table1[[#This Row],[poisson_likelihood]] - (1-Table1[[#This Row],[poisson_likelihood]])/(1/Table1[[#This Row],[99/pinn implied]]-1))/4</f>
        <v>#DIV/0!</v>
      </c>
      <c r="Q241" s="7" t="e">
        <f>Table1[[#This Row],[kelly/4 99]]*0.5*$U$2</f>
        <v>#DIV/0!</v>
      </c>
      <c r="R241" s="2"/>
      <c r="S24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42" spans="1:19" x14ac:dyDescent="0.2">
      <c r="A242">
        <v>6372</v>
      </c>
      <c r="B242" t="s">
        <v>109</v>
      </c>
      <c r="C242" s="1">
        <v>45612</v>
      </c>
      <c r="D242" t="s">
        <v>13</v>
      </c>
      <c r="E242">
        <v>2.5</v>
      </c>
      <c r="F242" s="2">
        <v>0.467289719626168</v>
      </c>
      <c r="G242" s="2">
        <v>0.37676139434808398</v>
      </c>
      <c r="H242" s="2">
        <v>0.39098839277033198</v>
      </c>
      <c r="I242" s="2">
        <v>0.329341317365269</v>
      </c>
      <c r="J242" s="2">
        <v>0.38461538461538403</v>
      </c>
      <c r="K242" s="2">
        <v>-3.5808078831466798E-2</v>
      </c>
      <c r="L242" s="2"/>
      <c r="M242" s="2" t="e">
        <f>(Table1[[#This Row],[poisson_likelihood]] - (1-Table1[[#This Row],[poisson_likelihood]])/(1/Table1[[#This Row],[365 implied]]-1))/4</f>
        <v>#DIV/0!</v>
      </c>
      <c r="N242" s="7" t="e">
        <f>Table1[[#This Row],[kelly/4 365]]*0.5*$U$2</f>
        <v>#DIV/0!</v>
      </c>
      <c r="O242" s="2"/>
      <c r="P242" s="2" t="e">
        <f>(Table1[[#This Row],[poisson_likelihood]] - (1-Table1[[#This Row],[poisson_likelihood]])/(1/Table1[[#This Row],[99/pinn implied]]-1))/4</f>
        <v>#DIV/0!</v>
      </c>
      <c r="Q242" s="7" t="e">
        <f>Table1[[#This Row],[kelly/4 99]]*0.5*$U$2</f>
        <v>#DIV/0!</v>
      </c>
      <c r="R242" s="2"/>
      <c r="S24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43" spans="1:19" x14ac:dyDescent="0.2">
      <c r="A243">
        <v>6431</v>
      </c>
      <c r="B243" t="s">
        <v>139</v>
      </c>
      <c r="C243" s="1">
        <v>45612</v>
      </c>
      <c r="D243" t="s">
        <v>12</v>
      </c>
      <c r="E243">
        <v>2.5</v>
      </c>
      <c r="F243" s="2">
        <v>0.46511627906976699</v>
      </c>
      <c r="G243" s="2">
        <v>0.43166294233855201</v>
      </c>
      <c r="H243" s="2">
        <v>0.38690000587953799</v>
      </c>
      <c r="I243" s="2">
        <v>0.39354838709677398</v>
      </c>
      <c r="J243" s="2">
        <v>0.38823529411764701</v>
      </c>
      <c r="K243" s="2">
        <v>-3.6557605947607097E-2</v>
      </c>
      <c r="L243" s="2"/>
      <c r="M243" s="2" t="e">
        <f>(Table1[[#This Row],[poisson_likelihood]] - (1-Table1[[#This Row],[poisson_likelihood]])/(1/Table1[[#This Row],[365 implied]]-1))/4</f>
        <v>#DIV/0!</v>
      </c>
      <c r="N243" s="7" t="e">
        <f>Table1[[#This Row],[kelly/4 365]]*0.5*$U$2</f>
        <v>#DIV/0!</v>
      </c>
      <c r="O243" s="2"/>
      <c r="P243" s="2" t="e">
        <f>(Table1[[#This Row],[poisson_likelihood]] - (1-Table1[[#This Row],[poisson_likelihood]])/(1/Table1[[#This Row],[99/pinn implied]]-1))/4</f>
        <v>#DIV/0!</v>
      </c>
      <c r="Q243" s="7" t="e">
        <f>Table1[[#This Row],[kelly/4 99]]*0.5*$U$2</f>
        <v>#DIV/0!</v>
      </c>
      <c r="R243" s="2"/>
      <c r="S24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44" spans="1:19" x14ac:dyDescent="0.2">
      <c r="A244">
        <v>6248</v>
      </c>
      <c r="B244" t="s">
        <v>47</v>
      </c>
      <c r="C244" s="1">
        <v>45612</v>
      </c>
      <c r="D244" t="s">
        <v>13</v>
      </c>
      <c r="E244">
        <v>1.5</v>
      </c>
      <c r="F244" s="2">
        <v>0.47169811320754701</v>
      </c>
      <c r="G244" s="2">
        <v>0.35215003976020498</v>
      </c>
      <c r="H244" s="2">
        <v>0.39365534516751199</v>
      </c>
      <c r="I244" s="2">
        <v>0.335365853658536</v>
      </c>
      <c r="J244" s="2">
        <v>0.36462093862815798</v>
      </c>
      <c r="K244" s="2">
        <v>-3.6930952733230799E-2</v>
      </c>
      <c r="L244" s="2"/>
      <c r="M244" s="2" t="e">
        <f>(Table1[[#This Row],[poisson_likelihood]] - (1-Table1[[#This Row],[poisson_likelihood]])/(1/Table1[[#This Row],[365 implied]]-1))/4</f>
        <v>#DIV/0!</v>
      </c>
      <c r="N244" s="7" t="e">
        <f>Table1[[#This Row],[kelly/4 365]]*0.5*$U$2</f>
        <v>#DIV/0!</v>
      </c>
      <c r="O244" s="2"/>
      <c r="P244" s="2" t="e">
        <f>(Table1[[#This Row],[poisson_likelihood]] - (1-Table1[[#This Row],[poisson_likelihood]])/(1/Table1[[#This Row],[99/pinn implied]]-1))/4</f>
        <v>#DIV/0!</v>
      </c>
      <c r="Q244" s="7" t="e">
        <f>Table1[[#This Row],[kelly/4 99]]*0.5*$U$2</f>
        <v>#DIV/0!</v>
      </c>
      <c r="R244" s="2"/>
      <c r="S24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45" spans="1:19" x14ac:dyDescent="0.2">
      <c r="A245">
        <v>6205</v>
      </c>
      <c r="B245" t="s">
        <v>26</v>
      </c>
      <c r="C245" s="1">
        <v>45612</v>
      </c>
      <c r="D245" t="s">
        <v>12</v>
      </c>
      <c r="E245">
        <v>1.5</v>
      </c>
      <c r="F245" s="2">
        <v>0.59523809523809501</v>
      </c>
      <c r="G245" s="2">
        <v>0.59306543391670796</v>
      </c>
      <c r="H245" s="2">
        <v>0.53454830334135295</v>
      </c>
      <c r="I245" s="2">
        <v>0.55747126436781602</v>
      </c>
      <c r="J245" s="2">
        <v>0.55593220338982996</v>
      </c>
      <c r="K245" s="2">
        <v>-3.7484871465634902E-2</v>
      </c>
      <c r="L245" s="2"/>
      <c r="M245" s="2" t="e">
        <f>(Table1[[#This Row],[poisson_likelihood]] - (1-Table1[[#This Row],[poisson_likelihood]])/(1/Table1[[#This Row],[365 implied]]-1))/4</f>
        <v>#DIV/0!</v>
      </c>
      <c r="N245" s="7" t="e">
        <f>Table1[[#This Row],[kelly/4 365]]*0.5*$U$2</f>
        <v>#DIV/0!</v>
      </c>
      <c r="O245" s="2"/>
      <c r="P245" s="2" t="e">
        <f>(Table1[[#This Row],[poisson_likelihood]] - (1-Table1[[#This Row],[poisson_likelihood]])/(1/Table1[[#This Row],[99/pinn implied]]-1))/4</f>
        <v>#DIV/0!</v>
      </c>
      <c r="Q245" s="7" t="e">
        <f>Table1[[#This Row],[kelly/4 99]]*0.5*$U$2</f>
        <v>#DIV/0!</v>
      </c>
      <c r="R245" s="2"/>
      <c r="S24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46" spans="1:19" x14ac:dyDescent="0.2">
      <c r="A246">
        <v>6297</v>
      </c>
      <c r="B246" t="s">
        <v>72</v>
      </c>
      <c r="C246" s="1">
        <v>45612</v>
      </c>
      <c r="D246" t="s">
        <v>12</v>
      </c>
      <c r="E246">
        <v>2.5</v>
      </c>
      <c r="F246" s="2">
        <v>0.53191489361702105</v>
      </c>
      <c r="G246" s="2">
        <v>0.50453858058554202</v>
      </c>
      <c r="H246" s="2">
        <v>0.460808789184045</v>
      </c>
      <c r="I246" s="2">
        <v>0.42483660130718898</v>
      </c>
      <c r="J246" s="2">
        <v>0.43223443223443198</v>
      </c>
      <c r="K246" s="2">
        <v>-3.7977123958521299E-2</v>
      </c>
      <c r="L246" s="2"/>
      <c r="M246" s="2" t="e">
        <f>(Table1[[#This Row],[poisson_likelihood]] - (1-Table1[[#This Row],[poisson_likelihood]])/(1/Table1[[#This Row],[365 implied]]-1))/4</f>
        <v>#DIV/0!</v>
      </c>
      <c r="N246" s="7" t="e">
        <f>Table1[[#This Row],[kelly/4 365]]*0.5*$U$2</f>
        <v>#DIV/0!</v>
      </c>
      <c r="O246" s="2"/>
      <c r="P246" s="2" t="e">
        <f>(Table1[[#This Row],[poisson_likelihood]] - (1-Table1[[#This Row],[poisson_likelihood]])/(1/Table1[[#This Row],[99/pinn implied]]-1))/4</f>
        <v>#DIV/0!</v>
      </c>
      <c r="Q246" s="7" t="e">
        <f>Table1[[#This Row],[kelly/4 99]]*0.5*$U$2</f>
        <v>#DIV/0!</v>
      </c>
      <c r="R246" s="2"/>
      <c r="S24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47" spans="1:19" x14ac:dyDescent="0.2">
      <c r="A247">
        <v>6473</v>
      </c>
      <c r="B247" t="s">
        <v>160</v>
      </c>
      <c r="C247" s="1">
        <v>45612</v>
      </c>
      <c r="D247" t="s">
        <v>12</v>
      </c>
      <c r="E247">
        <v>2.5</v>
      </c>
      <c r="F247" s="2">
        <v>0.54347826086956497</v>
      </c>
      <c r="G247" s="2">
        <v>0.51862236191314903</v>
      </c>
      <c r="H247" s="2">
        <v>0.473493173000678</v>
      </c>
      <c r="I247" s="2">
        <v>0.48022598870056499</v>
      </c>
      <c r="J247" s="2">
        <v>0.44295302013422799</v>
      </c>
      <c r="K247" s="2">
        <v>-3.8325167166294999E-2</v>
      </c>
      <c r="L247" s="2"/>
      <c r="M247" s="2" t="e">
        <f>(Table1[[#This Row],[poisson_likelihood]] - (1-Table1[[#This Row],[poisson_likelihood]])/(1/Table1[[#This Row],[365 implied]]-1))/4</f>
        <v>#DIV/0!</v>
      </c>
      <c r="N247" s="7" t="e">
        <f>Table1[[#This Row],[kelly/4 365]]*0.5*$U$2</f>
        <v>#DIV/0!</v>
      </c>
      <c r="O247" s="2"/>
      <c r="P247" s="2" t="e">
        <f>(Table1[[#This Row],[poisson_likelihood]] - (1-Table1[[#This Row],[poisson_likelihood]])/(1/Table1[[#This Row],[99/pinn implied]]-1))/4</f>
        <v>#DIV/0!</v>
      </c>
      <c r="Q247" s="7" t="e">
        <f>Table1[[#This Row],[kelly/4 99]]*0.5*$U$2</f>
        <v>#DIV/0!</v>
      </c>
      <c r="R247" s="2"/>
      <c r="S24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48" spans="1:19" x14ac:dyDescent="0.2">
      <c r="A248">
        <v>6201</v>
      </c>
      <c r="B248" t="s">
        <v>24</v>
      </c>
      <c r="C248" s="1">
        <v>45612</v>
      </c>
      <c r="D248" t="s">
        <v>12</v>
      </c>
      <c r="E248">
        <v>1.5</v>
      </c>
      <c r="F248" s="2">
        <v>0.59523809523809501</v>
      </c>
      <c r="G248" s="2">
        <v>0.58278894774197598</v>
      </c>
      <c r="H248" s="2">
        <v>0.53181841426750598</v>
      </c>
      <c r="I248" s="2">
        <v>0.5</v>
      </c>
      <c r="J248" s="2">
        <v>0.50322580645161197</v>
      </c>
      <c r="K248" s="2">
        <v>-3.9170979423010899E-2</v>
      </c>
      <c r="L248" s="2"/>
      <c r="M248" s="2" t="e">
        <f>(Table1[[#This Row],[poisson_likelihood]] - (1-Table1[[#This Row],[poisson_likelihood]])/(1/Table1[[#This Row],[365 implied]]-1))/4</f>
        <v>#DIV/0!</v>
      </c>
      <c r="N248" s="7" t="e">
        <f>Table1[[#This Row],[kelly/4 365]]*0.5*$U$2</f>
        <v>#DIV/0!</v>
      </c>
      <c r="O248" s="2"/>
      <c r="P248" s="2" t="e">
        <f>(Table1[[#This Row],[poisson_likelihood]] - (1-Table1[[#This Row],[poisson_likelihood]])/(1/Table1[[#This Row],[99/pinn implied]]-1))/4</f>
        <v>#DIV/0!</v>
      </c>
      <c r="Q248" s="7" t="e">
        <f>Table1[[#This Row],[kelly/4 99]]*0.5*$U$2</f>
        <v>#DIV/0!</v>
      </c>
      <c r="R248" s="2"/>
      <c r="S24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49" spans="1:19" x14ac:dyDescent="0.2">
      <c r="A249">
        <v>6305</v>
      </c>
      <c r="B249" t="s">
        <v>76</v>
      </c>
      <c r="C249" s="1">
        <v>45612</v>
      </c>
      <c r="D249" t="s">
        <v>12</v>
      </c>
      <c r="E249">
        <v>2.5</v>
      </c>
      <c r="F249" s="2">
        <v>0.434782608695652</v>
      </c>
      <c r="G249" s="2">
        <v>0.39025808929552203</v>
      </c>
      <c r="H249" s="2">
        <v>0.34530473836297698</v>
      </c>
      <c r="I249" s="2">
        <v>0.28662420382165599</v>
      </c>
      <c r="J249" s="2">
        <v>0.32246376811594202</v>
      </c>
      <c r="K249" s="2">
        <v>-3.9576750339452099E-2</v>
      </c>
      <c r="L249" s="2"/>
      <c r="M249" s="2" t="e">
        <f>(Table1[[#This Row],[poisson_likelihood]] - (1-Table1[[#This Row],[poisson_likelihood]])/(1/Table1[[#This Row],[365 implied]]-1))/4</f>
        <v>#DIV/0!</v>
      </c>
      <c r="N249" s="7" t="e">
        <f>Table1[[#This Row],[kelly/4 365]]*0.5*$U$2</f>
        <v>#DIV/0!</v>
      </c>
      <c r="O249" s="2"/>
      <c r="P249" s="2" t="e">
        <f>(Table1[[#This Row],[poisson_likelihood]] - (1-Table1[[#This Row],[poisson_likelihood]])/(1/Table1[[#This Row],[99/pinn implied]]-1))/4</f>
        <v>#DIV/0!</v>
      </c>
      <c r="Q249" s="7" t="e">
        <f>Table1[[#This Row],[kelly/4 99]]*0.5*$U$2</f>
        <v>#DIV/0!</v>
      </c>
      <c r="R249" s="2"/>
      <c r="S24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50" spans="1:19" x14ac:dyDescent="0.2">
      <c r="A250">
        <v>6321</v>
      </c>
      <c r="B250" t="s">
        <v>84</v>
      </c>
      <c r="C250" s="1">
        <v>45612</v>
      </c>
      <c r="D250" t="s">
        <v>12</v>
      </c>
      <c r="E250">
        <v>2.5</v>
      </c>
      <c r="F250" s="2">
        <v>0.41666666666666602</v>
      </c>
      <c r="G250" s="2">
        <v>0.39338416097253298</v>
      </c>
      <c r="H250" s="2">
        <v>0.32267182352013002</v>
      </c>
      <c r="I250" s="2">
        <v>0.34939759036144502</v>
      </c>
      <c r="J250" s="2">
        <v>0.37158469945355099</v>
      </c>
      <c r="K250" s="2">
        <v>-4.0283504205658197E-2</v>
      </c>
      <c r="L250" s="2"/>
      <c r="M250" s="2" t="e">
        <f>(Table1[[#This Row],[poisson_likelihood]] - (1-Table1[[#This Row],[poisson_likelihood]])/(1/Table1[[#This Row],[365 implied]]-1))/4</f>
        <v>#DIV/0!</v>
      </c>
      <c r="N250" s="7" t="e">
        <f>Table1[[#This Row],[kelly/4 365]]*0.5*$U$2</f>
        <v>#DIV/0!</v>
      </c>
      <c r="O250" s="2"/>
      <c r="P250" s="2" t="e">
        <f>(Table1[[#This Row],[poisson_likelihood]] - (1-Table1[[#This Row],[poisson_likelihood]])/(1/Table1[[#This Row],[99/pinn implied]]-1))/4</f>
        <v>#DIV/0!</v>
      </c>
      <c r="Q250" s="7" t="e">
        <f>Table1[[#This Row],[kelly/4 99]]*0.5*$U$2</f>
        <v>#DIV/0!</v>
      </c>
      <c r="R250" s="2"/>
      <c r="S25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51" spans="1:19" x14ac:dyDescent="0.2">
      <c r="A251">
        <v>6279</v>
      </c>
      <c r="B251" t="s">
        <v>63</v>
      </c>
      <c r="C251" s="1">
        <v>45612</v>
      </c>
      <c r="D251" t="s">
        <v>12</v>
      </c>
      <c r="E251">
        <v>1.5</v>
      </c>
      <c r="F251" s="2">
        <v>0.62111801242235998</v>
      </c>
      <c r="G251" s="2">
        <v>0.59955515188042197</v>
      </c>
      <c r="H251" s="2">
        <v>0.55963698627840397</v>
      </c>
      <c r="I251" s="2">
        <v>0.66216216216216195</v>
      </c>
      <c r="J251" s="2">
        <v>0.63855421686746905</v>
      </c>
      <c r="K251" s="2">
        <v>-4.0567398398266202E-2</v>
      </c>
      <c r="L251" s="2"/>
      <c r="M251" s="2" t="e">
        <f>(Table1[[#This Row],[poisson_likelihood]] - (1-Table1[[#This Row],[poisson_likelihood]])/(1/Table1[[#This Row],[365 implied]]-1))/4</f>
        <v>#DIV/0!</v>
      </c>
      <c r="N251" s="7" t="e">
        <f>Table1[[#This Row],[kelly/4 365]]*0.5*$U$2</f>
        <v>#DIV/0!</v>
      </c>
      <c r="O251" s="2"/>
      <c r="P251" s="2" t="e">
        <f>(Table1[[#This Row],[poisson_likelihood]] - (1-Table1[[#This Row],[poisson_likelihood]])/(1/Table1[[#This Row],[99/pinn implied]]-1))/4</f>
        <v>#DIV/0!</v>
      </c>
      <c r="Q251" s="7" t="e">
        <f>Table1[[#This Row],[kelly/4 99]]*0.5*$U$2</f>
        <v>#DIV/0!</v>
      </c>
      <c r="R251" s="2"/>
      <c r="S25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52" spans="1:19" x14ac:dyDescent="0.2">
      <c r="A252">
        <v>6368</v>
      </c>
      <c r="B252" t="s">
        <v>107</v>
      </c>
      <c r="C252" s="1">
        <v>45612</v>
      </c>
      <c r="D252" t="s">
        <v>13</v>
      </c>
      <c r="E252">
        <v>2.5</v>
      </c>
      <c r="F252" s="2">
        <v>0.49019607843137197</v>
      </c>
      <c r="G252" s="2">
        <v>0.37348277915972</v>
      </c>
      <c r="H252" s="2">
        <v>0.40396964195495</v>
      </c>
      <c r="I252" s="2">
        <v>0.38524590163934402</v>
      </c>
      <c r="J252" s="2">
        <v>0.390625</v>
      </c>
      <c r="K252" s="2">
        <v>-4.22841178874762E-2</v>
      </c>
      <c r="L252" s="2"/>
      <c r="M252" s="2" t="e">
        <f>(Table1[[#This Row],[poisson_likelihood]] - (1-Table1[[#This Row],[poisson_likelihood]])/(1/Table1[[#This Row],[365 implied]]-1))/4</f>
        <v>#DIV/0!</v>
      </c>
      <c r="N252" s="7" t="e">
        <f>Table1[[#This Row],[kelly/4 365]]*0.5*$U$2</f>
        <v>#DIV/0!</v>
      </c>
      <c r="O252" s="2"/>
      <c r="P252" s="2" t="e">
        <f>(Table1[[#This Row],[poisson_likelihood]] - (1-Table1[[#This Row],[poisson_likelihood]])/(1/Table1[[#This Row],[99/pinn implied]]-1))/4</f>
        <v>#DIV/0!</v>
      </c>
      <c r="Q252" s="7" t="e">
        <f>Table1[[#This Row],[kelly/4 99]]*0.5*$U$2</f>
        <v>#DIV/0!</v>
      </c>
      <c r="R252" s="2"/>
      <c r="S25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53" spans="1:19" x14ac:dyDescent="0.2">
      <c r="A253">
        <v>6281</v>
      </c>
      <c r="B253" t="s">
        <v>64</v>
      </c>
      <c r="C253" s="1">
        <v>45612</v>
      </c>
      <c r="D253" t="s">
        <v>12</v>
      </c>
      <c r="E253">
        <v>1.5</v>
      </c>
      <c r="F253" s="2">
        <v>0.581395348837209</v>
      </c>
      <c r="G253" s="2">
        <v>0.56439549720073401</v>
      </c>
      <c r="H253" s="2">
        <v>0.51017358881866104</v>
      </c>
      <c r="I253" s="2">
        <v>0.60335195530726204</v>
      </c>
      <c r="J253" s="2">
        <v>0.60132890365448499</v>
      </c>
      <c r="K253" s="2">
        <v>-4.2535217788854801E-2</v>
      </c>
      <c r="L253" s="2"/>
      <c r="M253" s="2" t="e">
        <f>(Table1[[#This Row],[poisson_likelihood]] - (1-Table1[[#This Row],[poisson_likelihood]])/(1/Table1[[#This Row],[365 implied]]-1))/4</f>
        <v>#DIV/0!</v>
      </c>
      <c r="N253" s="7" t="e">
        <f>Table1[[#This Row],[kelly/4 365]]*0.5*$U$2</f>
        <v>#DIV/0!</v>
      </c>
      <c r="O253" s="2"/>
      <c r="P253" s="2" t="e">
        <f>(Table1[[#This Row],[poisson_likelihood]] - (1-Table1[[#This Row],[poisson_likelihood]])/(1/Table1[[#This Row],[99/pinn implied]]-1))/4</f>
        <v>#DIV/0!</v>
      </c>
      <c r="Q253" s="7" t="e">
        <f>Table1[[#This Row],[kelly/4 99]]*0.5*$U$2</f>
        <v>#DIV/0!</v>
      </c>
      <c r="R253" s="2"/>
      <c r="S25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54" spans="1:19" x14ac:dyDescent="0.2">
      <c r="A254">
        <v>6246</v>
      </c>
      <c r="B254" t="s">
        <v>46</v>
      </c>
      <c r="C254" s="1">
        <v>45612</v>
      </c>
      <c r="D254" t="s">
        <v>13</v>
      </c>
      <c r="E254">
        <v>2.5</v>
      </c>
      <c r="F254" s="2">
        <v>0.59171597633136097</v>
      </c>
      <c r="G254" s="2">
        <v>0.480436017285296</v>
      </c>
      <c r="H254" s="2">
        <v>0.52115729664468802</v>
      </c>
      <c r="I254" s="2">
        <v>0.55367231638418002</v>
      </c>
      <c r="J254" s="2">
        <v>0.55333333333333301</v>
      </c>
      <c r="K254" s="2">
        <v>-4.3204408938578097E-2</v>
      </c>
      <c r="L254" s="2"/>
      <c r="M254" s="2" t="e">
        <f>(Table1[[#This Row],[poisson_likelihood]] - (1-Table1[[#This Row],[poisson_likelihood]])/(1/Table1[[#This Row],[365 implied]]-1))/4</f>
        <v>#DIV/0!</v>
      </c>
      <c r="N254" s="7" t="e">
        <f>Table1[[#This Row],[kelly/4 365]]*0.5*$U$2</f>
        <v>#DIV/0!</v>
      </c>
      <c r="O254" s="2"/>
      <c r="P254" s="2" t="e">
        <f>(Table1[[#This Row],[poisson_likelihood]] - (1-Table1[[#This Row],[poisson_likelihood]])/(1/Table1[[#This Row],[99/pinn implied]]-1))/4</f>
        <v>#DIV/0!</v>
      </c>
      <c r="Q254" s="7" t="e">
        <f>Table1[[#This Row],[kelly/4 99]]*0.5*$U$2</f>
        <v>#DIV/0!</v>
      </c>
      <c r="R254" s="2"/>
      <c r="S25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55" spans="1:19" x14ac:dyDescent="0.2">
      <c r="A255">
        <v>6364</v>
      </c>
      <c r="B255" t="s">
        <v>105</v>
      </c>
      <c r="C255" s="1">
        <v>45612</v>
      </c>
      <c r="D255" t="s">
        <v>13</v>
      </c>
      <c r="E255">
        <v>1.5</v>
      </c>
      <c r="F255" s="2">
        <v>0.43290043290043201</v>
      </c>
      <c r="G255" s="2">
        <v>0.31550359772318298</v>
      </c>
      <c r="H255" s="2">
        <v>0.333614303526034</v>
      </c>
      <c r="I255" s="2">
        <v>0.34939759036144502</v>
      </c>
      <c r="J255" s="2">
        <v>0.37241379310344802</v>
      </c>
      <c r="K255" s="2">
        <v>-4.3769266957034203E-2</v>
      </c>
      <c r="L255" s="2"/>
      <c r="M255" s="2" t="e">
        <f>(Table1[[#This Row],[poisson_likelihood]] - (1-Table1[[#This Row],[poisson_likelihood]])/(1/Table1[[#This Row],[365 implied]]-1))/4</f>
        <v>#DIV/0!</v>
      </c>
      <c r="N255" s="7" t="e">
        <f>Table1[[#This Row],[kelly/4 365]]*0.5*$U$2</f>
        <v>#DIV/0!</v>
      </c>
      <c r="O255" s="2"/>
      <c r="P255" s="2" t="e">
        <f>(Table1[[#This Row],[poisson_likelihood]] - (1-Table1[[#This Row],[poisson_likelihood]])/(1/Table1[[#This Row],[99/pinn implied]]-1))/4</f>
        <v>#DIV/0!</v>
      </c>
      <c r="Q255" s="7" t="e">
        <f>Table1[[#This Row],[kelly/4 99]]*0.5*$U$2</f>
        <v>#DIV/0!</v>
      </c>
      <c r="R255" s="2"/>
      <c r="S25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56" spans="1:19" x14ac:dyDescent="0.2">
      <c r="A256">
        <v>6323</v>
      </c>
      <c r="B256" t="s">
        <v>85</v>
      </c>
      <c r="C256" s="1">
        <v>45612</v>
      </c>
      <c r="D256" t="s">
        <v>12</v>
      </c>
      <c r="E256">
        <v>3.5</v>
      </c>
      <c r="F256" s="2">
        <v>0.49504950495049499</v>
      </c>
      <c r="G256" s="2">
        <v>0.44363336841606299</v>
      </c>
      <c r="H256" s="2">
        <v>0.405282512924794</v>
      </c>
      <c r="I256" s="2">
        <v>0.48901098901098899</v>
      </c>
      <c r="J256" s="2">
        <v>0.49354838709677401</v>
      </c>
      <c r="K256" s="2">
        <v>-4.4443461738214299E-2</v>
      </c>
      <c r="L256" s="2"/>
      <c r="M256" s="2" t="e">
        <f>(Table1[[#This Row],[poisson_likelihood]] - (1-Table1[[#This Row],[poisson_likelihood]])/(1/Table1[[#This Row],[365 implied]]-1))/4</f>
        <v>#DIV/0!</v>
      </c>
      <c r="N256" s="7" t="e">
        <f>Table1[[#This Row],[kelly/4 365]]*0.5*$U$2</f>
        <v>#DIV/0!</v>
      </c>
      <c r="O256" s="2"/>
      <c r="P256" s="2" t="e">
        <f>(Table1[[#This Row],[poisson_likelihood]] - (1-Table1[[#This Row],[poisson_likelihood]])/(1/Table1[[#This Row],[99/pinn implied]]-1))/4</f>
        <v>#DIV/0!</v>
      </c>
      <c r="Q256" s="7" t="e">
        <f>Table1[[#This Row],[kelly/4 99]]*0.5*$U$2</f>
        <v>#DIV/0!</v>
      </c>
      <c r="R256" s="2"/>
      <c r="S25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57" spans="1:19" x14ac:dyDescent="0.2">
      <c r="A257">
        <v>6465</v>
      </c>
      <c r="B257" t="s">
        <v>156</v>
      </c>
      <c r="C257" s="1">
        <v>45612</v>
      </c>
      <c r="D257" t="s">
        <v>12</v>
      </c>
      <c r="E257">
        <v>2.5</v>
      </c>
      <c r="F257" s="2">
        <v>0.40983606557377</v>
      </c>
      <c r="G257" s="2">
        <v>0.349176220430992</v>
      </c>
      <c r="H257" s="2">
        <v>0.30266660116384098</v>
      </c>
      <c r="I257" s="2">
        <v>0.31707317073170699</v>
      </c>
      <c r="J257" s="2">
        <v>0.36170212765957399</v>
      </c>
      <c r="K257" s="2">
        <v>-4.5398175895872597E-2</v>
      </c>
      <c r="L257" s="2"/>
      <c r="M257" s="2" t="e">
        <f>(Table1[[#This Row],[poisson_likelihood]] - (1-Table1[[#This Row],[poisson_likelihood]])/(1/Table1[[#This Row],[365 implied]]-1))/4</f>
        <v>#DIV/0!</v>
      </c>
      <c r="N257" s="7" t="e">
        <f>Table1[[#This Row],[kelly/4 365]]*0.5*$U$2</f>
        <v>#DIV/0!</v>
      </c>
      <c r="O257" s="2"/>
      <c r="P257" s="2" t="e">
        <f>(Table1[[#This Row],[poisson_likelihood]] - (1-Table1[[#This Row],[poisson_likelihood]])/(1/Table1[[#This Row],[99/pinn implied]]-1))/4</f>
        <v>#DIV/0!</v>
      </c>
      <c r="Q257" s="7" t="e">
        <f>Table1[[#This Row],[kelly/4 99]]*0.5*$U$2</f>
        <v>#DIV/0!</v>
      </c>
      <c r="R257" s="2"/>
      <c r="S25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58" spans="1:19" x14ac:dyDescent="0.2">
      <c r="A258">
        <v>6303</v>
      </c>
      <c r="B258" t="s">
        <v>75</v>
      </c>
      <c r="C258" s="1">
        <v>45612</v>
      </c>
      <c r="D258" t="s">
        <v>12</v>
      </c>
      <c r="E258">
        <v>2.5</v>
      </c>
      <c r="F258" s="2">
        <v>0.42372881355932202</v>
      </c>
      <c r="G258" s="2">
        <v>0.37620173848855398</v>
      </c>
      <c r="H258" s="2">
        <v>0.317702823158656</v>
      </c>
      <c r="I258" s="2">
        <v>0.292682926829268</v>
      </c>
      <c r="J258" s="2">
        <v>0.29556650246305399</v>
      </c>
      <c r="K258" s="2">
        <v>-4.5996569364994799E-2</v>
      </c>
      <c r="L258" s="2"/>
      <c r="M258" s="2" t="e">
        <f>(Table1[[#This Row],[poisson_likelihood]] - (1-Table1[[#This Row],[poisson_likelihood]])/(1/Table1[[#This Row],[365 implied]]-1))/4</f>
        <v>#DIV/0!</v>
      </c>
      <c r="N258" s="7" t="e">
        <f>Table1[[#This Row],[kelly/4 365]]*0.5*$U$2</f>
        <v>#DIV/0!</v>
      </c>
      <c r="O258" s="2"/>
      <c r="P258" s="2" t="e">
        <f>(Table1[[#This Row],[poisson_likelihood]] - (1-Table1[[#This Row],[poisson_likelihood]])/(1/Table1[[#This Row],[99/pinn implied]]-1))/4</f>
        <v>#DIV/0!</v>
      </c>
      <c r="Q258" s="7" t="e">
        <f>Table1[[#This Row],[kelly/4 99]]*0.5*$U$2</f>
        <v>#DIV/0!</v>
      </c>
      <c r="R258" s="2"/>
      <c r="S25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59" spans="1:19" x14ac:dyDescent="0.2">
      <c r="A259">
        <v>6183</v>
      </c>
      <c r="B259" t="s">
        <v>15</v>
      </c>
      <c r="C259" s="1">
        <v>45612</v>
      </c>
      <c r="D259" t="s">
        <v>12</v>
      </c>
      <c r="E259">
        <v>1.5</v>
      </c>
      <c r="F259" s="2">
        <v>0.625</v>
      </c>
      <c r="G259" s="2">
        <v>0.596451544915785</v>
      </c>
      <c r="H259" s="2">
        <v>0.55589378582020399</v>
      </c>
      <c r="I259" s="2">
        <v>0.50943396226415005</v>
      </c>
      <c r="J259" s="2">
        <v>0.51612903225806395</v>
      </c>
      <c r="K259" s="2">
        <v>-4.6070809453197303E-2</v>
      </c>
      <c r="L259" s="2"/>
      <c r="M259" s="2" t="e">
        <f>(Table1[[#This Row],[poisson_likelihood]] - (1-Table1[[#This Row],[poisson_likelihood]])/(1/Table1[[#This Row],[365 implied]]-1))/4</f>
        <v>#DIV/0!</v>
      </c>
      <c r="N259" s="7" t="e">
        <f>Table1[[#This Row],[kelly/4 365]]*0.5*$U$2</f>
        <v>#DIV/0!</v>
      </c>
      <c r="O259" s="2"/>
      <c r="P259" s="2" t="e">
        <f>(Table1[[#This Row],[poisson_likelihood]] - (1-Table1[[#This Row],[poisson_likelihood]])/(1/Table1[[#This Row],[99/pinn implied]]-1))/4</f>
        <v>#DIV/0!</v>
      </c>
      <c r="Q259" s="7" t="e">
        <f>Table1[[#This Row],[kelly/4 99]]*0.5*$U$2</f>
        <v>#DIV/0!</v>
      </c>
      <c r="R259" s="2"/>
      <c r="S25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60" spans="1:19" x14ac:dyDescent="0.2">
      <c r="A260">
        <v>6333</v>
      </c>
      <c r="B260" t="s">
        <v>90</v>
      </c>
      <c r="C260" s="1">
        <v>45612</v>
      </c>
      <c r="D260" t="s">
        <v>12</v>
      </c>
      <c r="E260">
        <v>1.5</v>
      </c>
      <c r="F260" s="2">
        <v>0.63694267515923497</v>
      </c>
      <c r="G260" s="2">
        <v>0.59410011784888805</v>
      </c>
      <c r="H260" s="2">
        <v>0.56926368888150003</v>
      </c>
      <c r="I260" s="2">
        <v>0.61290322580645096</v>
      </c>
      <c r="J260" s="2">
        <v>0.62271062271062205</v>
      </c>
      <c r="K260" s="2">
        <v>-4.6603512480721303E-2</v>
      </c>
      <c r="L260" s="2"/>
      <c r="M260" s="2" t="e">
        <f>(Table1[[#This Row],[poisson_likelihood]] - (1-Table1[[#This Row],[poisson_likelihood]])/(1/Table1[[#This Row],[365 implied]]-1))/4</f>
        <v>#DIV/0!</v>
      </c>
      <c r="N260" s="7" t="e">
        <f>Table1[[#This Row],[kelly/4 365]]*0.5*$U$2</f>
        <v>#DIV/0!</v>
      </c>
      <c r="O260" s="2"/>
      <c r="P260" s="2" t="e">
        <f>(Table1[[#This Row],[poisson_likelihood]] - (1-Table1[[#This Row],[poisson_likelihood]])/(1/Table1[[#This Row],[99/pinn implied]]-1))/4</f>
        <v>#DIV/0!</v>
      </c>
      <c r="Q260" s="7" t="e">
        <f>Table1[[#This Row],[kelly/4 99]]*0.5*$U$2</f>
        <v>#DIV/0!</v>
      </c>
      <c r="R260" s="2"/>
      <c r="S26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61" spans="1:19" x14ac:dyDescent="0.2">
      <c r="A261">
        <v>6198</v>
      </c>
      <c r="B261" t="s">
        <v>22</v>
      </c>
      <c r="C261" s="1">
        <v>45612</v>
      </c>
      <c r="D261" t="s">
        <v>13</v>
      </c>
      <c r="E261">
        <v>2.5</v>
      </c>
      <c r="F261" s="2">
        <v>0.48076923076923</v>
      </c>
      <c r="G261" s="2">
        <v>0.35616365170849201</v>
      </c>
      <c r="H261" s="2">
        <v>0.38348442206076699</v>
      </c>
      <c r="I261" s="2">
        <v>0.36516853932584198</v>
      </c>
      <c r="J261" s="2">
        <v>0.37828947368421001</v>
      </c>
      <c r="K261" s="2">
        <v>-4.6840833822593603E-2</v>
      </c>
      <c r="L261" s="2"/>
      <c r="M261" s="2" t="e">
        <f>(Table1[[#This Row],[poisson_likelihood]] - (1-Table1[[#This Row],[poisson_likelihood]])/(1/Table1[[#This Row],[365 implied]]-1))/4</f>
        <v>#DIV/0!</v>
      </c>
      <c r="N261" s="7" t="e">
        <f>Table1[[#This Row],[kelly/4 365]]*0.5*$U$2</f>
        <v>#DIV/0!</v>
      </c>
      <c r="O261" s="2"/>
      <c r="P261" s="2" t="e">
        <f>(Table1[[#This Row],[poisson_likelihood]] - (1-Table1[[#This Row],[poisson_likelihood]])/(1/Table1[[#This Row],[99/pinn implied]]-1))/4</f>
        <v>#DIV/0!</v>
      </c>
      <c r="Q261" s="7" t="e">
        <f>Table1[[#This Row],[kelly/4 99]]*0.5*$U$2</f>
        <v>#DIV/0!</v>
      </c>
      <c r="R261" s="2"/>
      <c r="S26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62" spans="1:19" x14ac:dyDescent="0.2">
      <c r="A262">
        <v>6425</v>
      </c>
      <c r="B262" t="s">
        <v>136</v>
      </c>
      <c r="C262" s="1">
        <v>45612</v>
      </c>
      <c r="D262" t="s">
        <v>12</v>
      </c>
      <c r="E262">
        <v>2.5</v>
      </c>
      <c r="F262" s="2">
        <v>0.485436893203883</v>
      </c>
      <c r="G262" s="2">
        <v>0.43264092750230698</v>
      </c>
      <c r="H262" s="2">
        <v>0.38897301639534199</v>
      </c>
      <c r="I262" s="2">
        <v>0.49305555555555503</v>
      </c>
      <c r="J262" s="2">
        <v>0.48399999999999999</v>
      </c>
      <c r="K262" s="2">
        <v>-4.6866883543771998E-2</v>
      </c>
      <c r="L262" s="2"/>
      <c r="M262" s="2" t="e">
        <f>(Table1[[#This Row],[poisson_likelihood]] - (1-Table1[[#This Row],[poisson_likelihood]])/(1/Table1[[#This Row],[365 implied]]-1))/4</f>
        <v>#DIV/0!</v>
      </c>
      <c r="N262" s="7" t="e">
        <f>Table1[[#This Row],[kelly/4 365]]*0.5*$U$2</f>
        <v>#DIV/0!</v>
      </c>
      <c r="O262" s="2"/>
      <c r="P262" s="2" t="e">
        <f>(Table1[[#This Row],[poisson_likelihood]] - (1-Table1[[#This Row],[poisson_likelihood]])/(1/Table1[[#This Row],[99/pinn implied]]-1))/4</f>
        <v>#DIV/0!</v>
      </c>
      <c r="Q262" s="7" t="e">
        <f>Table1[[#This Row],[kelly/4 99]]*0.5*$U$2</f>
        <v>#DIV/0!</v>
      </c>
      <c r="R262" s="2"/>
      <c r="S26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63" spans="1:19" x14ac:dyDescent="0.2">
      <c r="A263">
        <v>6348</v>
      </c>
      <c r="B263" t="s">
        <v>97</v>
      </c>
      <c r="C263" s="1">
        <v>45612</v>
      </c>
      <c r="D263" t="s">
        <v>13</v>
      </c>
      <c r="E263">
        <v>2.5</v>
      </c>
      <c r="F263" s="2">
        <v>0.41666666666666602</v>
      </c>
      <c r="G263" s="2">
        <v>0.31065291996101502</v>
      </c>
      <c r="H263" s="2">
        <v>0.30582478219638798</v>
      </c>
      <c r="I263" s="2">
        <v>0.321637426900584</v>
      </c>
      <c r="J263" s="2">
        <v>0.36491228070175402</v>
      </c>
      <c r="K263" s="2">
        <v>-4.7503664772976399E-2</v>
      </c>
      <c r="L263" s="2"/>
      <c r="M263" s="2" t="e">
        <f>(Table1[[#This Row],[poisson_likelihood]] - (1-Table1[[#This Row],[poisson_likelihood]])/(1/Table1[[#This Row],[365 implied]]-1))/4</f>
        <v>#DIV/0!</v>
      </c>
      <c r="N263" s="7" t="e">
        <f>Table1[[#This Row],[kelly/4 365]]*0.5*$U$2</f>
        <v>#DIV/0!</v>
      </c>
      <c r="O263" s="2"/>
      <c r="P263" s="2" t="e">
        <f>(Table1[[#This Row],[poisson_likelihood]] - (1-Table1[[#This Row],[poisson_likelihood]])/(1/Table1[[#This Row],[99/pinn implied]]-1))/4</f>
        <v>#DIV/0!</v>
      </c>
      <c r="Q263" s="7" t="e">
        <f>Table1[[#This Row],[kelly/4 99]]*0.5*$U$2</f>
        <v>#DIV/0!</v>
      </c>
      <c r="R263" s="2"/>
      <c r="S26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64" spans="1:19" x14ac:dyDescent="0.2">
      <c r="A264">
        <v>6422</v>
      </c>
      <c r="B264" t="s">
        <v>134</v>
      </c>
      <c r="C264" s="1">
        <v>45612</v>
      </c>
      <c r="D264" t="s">
        <v>13</v>
      </c>
      <c r="E264">
        <v>2.5</v>
      </c>
      <c r="F264" s="2">
        <v>0.53475935828876997</v>
      </c>
      <c r="G264" s="2">
        <v>0.41296106024610102</v>
      </c>
      <c r="H264" s="2">
        <v>0.44302822441237899</v>
      </c>
      <c r="I264" s="2">
        <v>0.41899441340782101</v>
      </c>
      <c r="J264" s="2">
        <v>0.46511627906976699</v>
      </c>
      <c r="K264" s="2">
        <v>-4.9292304697945301E-2</v>
      </c>
      <c r="L264" s="2"/>
      <c r="M264" s="2" t="e">
        <f>(Table1[[#This Row],[poisson_likelihood]] - (1-Table1[[#This Row],[poisson_likelihood]])/(1/Table1[[#This Row],[365 implied]]-1))/4</f>
        <v>#DIV/0!</v>
      </c>
      <c r="N264" s="7" t="e">
        <f>Table1[[#This Row],[kelly/4 365]]*0.5*$U$2</f>
        <v>#DIV/0!</v>
      </c>
      <c r="O264" s="2"/>
      <c r="P264" s="2" t="e">
        <f>(Table1[[#This Row],[poisson_likelihood]] - (1-Table1[[#This Row],[poisson_likelihood]])/(1/Table1[[#This Row],[99/pinn implied]]-1))/4</f>
        <v>#DIV/0!</v>
      </c>
      <c r="Q264" s="7" t="e">
        <f>Table1[[#This Row],[kelly/4 99]]*0.5*$U$2</f>
        <v>#DIV/0!</v>
      </c>
      <c r="R264" s="2"/>
      <c r="S26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65" spans="1:19" x14ac:dyDescent="0.2">
      <c r="A265">
        <v>6400</v>
      </c>
      <c r="B265" t="s">
        <v>123</v>
      </c>
      <c r="C265" s="1">
        <v>45612</v>
      </c>
      <c r="D265" t="s">
        <v>13</v>
      </c>
      <c r="E265">
        <v>2.5</v>
      </c>
      <c r="F265" s="2">
        <v>0.44444444444444398</v>
      </c>
      <c r="G265" s="2">
        <v>0.31227808034611498</v>
      </c>
      <c r="H265" s="2">
        <v>0.33454180525907201</v>
      </c>
      <c r="I265" s="2">
        <v>0.51612903225806395</v>
      </c>
      <c r="J265" s="2">
        <v>0.49800796812748999</v>
      </c>
      <c r="K265" s="2">
        <v>-4.9456187633417498E-2</v>
      </c>
      <c r="L265" s="2"/>
      <c r="M265" s="2" t="e">
        <f>(Table1[[#This Row],[poisson_likelihood]] - (1-Table1[[#This Row],[poisson_likelihood]])/(1/Table1[[#This Row],[365 implied]]-1))/4</f>
        <v>#DIV/0!</v>
      </c>
      <c r="N265" s="7" t="e">
        <f>Table1[[#This Row],[kelly/4 365]]*0.5*$U$2</f>
        <v>#DIV/0!</v>
      </c>
      <c r="O265" s="2"/>
      <c r="P265" s="2" t="e">
        <f>(Table1[[#This Row],[poisson_likelihood]] - (1-Table1[[#This Row],[poisson_likelihood]])/(1/Table1[[#This Row],[99/pinn implied]]-1))/4</f>
        <v>#DIV/0!</v>
      </c>
      <c r="Q265" s="7" t="e">
        <f>Table1[[#This Row],[kelly/4 99]]*0.5*$U$2</f>
        <v>#DIV/0!</v>
      </c>
      <c r="R265" s="2"/>
      <c r="S26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66" spans="1:19" x14ac:dyDescent="0.2">
      <c r="A266">
        <v>6313</v>
      </c>
      <c r="B266" t="s">
        <v>80</v>
      </c>
      <c r="C266" s="1">
        <v>45612</v>
      </c>
      <c r="D266" t="s">
        <v>12</v>
      </c>
      <c r="E266">
        <v>1.5</v>
      </c>
      <c r="F266" s="2">
        <v>0.54945054945054905</v>
      </c>
      <c r="G266" s="2">
        <v>0.51433071470118696</v>
      </c>
      <c r="H266" s="2">
        <v>0.458287354607814</v>
      </c>
      <c r="I266" s="2">
        <v>0.56741573033707804</v>
      </c>
      <c r="J266" s="2">
        <v>0.53289473684210498</v>
      </c>
      <c r="K266" s="2">
        <v>-5.0584455674932097E-2</v>
      </c>
      <c r="L266" s="2"/>
      <c r="M266" s="2" t="e">
        <f>(Table1[[#This Row],[poisson_likelihood]] - (1-Table1[[#This Row],[poisson_likelihood]])/(1/Table1[[#This Row],[365 implied]]-1))/4</f>
        <v>#DIV/0!</v>
      </c>
      <c r="N266" s="7" t="e">
        <f>Table1[[#This Row],[kelly/4 365]]*0.5*$U$2</f>
        <v>#DIV/0!</v>
      </c>
      <c r="O266" s="2"/>
      <c r="P266" s="2" t="e">
        <f>(Table1[[#This Row],[poisson_likelihood]] - (1-Table1[[#This Row],[poisson_likelihood]])/(1/Table1[[#This Row],[99/pinn implied]]-1))/4</f>
        <v>#DIV/0!</v>
      </c>
      <c r="Q266" s="7" t="e">
        <f>Table1[[#This Row],[kelly/4 99]]*0.5*$U$2</f>
        <v>#DIV/0!</v>
      </c>
      <c r="R266" s="2"/>
      <c r="S26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67" spans="1:19" x14ac:dyDescent="0.2">
      <c r="A267">
        <v>6385</v>
      </c>
      <c r="B267" t="s">
        <v>116</v>
      </c>
      <c r="C267" s="1">
        <v>45612</v>
      </c>
      <c r="D267" t="s">
        <v>12</v>
      </c>
      <c r="E267">
        <v>2.5</v>
      </c>
      <c r="F267" s="2">
        <v>0.49261083743842299</v>
      </c>
      <c r="G267" s="2">
        <v>0.43072233473228899</v>
      </c>
      <c r="H267" s="2">
        <v>0.38878518541000101</v>
      </c>
      <c r="I267" s="2">
        <v>0.39644970414201097</v>
      </c>
      <c r="J267" s="2">
        <v>0.40069686411149802</v>
      </c>
      <c r="K267" s="2">
        <v>-5.1156813984878098E-2</v>
      </c>
      <c r="L267" s="2"/>
      <c r="M267" s="2" t="e">
        <f>(Table1[[#This Row],[poisson_likelihood]] - (1-Table1[[#This Row],[poisson_likelihood]])/(1/Table1[[#This Row],[365 implied]]-1))/4</f>
        <v>#DIV/0!</v>
      </c>
      <c r="N267" s="7" t="e">
        <f>Table1[[#This Row],[kelly/4 365]]*0.5*$U$2</f>
        <v>#DIV/0!</v>
      </c>
      <c r="O267" s="2"/>
      <c r="P267" s="2" t="e">
        <f>(Table1[[#This Row],[poisson_likelihood]] - (1-Table1[[#This Row],[poisson_likelihood]])/(1/Table1[[#This Row],[99/pinn implied]]-1))/4</f>
        <v>#DIV/0!</v>
      </c>
      <c r="Q267" s="7" t="e">
        <f>Table1[[#This Row],[kelly/4 99]]*0.5*$U$2</f>
        <v>#DIV/0!</v>
      </c>
      <c r="R267" s="2"/>
      <c r="S26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68" spans="1:19" x14ac:dyDescent="0.2">
      <c r="A268">
        <v>6392</v>
      </c>
      <c r="B268" t="s">
        <v>119</v>
      </c>
      <c r="C268" s="1">
        <v>45612</v>
      </c>
      <c r="D268" t="s">
        <v>13</v>
      </c>
      <c r="E268">
        <v>3.5</v>
      </c>
      <c r="F268" s="2">
        <v>0.55555555555555503</v>
      </c>
      <c r="G268" s="2">
        <v>0.429773769215271</v>
      </c>
      <c r="H268" s="2">
        <v>0.46441484659821702</v>
      </c>
      <c r="I268" s="2">
        <v>0.595628415300546</v>
      </c>
      <c r="J268" s="2">
        <v>0.591054313099041</v>
      </c>
      <c r="K268" s="2">
        <v>-5.1266648788502803E-2</v>
      </c>
      <c r="L268" s="2"/>
      <c r="M268" s="2" t="e">
        <f>(Table1[[#This Row],[poisson_likelihood]] - (1-Table1[[#This Row],[poisson_likelihood]])/(1/Table1[[#This Row],[365 implied]]-1))/4</f>
        <v>#DIV/0!</v>
      </c>
      <c r="N268" s="7" t="e">
        <f>Table1[[#This Row],[kelly/4 365]]*0.5*$U$2</f>
        <v>#DIV/0!</v>
      </c>
      <c r="O268" s="2"/>
      <c r="P268" s="2" t="e">
        <f>(Table1[[#This Row],[poisson_likelihood]] - (1-Table1[[#This Row],[poisson_likelihood]])/(1/Table1[[#This Row],[99/pinn implied]]-1))/4</f>
        <v>#DIV/0!</v>
      </c>
      <c r="Q268" s="7" t="e">
        <f>Table1[[#This Row],[kelly/4 99]]*0.5*$U$2</f>
        <v>#DIV/0!</v>
      </c>
      <c r="R268" s="2"/>
      <c r="S26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69" spans="1:19" x14ac:dyDescent="0.2">
      <c r="A269">
        <v>6188</v>
      </c>
      <c r="B269" t="s">
        <v>17</v>
      </c>
      <c r="C269" s="1">
        <v>45612</v>
      </c>
      <c r="D269" t="s">
        <v>13</v>
      </c>
      <c r="E269">
        <v>4.5</v>
      </c>
      <c r="F269" s="2">
        <v>0.55248618784530301</v>
      </c>
      <c r="G269" s="2">
        <v>0.43009629322784598</v>
      </c>
      <c r="H269" s="2">
        <v>0.460486828691337</v>
      </c>
      <c r="I269" s="2">
        <v>0.48351648351648302</v>
      </c>
      <c r="J269" s="2">
        <v>0.52580645161290296</v>
      </c>
      <c r="K269" s="2">
        <v>-5.1394703724901201E-2</v>
      </c>
      <c r="L269" s="2"/>
      <c r="M269" s="2" t="e">
        <f>(Table1[[#This Row],[poisson_likelihood]] - (1-Table1[[#This Row],[poisson_likelihood]])/(1/Table1[[#This Row],[365 implied]]-1))/4</f>
        <v>#DIV/0!</v>
      </c>
      <c r="N269" s="7" t="e">
        <f>Table1[[#This Row],[kelly/4 365]]*0.5*$U$2</f>
        <v>#DIV/0!</v>
      </c>
      <c r="O269" s="2"/>
      <c r="P269" s="2" t="e">
        <f>(Table1[[#This Row],[poisson_likelihood]] - (1-Table1[[#This Row],[poisson_likelihood]])/(1/Table1[[#This Row],[99/pinn implied]]-1))/4</f>
        <v>#DIV/0!</v>
      </c>
      <c r="Q269" s="7" t="e">
        <f>Table1[[#This Row],[kelly/4 99]]*0.5*$U$2</f>
        <v>#DIV/0!</v>
      </c>
      <c r="R269" s="2"/>
      <c r="S26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70" spans="1:19" x14ac:dyDescent="0.2">
      <c r="A270">
        <v>6376</v>
      </c>
      <c r="B270" t="s">
        <v>111</v>
      </c>
      <c r="C270" s="1">
        <v>45612</v>
      </c>
      <c r="D270" t="s">
        <v>13</v>
      </c>
      <c r="E270">
        <v>3.5</v>
      </c>
      <c r="F270" s="2">
        <v>0.54054054054054002</v>
      </c>
      <c r="G270" s="2">
        <v>0.43012761096596502</v>
      </c>
      <c r="H270" s="2">
        <v>0.44525854270617199</v>
      </c>
      <c r="I270" s="2">
        <v>0.42499999999999999</v>
      </c>
      <c r="J270" s="2">
        <v>0.45955882352941102</v>
      </c>
      <c r="K270" s="2">
        <v>-5.1844616468700297E-2</v>
      </c>
      <c r="L270" s="2"/>
      <c r="M270" s="2" t="e">
        <f>(Table1[[#This Row],[poisson_likelihood]] - (1-Table1[[#This Row],[poisson_likelihood]])/(1/Table1[[#This Row],[365 implied]]-1))/4</f>
        <v>#DIV/0!</v>
      </c>
      <c r="N270" s="7" t="e">
        <f>Table1[[#This Row],[kelly/4 365]]*0.5*$U$2</f>
        <v>#DIV/0!</v>
      </c>
      <c r="O270" s="2"/>
      <c r="P270" s="2" t="e">
        <f>(Table1[[#This Row],[poisson_likelihood]] - (1-Table1[[#This Row],[poisson_likelihood]])/(1/Table1[[#This Row],[99/pinn implied]]-1))/4</f>
        <v>#DIV/0!</v>
      </c>
      <c r="Q270" s="7" t="e">
        <f>Table1[[#This Row],[kelly/4 99]]*0.5*$U$2</f>
        <v>#DIV/0!</v>
      </c>
      <c r="R270" s="2"/>
      <c r="S27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71" spans="1:19" x14ac:dyDescent="0.2">
      <c r="A271">
        <v>6209</v>
      </c>
      <c r="B271" t="s">
        <v>28</v>
      </c>
      <c r="C271" s="1">
        <v>45612</v>
      </c>
      <c r="D271" t="s">
        <v>12</v>
      </c>
      <c r="E271">
        <v>2.5</v>
      </c>
      <c r="F271" s="2">
        <v>0.58823529411764697</v>
      </c>
      <c r="G271" s="2">
        <v>0.545962197110331</v>
      </c>
      <c r="H271" s="2">
        <v>0.50260763996088498</v>
      </c>
      <c r="I271" s="2">
        <v>0.50568181818181801</v>
      </c>
      <c r="J271" s="2">
        <v>0.5</v>
      </c>
      <c r="K271" s="2">
        <v>-5.1988218595176598E-2</v>
      </c>
      <c r="L271" s="2"/>
      <c r="M271" s="2" t="e">
        <f>(Table1[[#This Row],[poisson_likelihood]] - (1-Table1[[#This Row],[poisson_likelihood]])/(1/Table1[[#This Row],[365 implied]]-1))/4</f>
        <v>#DIV/0!</v>
      </c>
      <c r="N271" s="7" t="e">
        <f>Table1[[#This Row],[kelly/4 365]]*0.5*$U$2</f>
        <v>#DIV/0!</v>
      </c>
      <c r="O271" s="2"/>
      <c r="P271" s="2" t="e">
        <f>(Table1[[#This Row],[poisson_likelihood]] - (1-Table1[[#This Row],[poisson_likelihood]])/(1/Table1[[#This Row],[99/pinn implied]]-1))/4</f>
        <v>#DIV/0!</v>
      </c>
      <c r="Q271" s="7" t="e">
        <f>Table1[[#This Row],[kelly/4 99]]*0.5*$U$2</f>
        <v>#DIV/0!</v>
      </c>
      <c r="R271" s="2"/>
      <c r="S27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72" spans="1:19" x14ac:dyDescent="0.2">
      <c r="A272">
        <v>6293</v>
      </c>
      <c r="B272" t="s">
        <v>70</v>
      </c>
      <c r="C272" s="1">
        <v>45612</v>
      </c>
      <c r="D272" t="s">
        <v>12</v>
      </c>
      <c r="E272">
        <v>2.5</v>
      </c>
      <c r="F272" s="2">
        <v>0.5</v>
      </c>
      <c r="G272" s="2">
        <v>0.44639169045794402</v>
      </c>
      <c r="H272" s="2">
        <v>0.39471635515401798</v>
      </c>
      <c r="I272" s="2">
        <v>0.29292929292929198</v>
      </c>
      <c r="J272" s="2">
        <v>0.34020618556700999</v>
      </c>
      <c r="K272" s="2">
        <v>-5.26418224229908E-2</v>
      </c>
      <c r="L272" s="2"/>
      <c r="M272" s="2" t="e">
        <f>(Table1[[#This Row],[poisson_likelihood]] - (1-Table1[[#This Row],[poisson_likelihood]])/(1/Table1[[#This Row],[365 implied]]-1))/4</f>
        <v>#DIV/0!</v>
      </c>
      <c r="N272" s="7" t="e">
        <f>Table1[[#This Row],[kelly/4 365]]*0.5*$U$2</f>
        <v>#DIV/0!</v>
      </c>
      <c r="O272" s="2"/>
      <c r="P272" s="2" t="e">
        <f>(Table1[[#This Row],[poisson_likelihood]] - (1-Table1[[#This Row],[poisson_likelihood]])/(1/Table1[[#This Row],[99/pinn implied]]-1))/4</f>
        <v>#DIV/0!</v>
      </c>
      <c r="Q272" s="7" t="e">
        <f>Table1[[#This Row],[kelly/4 99]]*0.5*$U$2</f>
        <v>#DIV/0!</v>
      </c>
      <c r="R272" s="2"/>
      <c r="S27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73" spans="1:19" x14ac:dyDescent="0.2">
      <c r="A273">
        <v>6253</v>
      </c>
      <c r="B273" t="s">
        <v>50</v>
      </c>
      <c r="C273" s="1">
        <v>45612</v>
      </c>
      <c r="D273" t="s">
        <v>12</v>
      </c>
      <c r="E273">
        <v>1.5</v>
      </c>
      <c r="F273" s="2">
        <v>0.60606060606060597</v>
      </c>
      <c r="G273" s="2">
        <v>0.56604431603076899</v>
      </c>
      <c r="H273" s="2">
        <v>0.52213434030948902</v>
      </c>
      <c r="I273" s="2">
        <v>0.47457627118644002</v>
      </c>
      <c r="J273" s="2">
        <v>0.47058823529411697</v>
      </c>
      <c r="K273" s="2">
        <v>-5.3260899418978103E-2</v>
      </c>
      <c r="L273" s="2"/>
      <c r="M273" s="2" t="e">
        <f>(Table1[[#This Row],[poisson_likelihood]] - (1-Table1[[#This Row],[poisson_likelihood]])/(1/Table1[[#This Row],[365 implied]]-1))/4</f>
        <v>#DIV/0!</v>
      </c>
      <c r="N273" s="7" t="e">
        <f>Table1[[#This Row],[kelly/4 365]]*0.5*$U$2</f>
        <v>#DIV/0!</v>
      </c>
      <c r="O273" s="2"/>
      <c r="P273" s="2" t="e">
        <f>(Table1[[#This Row],[poisson_likelihood]] - (1-Table1[[#This Row],[poisson_likelihood]])/(1/Table1[[#This Row],[99/pinn implied]]-1))/4</f>
        <v>#DIV/0!</v>
      </c>
      <c r="Q273" s="7" t="e">
        <f>Table1[[#This Row],[kelly/4 99]]*0.5*$U$2</f>
        <v>#DIV/0!</v>
      </c>
      <c r="R273" s="2"/>
      <c r="S27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74" spans="1:19" x14ac:dyDescent="0.2">
      <c r="A274">
        <v>6369</v>
      </c>
      <c r="B274" t="s">
        <v>108</v>
      </c>
      <c r="C274" s="1">
        <v>45612</v>
      </c>
      <c r="D274" t="s">
        <v>12</v>
      </c>
      <c r="E274">
        <v>3.5</v>
      </c>
      <c r="F274" s="2">
        <v>0.55555555555555503</v>
      </c>
      <c r="G274" s="2">
        <v>0.49406273190934602</v>
      </c>
      <c r="H274" s="2">
        <v>0.45704580111133403</v>
      </c>
      <c r="I274" s="2">
        <v>0.48876404494381998</v>
      </c>
      <c r="J274" s="2">
        <v>0.50836120401337703</v>
      </c>
      <c r="K274" s="2">
        <v>-5.5411736874874502E-2</v>
      </c>
      <c r="L274" s="2"/>
      <c r="M274" s="2" t="e">
        <f>(Table1[[#This Row],[poisson_likelihood]] - (1-Table1[[#This Row],[poisson_likelihood]])/(1/Table1[[#This Row],[365 implied]]-1))/4</f>
        <v>#DIV/0!</v>
      </c>
      <c r="N274" s="7" t="e">
        <f>Table1[[#This Row],[kelly/4 365]]*0.5*$U$2</f>
        <v>#DIV/0!</v>
      </c>
      <c r="O274" s="2"/>
      <c r="P274" s="2" t="e">
        <f>(Table1[[#This Row],[poisson_likelihood]] - (1-Table1[[#This Row],[poisson_likelihood]])/(1/Table1[[#This Row],[99/pinn implied]]-1))/4</f>
        <v>#DIV/0!</v>
      </c>
      <c r="Q274" s="7" t="e">
        <f>Table1[[#This Row],[kelly/4 99]]*0.5*$U$2</f>
        <v>#DIV/0!</v>
      </c>
      <c r="R274" s="2"/>
      <c r="S27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75" spans="1:19" x14ac:dyDescent="0.2">
      <c r="A275">
        <v>6462</v>
      </c>
      <c r="B275" t="s">
        <v>154</v>
      </c>
      <c r="C275" s="1">
        <v>45612</v>
      </c>
      <c r="D275" t="s">
        <v>13</v>
      </c>
      <c r="E275">
        <v>1.5</v>
      </c>
      <c r="F275" s="2">
        <v>0.42372881355932202</v>
      </c>
      <c r="G275" s="2">
        <v>0.27317809723596698</v>
      </c>
      <c r="H275" s="2">
        <v>0.29596333739257802</v>
      </c>
      <c r="I275" s="2">
        <v>0.276729559748427</v>
      </c>
      <c r="J275" s="2">
        <v>0.31182795698924698</v>
      </c>
      <c r="K275" s="2">
        <v>-5.5427669807631301E-2</v>
      </c>
      <c r="L275" s="2"/>
      <c r="M275" s="2" t="e">
        <f>(Table1[[#This Row],[poisson_likelihood]] - (1-Table1[[#This Row],[poisson_likelihood]])/(1/Table1[[#This Row],[365 implied]]-1))/4</f>
        <v>#DIV/0!</v>
      </c>
      <c r="N275" s="7" t="e">
        <f>Table1[[#This Row],[kelly/4 365]]*0.5*$U$2</f>
        <v>#DIV/0!</v>
      </c>
      <c r="O275" s="2"/>
      <c r="P275" s="2" t="e">
        <f>(Table1[[#This Row],[poisson_likelihood]] - (1-Table1[[#This Row],[poisson_likelihood]])/(1/Table1[[#This Row],[99/pinn implied]]-1))/4</f>
        <v>#DIV/0!</v>
      </c>
      <c r="Q275" s="7" t="e">
        <f>Table1[[#This Row],[kelly/4 99]]*0.5*$U$2</f>
        <v>#DIV/0!</v>
      </c>
      <c r="R275" s="2"/>
      <c r="S27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76" spans="1:19" x14ac:dyDescent="0.2">
      <c r="A276">
        <v>6415</v>
      </c>
      <c r="B276" t="s">
        <v>131</v>
      </c>
      <c r="C276" s="1">
        <v>45612</v>
      </c>
      <c r="D276" t="s">
        <v>12</v>
      </c>
      <c r="E276">
        <v>3.5</v>
      </c>
      <c r="F276" s="2">
        <v>0.47169811320754701</v>
      </c>
      <c r="G276" s="2">
        <v>0.39177537506776</v>
      </c>
      <c r="H276" s="2">
        <v>0.35195239077010099</v>
      </c>
      <c r="I276" s="2">
        <v>0.39534883720930197</v>
      </c>
      <c r="J276" s="2">
        <v>0.40830449826989601</v>
      </c>
      <c r="K276" s="2">
        <v>-5.6665386510576697E-2</v>
      </c>
      <c r="L276" s="2"/>
      <c r="M276" s="2" t="e">
        <f>(Table1[[#This Row],[poisson_likelihood]] - (1-Table1[[#This Row],[poisson_likelihood]])/(1/Table1[[#This Row],[365 implied]]-1))/4</f>
        <v>#DIV/0!</v>
      </c>
      <c r="N276" s="7" t="e">
        <f>Table1[[#This Row],[kelly/4 365]]*0.5*$U$2</f>
        <v>#DIV/0!</v>
      </c>
      <c r="O276" s="2"/>
      <c r="P276" s="2" t="e">
        <f>(Table1[[#This Row],[poisson_likelihood]] - (1-Table1[[#This Row],[poisson_likelihood]])/(1/Table1[[#This Row],[99/pinn implied]]-1))/4</f>
        <v>#DIV/0!</v>
      </c>
      <c r="Q276" s="7" t="e">
        <f>Table1[[#This Row],[kelly/4 99]]*0.5*$U$2</f>
        <v>#DIV/0!</v>
      </c>
      <c r="R276" s="2"/>
      <c r="S27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77" spans="1:19" x14ac:dyDescent="0.2">
      <c r="A277">
        <v>6229</v>
      </c>
      <c r="B277" t="s">
        <v>38</v>
      </c>
      <c r="C277" s="1">
        <v>45612</v>
      </c>
      <c r="D277" t="s">
        <v>12</v>
      </c>
      <c r="E277">
        <v>1.5</v>
      </c>
      <c r="F277" s="2">
        <v>0.55248618784530301</v>
      </c>
      <c r="G277" s="2">
        <v>0.50577045069197701</v>
      </c>
      <c r="H277" s="2">
        <v>0.44886866136645498</v>
      </c>
      <c r="I277" s="2">
        <v>0.43195266272189298</v>
      </c>
      <c r="J277" s="2">
        <v>0.42711864406779598</v>
      </c>
      <c r="K277" s="2">
        <v>-5.7885099668739198E-2</v>
      </c>
      <c r="L277" s="2"/>
      <c r="M277" s="2" t="e">
        <f>(Table1[[#This Row],[poisson_likelihood]] - (1-Table1[[#This Row],[poisson_likelihood]])/(1/Table1[[#This Row],[365 implied]]-1))/4</f>
        <v>#DIV/0!</v>
      </c>
      <c r="N277" s="7" t="e">
        <f>Table1[[#This Row],[kelly/4 365]]*0.5*$U$2</f>
        <v>#DIV/0!</v>
      </c>
      <c r="O277" s="2"/>
      <c r="P277" s="2" t="e">
        <f>(Table1[[#This Row],[poisson_likelihood]] - (1-Table1[[#This Row],[poisson_likelihood]])/(1/Table1[[#This Row],[99/pinn implied]]-1))/4</f>
        <v>#DIV/0!</v>
      </c>
      <c r="Q277" s="7" t="e">
        <f>Table1[[#This Row],[kelly/4 99]]*0.5*$U$2</f>
        <v>#DIV/0!</v>
      </c>
      <c r="R277" s="2"/>
      <c r="S27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78" spans="1:19" x14ac:dyDescent="0.2">
      <c r="A278">
        <v>6259</v>
      </c>
      <c r="B278" t="s">
        <v>53</v>
      </c>
      <c r="C278" s="1">
        <v>45612</v>
      </c>
      <c r="D278" t="s">
        <v>12</v>
      </c>
      <c r="E278">
        <v>2.5</v>
      </c>
      <c r="F278" s="2">
        <v>0.58823529411764697</v>
      </c>
      <c r="G278" s="2">
        <v>0.53112844728711495</v>
      </c>
      <c r="H278" s="2">
        <v>0.49131740831645898</v>
      </c>
      <c r="I278" s="2">
        <v>0.52873563218390796</v>
      </c>
      <c r="J278" s="2">
        <v>0.52233676975944998</v>
      </c>
      <c r="K278" s="2">
        <v>-5.8843002093577998E-2</v>
      </c>
      <c r="L278" s="2"/>
      <c r="M278" s="2" t="e">
        <f>(Table1[[#This Row],[poisson_likelihood]] - (1-Table1[[#This Row],[poisson_likelihood]])/(1/Table1[[#This Row],[365 implied]]-1))/4</f>
        <v>#DIV/0!</v>
      </c>
      <c r="N278" s="7" t="e">
        <f>Table1[[#This Row],[kelly/4 365]]*0.5*$U$2</f>
        <v>#DIV/0!</v>
      </c>
      <c r="O278" s="2"/>
      <c r="P278" s="2" t="e">
        <f>(Table1[[#This Row],[poisson_likelihood]] - (1-Table1[[#This Row],[poisson_likelihood]])/(1/Table1[[#This Row],[99/pinn implied]]-1))/4</f>
        <v>#DIV/0!</v>
      </c>
      <c r="Q278" s="7" t="e">
        <f>Table1[[#This Row],[kelly/4 99]]*0.5*$U$2</f>
        <v>#DIV/0!</v>
      </c>
      <c r="R278" s="2"/>
      <c r="S27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79" spans="1:19" x14ac:dyDescent="0.2">
      <c r="A279">
        <v>6185</v>
      </c>
      <c r="B279" t="s">
        <v>16</v>
      </c>
      <c r="C279" s="1">
        <v>45612</v>
      </c>
      <c r="D279" t="s">
        <v>12</v>
      </c>
      <c r="E279">
        <v>1.5</v>
      </c>
      <c r="F279" s="2">
        <v>0.66666666666666596</v>
      </c>
      <c r="G279" s="2">
        <v>0.64177466283654305</v>
      </c>
      <c r="H279" s="2">
        <v>0.58808723233503102</v>
      </c>
      <c r="I279" s="2">
        <v>0.53932584269662898</v>
      </c>
      <c r="J279" s="2">
        <v>0.572847682119205</v>
      </c>
      <c r="K279" s="2">
        <v>-5.8934575748726098E-2</v>
      </c>
      <c r="L279" s="2"/>
      <c r="M279" s="2" t="e">
        <f>(Table1[[#This Row],[poisson_likelihood]] - (1-Table1[[#This Row],[poisson_likelihood]])/(1/Table1[[#This Row],[365 implied]]-1))/4</f>
        <v>#DIV/0!</v>
      </c>
      <c r="N279" s="7" t="e">
        <f>Table1[[#This Row],[kelly/4 365]]*0.5*$U$2</f>
        <v>#DIV/0!</v>
      </c>
      <c r="O279" s="2"/>
      <c r="P279" s="2" t="e">
        <f>(Table1[[#This Row],[poisson_likelihood]] - (1-Table1[[#This Row],[poisson_likelihood]])/(1/Table1[[#This Row],[99/pinn implied]]-1))/4</f>
        <v>#DIV/0!</v>
      </c>
      <c r="Q279" s="7" t="e">
        <f>Table1[[#This Row],[kelly/4 99]]*0.5*$U$2</f>
        <v>#DIV/0!</v>
      </c>
      <c r="R279" s="2"/>
      <c r="S27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80" spans="1:19" x14ac:dyDescent="0.2">
      <c r="A280">
        <v>6463</v>
      </c>
      <c r="B280" t="s">
        <v>155</v>
      </c>
      <c r="C280" s="1">
        <v>45612</v>
      </c>
      <c r="D280" t="s">
        <v>12</v>
      </c>
      <c r="E280">
        <v>1.5</v>
      </c>
      <c r="F280" s="2">
        <v>0.59523809523809501</v>
      </c>
      <c r="G280" s="2">
        <v>0.54732082355659695</v>
      </c>
      <c r="H280" s="2">
        <v>0.49471617113355298</v>
      </c>
      <c r="I280" s="2">
        <v>0.38124999999999998</v>
      </c>
      <c r="J280" s="2">
        <v>0.41132075471698099</v>
      </c>
      <c r="K280" s="2">
        <v>-6.2087070770452397E-2</v>
      </c>
      <c r="L280" s="2"/>
      <c r="M280" s="2" t="e">
        <f>(Table1[[#This Row],[poisson_likelihood]] - (1-Table1[[#This Row],[poisson_likelihood]])/(1/Table1[[#This Row],[365 implied]]-1))/4</f>
        <v>#DIV/0!</v>
      </c>
      <c r="N280" s="7" t="e">
        <f>Table1[[#This Row],[kelly/4 365]]*0.5*$U$2</f>
        <v>#DIV/0!</v>
      </c>
      <c r="O280" s="2"/>
      <c r="P280" s="2" t="e">
        <f>(Table1[[#This Row],[poisson_likelihood]] - (1-Table1[[#This Row],[poisson_likelihood]])/(1/Table1[[#This Row],[99/pinn implied]]-1))/4</f>
        <v>#DIV/0!</v>
      </c>
      <c r="Q280" s="7" t="e">
        <f>Table1[[#This Row],[kelly/4 99]]*0.5*$U$2</f>
        <v>#DIV/0!</v>
      </c>
      <c r="R280" s="2"/>
      <c r="S28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81" spans="1:19" x14ac:dyDescent="0.2">
      <c r="A281">
        <v>6269</v>
      </c>
      <c r="B281" t="s">
        <v>58</v>
      </c>
      <c r="C281" s="1">
        <v>45612</v>
      </c>
      <c r="D281" t="s">
        <v>12</v>
      </c>
      <c r="E281">
        <v>1.5</v>
      </c>
      <c r="F281" s="2">
        <v>0.59523809523809501</v>
      </c>
      <c r="G281" s="2">
        <v>0.54152614170976698</v>
      </c>
      <c r="H281" s="2">
        <v>0.49370413060985902</v>
      </c>
      <c r="I281" s="2">
        <v>0.49418604651162701</v>
      </c>
      <c r="J281" s="2">
        <v>0.52218430034129604</v>
      </c>
      <c r="K281" s="2">
        <v>-6.2712154623321803E-2</v>
      </c>
      <c r="L281" s="2"/>
      <c r="M281" s="2" t="e">
        <f>(Table1[[#This Row],[poisson_likelihood]] - (1-Table1[[#This Row],[poisson_likelihood]])/(1/Table1[[#This Row],[365 implied]]-1))/4</f>
        <v>#DIV/0!</v>
      </c>
      <c r="N281" s="7" t="e">
        <f>Table1[[#This Row],[kelly/4 365]]*0.5*$U$2</f>
        <v>#DIV/0!</v>
      </c>
      <c r="O281" s="2"/>
      <c r="P281" s="2" t="e">
        <f>(Table1[[#This Row],[poisson_likelihood]] - (1-Table1[[#This Row],[poisson_likelihood]])/(1/Table1[[#This Row],[99/pinn implied]]-1))/4</f>
        <v>#DIV/0!</v>
      </c>
      <c r="Q281" s="7" t="e">
        <f>Table1[[#This Row],[kelly/4 99]]*0.5*$U$2</f>
        <v>#DIV/0!</v>
      </c>
      <c r="R281" s="2"/>
      <c r="S28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82" spans="1:19" x14ac:dyDescent="0.2">
      <c r="A282">
        <v>6448</v>
      </c>
      <c r="B282" t="s">
        <v>147</v>
      </c>
      <c r="C282" s="1">
        <v>45612</v>
      </c>
      <c r="D282" t="s">
        <v>13</v>
      </c>
      <c r="E282">
        <v>2.5</v>
      </c>
      <c r="F282" s="2">
        <v>0.53475935828876997</v>
      </c>
      <c r="G282" s="2">
        <v>0.37829007114664898</v>
      </c>
      <c r="H282" s="2">
        <v>0.414390384367327</v>
      </c>
      <c r="I282" s="2">
        <v>0.47169811320754701</v>
      </c>
      <c r="J282" s="2">
        <v>0.48780487804877998</v>
      </c>
      <c r="K282" s="2">
        <v>-6.4681029089970601E-2</v>
      </c>
      <c r="L282" s="2"/>
      <c r="M282" s="2" t="e">
        <f>(Table1[[#This Row],[poisson_likelihood]] - (1-Table1[[#This Row],[poisson_likelihood]])/(1/Table1[[#This Row],[365 implied]]-1))/4</f>
        <v>#DIV/0!</v>
      </c>
      <c r="N282" s="7" t="e">
        <f>Table1[[#This Row],[kelly/4 365]]*0.5*$U$2</f>
        <v>#DIV/0!</v>
      </c>
      <c r="O282" s="2"/>
      <c r="P282" s="2" t="e">
        <f>(Table1[[#This Row],[poisson_likelihood]] - (1-Table1[[#This Row],[poisson_likelihood]])/(1/Table1[[#This Row],[99/pinn implied]]-1))/4</f>
        <v>#DIV/0!</v>
      </c>
      <c r="Q282" s="7" t="e">
        <f>Table1[[#This Row],[kelly/4 99]]*0.5*$U$2</f>
        <v>#DIV/0!</v>
      </c>
      <c r="R282" s="2"/>
      <c r="S28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83" spans="1:19" x14ac:dyDescent="0.2">
      <c r="A283">
        <v>6435</v>
      </c>
      <c r="B283" t="s">
        <v>141</v>
      </c>
      <c r="C283" s="1">
        <v>45612</v>
      </c>
      <c r="D283" t="s">
        <v>12</v>
      </c>
      <c r="E283">
        <v>1.5</v>
      </c>
      <c r="F283" s="2">
        <v>0.59523809523809501</v>
      </c>
      <c r="G283" s="2">
        <v>0.53641318935343696</v>
      </c>
      <c r="H283" s="2">
        <v>0.48866233571294299</v>
      </c>
      <c r="I283" s="2">
        <v>0.54651162790697605</v>
      </c>
      <c r="J283" s="2">
        <v>0.53378378378378299</v>
      </c>
      <c r="K283" s="2">
        <v>-6.5826204412593903E-2</v>
      </c>
      <c r="L283" s="2"/>
      <c r="M283" s="2" t="e">
        <f>(Table1[[#This Row],[poisson_likelihood]] - (1-Table1[[#This Row],[poisson_likelihood]])/(1/Table1[[#This Row],[365 implied]]-1))/4</f>
        <v>#DIV/0!</v>
      </c>
      <c r="N283" s="7" t="e">
        <f>Table1[[#This Row],[kelly/4 365]]*0.5*$U$2</f>
        <v>#DIV/0!</v>
      </c>
      <c r="O283" s="2"/>
      <c r="P283" s="2" t="e">
        <f>(Table1[[#This Row],[poisson_likelihood]] - (1-Table1[[#This Row],[poisson_likelihood]])/(1/Table1[[#This Row],[99/pinn implied]]-1))/4</f>
        <v>#DIV/0!</v>
      </c>
      <c r="Q283" s="7" t="e">
        <f>Table1[[#This Row],[kelly/4 99]]*0.5*$U$2</f>
        <v>#DIV/0!</v>
      </c>
      <c r="R283" s="2"/>
      <c r="S28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84" spans="1:19" x14ac:dyDescent="0.2">
      <c r="A284">
        <v>6433</v>
      </c>
      <c r="B284" t="s">
        <v>140</v>
      </c>
      <c r="C284" s="1">
        <v>45612</v>
      </c>
      <c r="D284" t="s">
        <v>12</v>
      </c>
      <c r="E284">
        <v>2.5</v>
      </c>
      <c r="F284" s="2">
        <v>0.54347826086956497</v>
      </c>
      <c r="G284" s="2">
        <v>0.46593231293772402</v>
      </c>
      <c r="H284" s="2">
        <v>0.41913728694629998</v>
      </c>
      <c r="I284" s="2">
        <v>0.40223463687150801</v>
      </c>
      <c r="J284" s="2">
        <v>0.43521594684385301</v>
      </c>
      <c r="K284" s="2">
        <v>-6.8091485719882799E-2</v>
      </c>
      <c r="L284" s="2"/>
      <c r="M284" s="2" t="e">
        <f>(Table1[[#This Row],[poisson_likelihood]] - (1-Table1[[#This Row],[poisson_likelihood]])/(1/Table1[[#This Row],[365 implied]]-1))/4</f>
        <v>#DIV/0!</v>
      </c>
      <c r="N284" s="7" t="e">
        <f>Table1[[#This Row],[kelly/4 365]]*0.5*$U$2</f>
        <v>#DIV/0!</v>
      </c>
      <c r="O284" s="2"/>
      <c r="P284" s="2" t="e">
        <f>(Table1[[#This Row],[poisson_likelihood]] - (1-Table1[[#This Row],[poisson_likelihood]])/(1/Table1[[#This Row],[99/pinn implied]]-1))/4</f>
        <v>#DIV/0!</v>
      </c>
      <c r="Q284" s="7" t="e">
        <f>Table1[[#This Row],[kelly/4 99]]*0.5*$U$2</f>
        <v>#DIV/0!</v>
      </c>
      <c r="R284" s="2"/>
      <c r="S28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85" spans="1:19" x14ac:dyDescent="0.2">
      <c r="A285">
        <v>6261</v>
      </c>
      <c r="B285" t="s">
        <v>54</v>
      </c>
      <c r="C285" s="1">
        <v>45612</v>
      </c>
      <c r="D285" t="s">
        <v>12</v>
      </c>
      <c r="E285">
        <v>1.5</v>
      </c>
      <c r="F285" s="2">
        <v>0.66225165562913901</v>
      </c>
      <c r="G285" s="2">
        <v>0.59716341652964</v>
      </c>
      <c r="H285" s="2">
        <v>0.56695063220089503</v>
      </c>
      <c r="I285" s="2">
        <v>0.50331125827814505</v>
      </c>
      <c r="J285" s="2">
        <v>0.55600000000000005</v>
      </c>
      <c r="K285" s="2">
        <v>-7.05414438120823E-2</v>
      </c>
      <c r="L285" s="2"/>
      <c r="M285" s="2" t="e">
        <f>(Table1[[#This Row],[poisson_likelihood]] - (1-Table1[[#This Row],[poisson_likelihood]])/(1/Table1[[#This Row],[365 implied]]-1))/4</f>
        <v>#DIV/0!</v>
      </c>
      <c r="N285" s="7" t="e">
        <f>Table1[[#This Row],[kelly/4 365]]*0.5*$U$2</f>
        <v>#DIV/0!</v>
      </c>
      <c r="O285" s="2"/>
      <c r="P285" s="2" t="e">
        <f>(Table1[[#This Row],[poisson_likelihood]] - (1-Table1[[#This Row],[poisson_likelihood]])/(1/Table1[[#This Row],[99/pinn implied]]-1))/4</f>
        <v>#DIV/0!</v>
      </c>
      <c r="Q285" s="7" t="e">
        <f>Table1[[#This Row],[kelly/4 99]]*0.5*$U$2</f>
        <v>#DIV/0!</v>
      </c>
      <c r="R285" s="2"/>
      <c r="S28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86" spans="1:19" x14ac:dyDescent="0.2">
      <c r="A286">
        <v>6381</v>
      </c>
      <c r="B286" t="s">
        <v>114</v>
      </c>
      <c r="C286" s="1">
        <v>45612</v>
      </c>
      <c r="D286" t="s">
        <v>12</v>
      </c>
      <c r="E286">
        <v>2.5</v>
      </c>
      <c r="F286" s="2">
        <v>0.50761421319796896</v>
      </c>
      <c r="G286" s="2">
        <v>0.40439378324111402</v>
      </c>
      <c r="H286" s="2">
        <v>0.36867529312227898</v>
      </c>
      <c r="I286" s="2">
        <v>0.398876404494382</v>
      </c>
      <c r="J286" s="2">
        <v>0.41</v>
      </c>
      <c r="K286" s="2">
        <v>-7.0543730038429994E-2</v>
      </c>
      <c r="L286" s="2"/>
      <c r="M286" s="2" t="e">
        <f>(Table1[[#This Row],[poisson_likelihood]] - (1-Table1[[#This Row],[poisson_likelihood]])/(1/Table1[[#This Row],[365 implied]]-1))/4</f>
        <v>#DIV/0!</v>
      </c>
      <c r="N286" s="7" t="e">
        <f>Table1[[#This Row],[kelly/4 365]]*0.5*$U$2</f>
        <v>#DIV/0!</v>
      </c>
      <c r="O286" s="2"/>
      <c r="P286" s="2" t="e">
        <f>(Table1[[#This Row],[poisson_likelihood]] - (1-Table1[[#This Row],[poisson_likelihood]])/(1/Table1[[#This Row],[99/pinn implied]]-1))/4</f>
        <v>#DIV/0!</v>
      </c>
      <c r="Q286" s="7" t="e">
        <f>Table1[[#This Row],[kelly/4 99]]*0.5*$U$2</f>
        <v>#DIV/0!</v>
      </c>
      <c r="R286" s="2"/>
      <c r="S28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87" spans="1:19" x14ac:dyDescent="0.2">
      <c r="A287">
        <v>6255</v>
      </c>
      <c r="B287" t="s">
        <v>51</v>
      </c>
      <c r="C287" s="1">
        <v>45612</v>
      </c>
      <c r="D287" t="s">
        <v>12</v>
      </c>
      <c r="E287">
        <v>2.5</v>
      </c>
      <c r="F287" s="2">
        <v>0.58823529411764697</v>
      </c>
      <c r="G287" s="2">
        <v>0.51358754266886397</v>
      </c>
      <c r="H287" s="2">
        <v>0.47152734533490998</v>
      </c>
      <c r="I287" s="2">
        <v>0.55952380952380898</v>
      </c>
      <c r="J287" s="2">
        <v>0.54895104895104896</v>
      </c>
      <c r="K287" s="2">
        <v>-7.0858397475233204E-2</v>
      </c>
      <c r="L287" s="2"/>
      <c r="M287" s="2" t="e">
        <f>(Table1[[#This Row],[poisson_likelihood]] - (1-Table1[[#This Row],[poisson_likelihood]])/(1/Table1[[#This Row],[365 implied]]-1))/4</f>
        <v>#DIV/0!</v>
      </c>
      <c r="N287" s="7" t="e">
        <f>Table1[[#This Row],[kelly/4 365]]*0.5*$U$2</f>
        <v>#DIV/0!</v>
      </c>
      <c r="O287" s="2"/>
      <c r="P287" s="2" t="e">
        <f>(Table1[[#This Row],[poisson_likelihood]] - (1-Table1[[#This Row],[poisson_likelihood]])/(1/Table1[[#This Row],[99/pinn implied]]-1))/4</f>
        <v>#DIV/0!</v>
      </c>
      <c r="Q287" s="7" t="e">
        <f>Table1[[#This Row],[kelly/4 99]]*0.5*$U$2</f>
        <v>#DIV/0!</v>
      </c>
      <c r="R287" s="2"/>
      <c r="S28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88" spans="1:19" x14ac:dyDescent="0.2">
      <c r="A288">
        <v>6387</v>
      </c>
      <c r="B288" t="s">
        <v>117</v>
      </c>
      <c r="C288" s="1">
        <v>45612</v>
      </c>
      <c r="D288" t="s">
        <v>12</v>
      </c>
      <c r="E288">
        <v>1.5</v>
      </c>
      <c r="F288" s="2">
        <v>0.58823529411764697</v>
      </c>
      <c r="G288" s="2">
        <v>0.52856577457023901</v>
      </c>
      <c r="H288" s="2">
        <v>0.47109438008582699</v>
      </c>
      <c r="I288" s="2">
        <v>0.49152542372881303</v>
      </c>
      <c r="J288" s="2">
        <v>0.48494983277591902</v>
      </c>
      <c r="K288" s="2">
        <v>-7.1121269233604595E-2</v>
      </c>
      <c r="L288" s="2"/>
      <c r="M288" s="2" t="e">
        <f>(Table1[[#This Row],[poisson_likelihood]] - (1-Table1[[#This Row],[poisson_likelihood]])/(1/Table1[[#This Row],[365 implied]]-1))/4</f>
        <v>#DIV/0!</v>
      </c>
      <c r="N288" s="7" t="e">
        <f>Table1[[#This Row],[kelly/4 365]]*0.5*$U$2</f>
        <v>#DIV/0!</v>
      </c>
      <c r="O288" s="2"/>
      <c r="P288" s="2" t="e">
        <f>(Table1[[#This Row],[poisson_likelihood]] - (1-Table1[[#This Row],[poisson_likelihood]])/(1/Table1[[#This Row],[99/pinn implied]]-1))/4</f>
        <v>#DIV/0!</v>
      </c>
      <c r="Q288" s="7" t="e">
        <f>Table1[[#This Row],[kelly/4 99]]*0.5*$U$2</f>
        <v>#DIV/0!</v>
      </c>
      <c r="R288" s="2"/>
      <c r="S28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89" spans="1:19" x14ac:dyDescent="0.2">
      <c r="A289">
        <v>6459</v>
      </c>
      <c r="B289" t="s">
        <v>153</v>
      </c>
      <c r="C289" s="1">
        <v>45612</v>
      </c>
      <c r="D289" t="s">
        <v>12</v>
      </c>
      <c r="E289">
        <v>2.5</v>
      </c>
      <c r="F289" s="2">
        <v>0.55248618784530301</v>
      </c>
      <c r="G289" s="2">
        <v>0.46415720346586598</v>
      </c>
      <c r="H289" s="2">
        <v>0.42266751062004199</v>
      </c>
      <c r="I289" s="2">
        <v>0.348314606741573</v>
      </c>
      <c r="J289" s="2">
        <v>0.35</v>
      </c>
      <c r="K289" s="2">
        <v>-7.2522162277074906E-2</v>
      </c>
      <c r="L289" s="2"/>
      <c r="M289" s="2" t="e">
        <f>(Table1[[#This Row],[poisson_likelihood]] - (1-Table1[[#This Row],[poisson_likelihood]])/(1/Table1[[#This Row],[365 implied]]-1))/4</f>
        <v>#DIV/0!</v>
      </c>
      <c r="N289" s="7" t="e">
        <f>Table1[[#This Row],[kelly/4 365]]*0.5*$U$2</f>
        <v>#DIV/0!</v>
      </c>
      <c r="O289" s="2"/>
      <c r="P289" s="2" t="e">
        <f>(Table1[[#This Row],[poisson_likelihood]] - (1-Table1[[#This Row],[poisson_likelihood]])/(1/Table1[[#This Row],[99/pinn implied]]-1))/4</f>
        <v>#DIV/0!</v>
      </c>
      <c r="Q289" s="7" t="e">
        <f>Table1[[#This Row],[kelly/4 99]]*0.5*$U$2</f>
        <v>#DIV/0!</v>
      </c>
      <c r="R289" s="2"/>
      <c r="S28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90" spans="1:19" x14ac:dyDescent="0.2">
      <c r="A290">
        <v>6437</v>
      </c>
      <c r="B290" t="s">
        <v>142</v>
      </c>
      <c r="C290" s="1">
        <v>45612</v>
      </c>
      <c r="D290" t="s">
        <v>12</v>
      </c>
      <c r="E290">
        <v>2.5</v>
      </c>
      <c r="F290" s="2">
        <v>0.5</v>
      </c>
      <c r="G290" s="2">
        <v>0.385370114132979</v>
      </c>
      <c r="H290" s="2">
        <v>0.35480364034658901</v>
      </c>
      <c r="I290" s="2">
        <v>0.29292929292929198</v>
      </c>
      <c r="J290" s="2">
        <v>0.30088495575221202</v>
      </c>
      <c r="K290" s="2">
        <v>-7.25981798267053E-2</v>
      </c>
      <c r="L290" s="2"/>
      <c r="M290" s="2" t="e">
        <f>(Table1[[#This Row],[poisson_likelihood]] - (1-Table1[[#This Row],[poisson_likelihood]])/(1/Table1[[#This Row],[365 implied]]-1))/4</f>
        <v>#DIV/0!</v>
      </c>
      <c r="N290" s="7" t="e">
        <f>Table1[[#This Row],[kelly/4 365]]*0.5*$U$2</f>
        <v>#DIV/0!</v>
      </c>
      <c r="O290" s="2"/>
      <c r="P290" s="2" t="e">
        <f>(Table1[[#This Row],[poisson_likelihood]] - (1-Table1[[#This Row],[poisson_likelihood]])/(1/Table1[[#This Row],[99/pinn implied]]-1))/4</f>
        <v>#DIV/0!</v>
      </c>
      <c r="Q290" s="7" t="e">
        <f>Table1[[#This Row],[kelly/4 99]]*0.5*$U$2</f>
        <v>#DIV/0!</v>
      </c>
      <c r="R290" s="2"/>
      <c r="S29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91" spans="1:19" x14ac:dyDescent="0.2">
      <c r="A291">
        <v>6404</v>
      </c>
      <c r="B291" t="s">
        <v>125</v>
      </c>
      <c r="C291" s="1">
        <v>45612</v>
      </c>
      <c r="D291" t="s">
        <v>13</v>
      </c>
      <c r="E291">
        <v>2.5</v>
      </c>
      <c r="F291" s="2">
        <v>0.49019607843137197</v>
      </c>
      <c r="G291" s="2">
        <v>0.31619008059268799</v>
      </c>
      <c r="H291" s="2">
        <v>0.33839837726953098</v>
      </c>
      <c r="I291" s="2">
        <v>0.43016759776536301</v>
      </c>
      <c r="J291" s="2">
        <v>0.46710526315789402</v>
      </c>
      <c r="K291" s="2">
        <v>-7.4439257300518299E-2</v>
      </c>
      <c r="L291" s="2"/>
      <c r="M291" s="2" t="e">
        <f>(Table1[[#This Row],[poisson_likelihood]] - (1-Table1[[#This Row],[poisson_likelihood]])/(1/Table1[[#This Row],[365 implied]]-1))/4</f>
        <v>#DIV/0!</v>
      </c>
      <c r="N291" s="7" t="e">
        <f>Table1[[#This Row],[kelly/4 365]]*0.5*$U$2</f>
        <v>#DIV/0!</v>
      </c>
      <c r="O291" s="2"/>
      <c r="P291" s="2" t="e">
        <f>(Table1[[#This Row],[poisson_likelihood]] - (1-Table1[[#This Row],[poisson_likelihood]])/(1/Table1[[#This Row],[99/pinn implied]]-1))/4</f>
        <v>#DIV/0!</v>
      </c>
      <c r="Q291" s="7" t="e">
        <f>Table1[[#This Row],[kelly/4 99]]*0.5*$U$2</f>
        <v>#DIV/0!</v>
      </c>
      <c r="R291" s="2"/>
      <c r="S29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92" spans="1:19" x14ac:dyDescent="0.2">
      <c r="A292">
        <v>6251</v>
      </c>
      <c r="B292" t="s">
        <v>49</v>
      </c>
      <c r="C292" s="1">
        <v>45612</v>
      </c>
      <c r="D292" t="s">
        <v>12</v>
      </c>
      <c r="E292">
        <v>1.5</v>
      </c>
      <c r="F292" s="2">
        <v>0.63694267515923497</v>
      </c>
      <c r="G292" s="2">
        <v>0.58174403473863001</v>
      </c>
      <c r="H292" s="2">
        <v>0.52826154328804897</v>
      </c>
      <c r="I292" s="2">
        <v>0.50279329608938494</v>
      </c>
      <c r="J292" s="2">
        <v>0.54605263157894701</v>
      </c>
      <c r="K292" s="2">
        <v>-7.4837446069194E-2</v>
      </c>
      <c r="L292" s="2"/>
      <c r="M292" s="2" t="e">
        <f>(Table1[[#This Row],[poisson_likelihood]] - (1-Table1[[#This Row],[poisson_likelihood]])/(1/Table1[[#This Row],[365 implied]]-1))/4</f>
        <v>#DIV/0!</v>
      </c>
      <c r="N292" s="7" t="e">
        <f>Table1[[#This Row],[kelly/4 365]]*0.5*$U$2</f>
        <v>#DIV/0!</v>
      </c>
      <c r="O292" s="2"/>
      <c r="P292" s="2" t="e">
        <f>(Table1[[#This Row],[poisson_likelihood]] - (1-Table1[[#This Row],[poisson_likelihood]])/(1/Table1[[#This Row],[99/pinn implied]]-1))/4</f>
        <v>#DIV/0!</v>
      </c>
      <c r="Q292" s="7" t="e">
        <f>Table1[[#This Row],[kelly/4 99]]*0.5*$U$2</f>
        <v>#DIV/0!</v>
      </c>
      <c r="R292" s="2"/>
      <c r="S29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93" spans="1:19" x14ac:dyDescent="0.2">
      <c r="A293">
        <v>6427</v>
      </c>
      <c r="B293" t="s">
        <v>137</v>
      </c>
      <c r="C293" s="1">
        <v>45612</v>
      </c>
      <c r="D293" t="s">
        <v>12</v>
      </c>
      <c r="E293">
        <v>1.5</v>
      </c>
      <c r="F293" s="2">
        <v>0.65359477124182996</v>
      </c>
      <c r="G293" s="2">
        <v>0.59153661900194399</v>
      </c>
      <c r="H293" s="2">
        <v>0.54964330652895599</v>
      </c>
      <c r="I293" s="2">
        <v>0.60122699386502998</v>
      </c>
      <c r="J293" s="2">
        <v>0.59219858156028304</v>
      </c>
      <c r="K293" s="2">
        <v>-7.5021575948441999E-2</v>
      </c>
      <c r="L293" s="2"/>
      <c r="M293" s="2" t="e">
        <f>(Table1[[#This Row],[poisson_likelihood]] - (1-Table1[[#This Row],[poisson_likelihood]])/(1/Table1[[#This Row],[365 implied]]-1))/4</f>
        <v>#DIV/0!</v>
      </c>
      <c r="N293" s="7" t="e">
        <f>Table1[[#This Row],[kelly/4 365]]*0.5*$U$2</f>
        <v>#DIV/0!</v>
      </c>
      <c r="O293" s="2"/>
      <c r="P293" s="2" t="e">
        <f>(Table1[[#This Row],[poisson_likelihood]] - (1-Table1[[#This Row],[poisson_likelihood]])/(1/Table1[[#This Row],[99/pinn implied]]-1))/4</f>
        <v>#DIV/0!</v>
      </c>
      <c r="Q293" s="7" t="e">
        <f>Table1[[#This Row],[kelly/4 99]]*0.5*$U$2</f>
        <v>#DIV/0!</v>
      </c>
      <c r="R293" s="2"/>
      <c r="S29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94" spans="1:19" x14ac:dyDescent="0.2">
      <c r="A294">
        <v>6289</v>
      </c>
      <c r="B294" t="s">
        <v>68</v>
      </c>
      <c r="C294" s="1">
        <v>45612</v>
      </c>
      <c r="D294" t="s">
        <v>12</v>
      </c>
      <c r="E294">
        <v>1.5</v>
      </c>
      <c r="F294" s="2">
        <v>0.59880239520958001</v>
      </c>
      <c r="G294" s="2">
        <v>0.52575204691182598</v>
      </c>
      <c r="H294" s="2">
        <v>0.47508148152160801</v>
      </c>
      <c r="I294" s="2">
        <v>0.422222222222222</v>
      </c>
      <c r="J294" s="2">
        <v>0.43137254901960698</v>
      </c>
      <c r="K294" s="2">
        <v>-7.7094748454818299E-2</v>
      </c>
      <c r="L294" s="2"/>
      <c r="M294" s="2" t="e">
        <f>(Table1[[#This Row],[poisson_likelihood]] - (1-Table1[[#This Row],[poisson_likelihood]])/(1/Table1[[#This Row],[365 implied]]-1))/4</f>
        <v>#DIV/0!</v>
      </c>
      <c r="N294" s="7" t="e">
        <f>Table1[[#This Row],[kelly/4 365]]*0.5*$U$2</f>
        <v>#DIV/0!</v>
      </c>
      <c r="O294" s="2"/>
      <c r="P294" s="2" t="e">
        <f>(Table1[[#This Row],[poisson_likelihood]] - (1-Table1[[#This Row],[poisson_likelihood]])/(1/Table1[[#This Row],[99/pinn implied]]-1))/4</f>
        <v>#DIV/0!</v>
      </c>
      <c r="Q294" s="7" t="e">
        <f>Table1[[#This Row],[kelly/4 99]]*0.5*$U$2</f>
        <v>#DIV/0!</v>
      </c>
      <c r="R294" s="2"/>
      <c r="S29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95" spans="1:19" x14ac:dyDescent="0.2">
      <c r="A295">
        <v>6481</v>
      </c>
      <c r="B295" t="s">
        <v>164</v>
      </c>
      <c r="C295" s="1">
        <v>45612</v>
      </c>
      <c r="D295" t="s">
        <v>12</v>
      </c>
      <c r="E295">
        <v>2.5</v>
      </c>
      <c r="F295" s="2">
        <v>0.62111801242235998</v>
      </c>
      <c r="G295" s="2">
        <v>0.54383666719863699</v>
      </c>
      <c r="H295" s="2">
        <v>0.50407713018031697</v>
      </c>
      <c r="I295" s="2">
        <v>0.40571428571428497</v>
      </c>
      <c r="J295" s="2">
        <v>0.46464646464646397</v>
      </c>
      <c r="K295" s="2">
        <v>-7.7227795249872194E-2</v>
      </c>
      <c r="L295" s="2"/>
      <c r="M295" s="2" t="e">
        <f>(Table1[[#This Row],[poisson_likelihood]] - (1-Table1[[#This Row],[poisson_likelihood]])/(1/Table1[[#This Row],[365 implied]]-1))/4</f>
        <v>#DIV/0!</v>
      </c>
      <c r="N295" s="7" t="e">
        <f>Table1[[#This Row],[kelly/4 365]]*0.5*$U$2</f>
        <v>#DIV/0!</v>
      </c>
      <c r="O295" s="2"/>
      <c r="P295" s="2" t="e">
        <f>(Table1[[#This Row],[poisson_likelihood]] - (1-Table1[[#This Row],[poisson_likelihood]])/(1/Table1[[#This Row],[99/pinn implied]]-1))/4</f>
        <v>#DIV/0!</v>
      </c>
      <c r="Q295" s="7" t="e">
        <f>Table1[[#This Row],[kelly/4 99]]*0.5*$U$2</f>
        <v>#DIV/0!</v>
      </c>
      <c r="R295" s="2"/>
      <c r="S29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96" spans="1:19" x14ac:dyDescent="0.2">
      <c r="A296">
        <v>6318</v>
      </c>
      <c r="B296" t="s">
        <v>82</v>
      </c>
      <c r="C296" s="1">
        <v>45612</v>
      </c>
      <c r="D296" t="s">
        <v>13</v>
      </c>
      <c r="E296">
        <v>1.5</v>
      </c>
      <c r="F296" s="2">
        <v>0.40816326530612201</v>
      </c>
      <c r="G296" s="2">
        <v>0.233360723551788</v>
      </c>
      <c r="H296" s="2">
        <v>0.22499971572822799</v>
      </c>
      <c r="I296" s="2">
        <v>0.252941176470588</v>
      </c>
      <c r="J296" s="2">
        <v>0.27777777777777701</v>
      </c>
      <c r="K296" s="2">
        <v>-7.7370809735489696E-2</v>
      </c>
      <c r="L296" s="2"/>
      <c r="M296" s="2" t="e">
        <f>(Table1[[#This Row],[poisson_likelihood]] - (1-Table1[[#This Row],[poisson_likelihood]])/(1/Table1[[#This Row],[365 implied]]-1))/4</f>
        <v>#DIV/0!</v>
      </c>
      <c r="N296" s="7" t="e">
        <f>Table1[[#This Row],[kelly/4 365]]*0.5*$U$2</f>
        <v>#DIV/0!</v>
      </c>
      <c r="O296" s="2"/>
      <c r="P296" s="2" t="e">
        <f>(Table1[[#This Row],[poisson_likelihood]] - (1-Table1[[#This Row],[poisson_likelihood]])/(1/Table1[[#This Row],[99/pinn implied]]-1))/4</f>
        <v>#DIV/0!</v>
      </c>
      <c r="Q296" s="7" t="e">
        <f>Table1[[#This Row],[kelly/4 99]]*0.5*$U$2</f>
        <v>#DIV/0!</v>
      </c>
      <c r="R296" s="2"/>
      <c r="S29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97" spans="1:19" x14ac:dyDescent="0.2">
      <c r="A297">
        <v>6389</v>
      </c>
      <c r="B297" t="s">
        <v>118</v>
      </c>
      <c r="C297" s="1">
        <v>45612</v>
      </c>
      <c r="D297" t="s">
        <v>12</v>
      </c>
      <c r="E297">
        <v>1.5</v>
      </c>
      <c r="F297" s="2">
        <v>0.59523809523809501</v>
      </c>
      <c r="G297" s="2">
        <v>0.52150182988333504</v>
      </c>
      <c r="H297" s="2">
        <v>0.46518841040319098</v>
      </c>
      <c r="I297" s="2">
        <v>0.49342105263157798</v>
      </c>
      <c r="J297" s="2">
        <v>0.48339483394833899</v>
      </c>
      <c r="K297" s="2">
        <v>-8.0324805339204997E-2</v>
      </c>
      <c r="L297" s="2"/>
      <c r="M297" s="2" t="e">
        <f>(Table1[[#This Row],[poisson_likelihood]] - (1-Table1[[#This Row],[poisson_likelihood]])/(1/Table1[[#This Row],[365 implied]]-1))/4</f>
        <v>#DIV/0!</v>
      </c>
      <c r="N297" s="7" t="e">
        <f>Table1[[#This Row],[kelly/4 365]]*0.5*$U$2</f>
        <v>#DIV/0!</v>
      </c>
      <c r="O297" s="2"/>
      <c r="P297" s="2" t="e">
        <f>(Table1[[#This Row],[poisson_likelihood]] - (1-Table1[[#This Row],[poisson_likelihood]])/(1/Table1[[#This Row],[99/pinn implied]]-1))/4</f>
        <v>#DIV/0!</v>
      </c>
      <c r="Q297" s="7" t="e">
        <f>Table1[[#This Row],[kelly/4 99]]*0.5*$U$2</f>
        <v>#DIV/0!</v>
      </c>
      <c r="R297" s="2"/>
      <c r="S29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98" spans="1:19" x14ac:dyDescent="0.2">
      <c r="A298">
        <v>6243</v>
      </c>
      <c r="B298" t="s">
        <v>45</v>
      </c>
      <c r="C298" s="1">
        <v>45612</v>
      </c>
      <c r="D298" t="s">
        <v>12</v>
      </c>
      <c r="E298">
        <v>2.5</v>
      </c>
      <c r="F298" s="2">
        <v>0.55555555555555503</v>
      </c>
      <c r="G298" s="2">
        <v>0.45565417838929601</v>
      </c>
      <c r="H298" s="2">
        <v>0.40778550285864401</v>
      </c>
      <c r="I298" s="2">
        <v>0.37356321839080397</v>
      </c>
      <c r="J298" s="2">
        <v>0.429054054054054</v>
      </c>
      <c r="K298" s="2">
        <v>-8.3120654642012196E-2</v>
      </c>
      <c r="L298" s="2"/>
      <c r="M298" s="2" t="e">
        <f>(Table1[[#This Row],[poisson_likelihood]] - (1-Table1[[#This Row],[poisson_likelihood]])/(1/Table1[[#This Row],[365 implied]]-1))/4</f>
        <v>#DIV/0!</v>
      </c>
      <c r="N298" s="7" t="e">
        <f>Table1[[#This Row],[kelly/4 365]]*0.5*$U$2</f>
        <v>#DIV/0!</v>
      </c>
      <c r="O298" s="2"/>
      <c r="P298" s="2" t="e">
        <f>(Table1[[#This Row],[poisson_likelihood]] - (1-Table1[[#This Row],[poisson_likelihood]])/(1/Table1[[#This Row],[99/pinn implied]]-1))/4</f>
        <v>#DIV/0!</v>
      </c>
      <c r="Q298" s="7" t="e">
        <f>Table1[[#This Row],[kelly/4 99]]*0.5*$U$2</f>
        <v>#DIV/0!</v>
      </c>
      <c r="R298" s="2"/>
      <c r="S29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99" spans="1:19" x14ac:dyDescent="0.2">
      <c r="A299">
        <v>6283</v>
      </c>
      <c r="B299" t="s">
        <v>65</v>
      </c>
      <c r="C299" s="1">
        <v>45612</v>
      </c>
      <c r="D299" t="s">
        <v>12</v>
      </c>
      <c r="E299">
        <v>1.5</v>
      </c>
      <c r="F299" s="2">
        <v>0.61728395061728303</v>
      </c>
      <c r="G299" s="2">
        <v>0.53956003763340199</v>
      </c>
      <c r="H299" s="2">
        <v>0.486972408206228</v>
      </c>
      <c r="I299" s="2">
        <v>0.51704545454545403</v>
      </c>
      <c r="J299" s="2">
        <v>0.54915254237288103</v>
      </c>
      <c r="K299" s="2">
        <v>-8.5122862381415199E-2</v>
      </c>
      <c r="L299" s="2"/>
      <c r="M299" s="2" t="e">
        <f>(Table1[[#This Row],[poisson_likelihood]] - (1-Table1[[#This Row],[poisson_likelihood]])/(1/Table1[[#This Row],[365 implied]]-1))/4</f>
        <v>#DIV/0!</v>
      </c>
      <c r="N299" s="7" t="e">
        <f>Table1[[#This Row],[kelly/4 365]]*0.5*$U$2</f>
        <v>#DIV/0!</v>
      </c>
      <c r="O299" s="2"/>
      <c r="P299" s="2" t="e">
        <f>(Table1[[#This Row],[poisson_likelihood]] - (1-Table1[[#This Row],[poisson_likelihood]])/(1/Table1[[#This Row],[99/pinn implied]]-1))/4</f>
        <v>#DIV/0!</v>
      </c>
      <c r="Q299" s="7" t="e">
        <f>Table1[[#This Row],[kelly/4 99]]*0.5*$U$2</f>
        <v>#DIV/0!</v>
      </c>
      <c r="R299" s="2"/>
      <c r="S29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00" spans="1:19" x14ac:dyDescent="0.2">
      <c r="A300">
        <v>6277</v>
      </c>
      <c r="B300" t="s">
        <v>62</v>
      </c>
      <c r="C300" s="1">
        <v>45612</v>
      </c>
      <c r="D300" t="s">
        <v>12</v>
      </c>
      <c r="E300">
        <v>1.5</v>
      </c>
      <c r="F300" s="2">
        <v>0.50251256281406997</v>
      </c>
      <c r="G300" s="2">
        <v>0.40517152856918698</v>
      </c>
      <c r="H300" s="2">
        <v>0.32833012656139299</v>
      </c>
      <c r="I300" s="2">
        <v>0.44761904761904697</v>
      </c>
      <c r="J300" s="2">
        <v>0.47887323943661902</v>
      </c>
      <c r="K300" s="2">
        <v>-8.7531072763340295E-2</v>
      </c>
      <c r="L300" s="2"/>
      <c r="M300" s="2" t="e">
        <f>(Table1[[#This Row],[poisson_likelihood]] - (1-Table1[[#This Row],[poisson_likelihood]])/(1/Table1[[#This Row],[365 implied]]-1))/4</f>
        <v>#DIV/0!</v>
      </c>
      <c r="N300" s="7" t="e">
        <f>Table1[[#This Row],[kelly/4 365]]*0.5*$U$2</f>
        <v>#DIV/0!</v>
      </c>
      <c r="O300" s="2"/>
      <c r="P300" s="2" t="e">
        <f>(Table1[[#This Row],[poisson_likelihood]] - (1-Table1[[#This Row],[poisson_likelihood]])/(1/Table1[[#This Row],[99/pinn implied]]-1))/4</f>
        <v>#DIV/0!</v>
      </c>
      <c r="Q300" s="7" t="e">
        <f>Table1[[#This Row],[kelly/4 99]]*0.5*$U$2</f>
        <v>#DIV/0!</v>
      </c>
      <c r="R300" s="2"/>
      <c r="S30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01" spans="1:19" x14ac:dyDescent="0.2">
      <c r="A301">
        <v>6311</v>
      </c>
      <c r="B301" t="s">
        <v>79</v>
      </c>
      <c r="C301" s="1">
        <v>45612</v>
      </c>
      <c r="D301" t="s">
        <v>12</v>
      </c>
      <c r="E301">
        <v>2.5</v>
      </c>
      <c r="F301" s="2">
        <v>0.58823529411764697</v>
      </c>
      <c r="G301" s="2">
        <v>0.48718910930843901</v>
      </c>
      <c r="H301" s="2">
        <v>0.44157467884026103</v>
      </c>
      <c r="I301" s="2">
        <v>0.41111111111111098</v>
      </c>
      <c r="J301" s="2">
        <v>0.44590163934426202</v>
      </c>
      <c r="K301" s="2">
        <v>-8.9043944989841306E-2</v>
      </c>
      <c r="L301" s="2"/>
      <c r="M301" s="2" t="e">
        <f>(Table1[[#This Row],[poisson_likelihood]] - (1-Table1[[#This Row],[poisson_likelihood]])/(1/Table1[[#This Row],[365 implied]]-1))/4</f>
        <v>#DIV/0!</v>
      </c>
      <c r="N301" s="7" t="e">
        <f>Table1[[#This Row],[kelly/4 365]]*0.5*$U$2</f>
        <v>#DIV/0!</v>
      </c>
      <c r="O301" s="2"/>
      <c r="P301" s="2" t="e">
        <f>(Table1[[#This Row],[poisson_likelihood]] - (1-Table1[[#This Row],[poisson_likelihood]])/(1/Table1[[#This Row],[99/pinn implied]]-1))/4</f>
        <v>#DIV/0!</v>
      </c>
      <c r="Q301" s="7" t="e">
        <f>Table1[[#This Row],[kelly/4 99]]*0.5*$U$2</f>
        <v>#DIV/0!</v>
      </c>
      <c r="R301" s="2"/>
      <c r="S30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02" spans="1:19" x14ac:dyDescent="0.2">
      <c r="A302">
        <v>6379</v>
      </c>
      <c r="B302" t="s">
        <v>113</v>
      </c>
      <c r="C302" s="1">
        <v>45612</v>
      </c>
      <c r="D302" t="s">
        <v>12</v>
      </c>
      <c r="E302">
        <v>1.5</v>
      </c>
      <c r="F302" s="2">
        <v>0.58823529411764697</v>
      </c>
      <c r="G302" s="2">
        <v>0.49881637793859002</v>
      </c>
      <c r="H302" s="2">
        <v>0.440631281293696</v>
      </c>
      <c r="I302" s="2">
        <v>0.40223463687150801</v>
      </c>
      <c r="J302" s="2">
        <v>0.38709677419354799</v>
      </c>
      <c r="K302" s="2">
        <v>-8.9616722071684501E-2</v>
      </c>
      <c r="L302" s="2"/>
      <c r="M302" s="2" t="e">
        <f>(Table1[[#This Row],[poisson_likelihood]] - (1-Table1[[#This Row],[poisson_likelihood]])/(1/Table1[[#This Row],[365 implied]]-1))/4</f>
        <v>#DIV/0!</v>
      </c>
      <c r="N302" s="7" t="e">
        <f>Table1[[#This Row],[kelly/4 365]]*0.5*$U$2</f>
        <v>#DIV/0!</v>
      </c>
      <c r="O302" s="2"/>
      <c r="P302" s="2" t="e">
        <f>(Table1[[#This Row],[poisson_likelihood]] - (1-Table1[[#This Row],[poisson_likelihood]])/(1/Table1[[#This Row],[99/pinn implied]]-1))/4</f>
        <v>#DIV/0!</v>
      </c>
      <c r="Q302" s="7" t="e">
        <f>Table1[[#This Row],[kelly/4 99]]*0.5*$U$2</f>
        <v>#DIV/0!</v>
      </c>
      <c r="R302" s="2"/>
      <c r="S30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03" spans="1:19" x14ac:dyDescent="0.2">
      <c r="A303">
        <v>6263</v>
      </c>
      <c r="B303" t="s">
        <v>55</v>
      </c>
      <c r="C303" s="1">
        <v>45612</v>
      </c>
      <c r="D303" t="s">
        <v>12</v>
      </c>
      <c r="E303">
        <v>2.5</v>
      </c>
      <c r="F303" s="2">
        <v>0.63694267515923497</v>
      </c>
      <c r="G303" s="2">
        <v>0.53774075492797602</v>
      </c>
      <c r="H303" s="2">
        <v>0.50041834685075903</v>
      </c>
      <c r="I303" s="2">
        <v>0.52898550724637605</v>
      </c>
      <c r="J303" s="2">
        <v>0.52742616033755196</v>
      </c>
      <c r="K303" s="2">
        <v>-9.4010173440485803E-2</v>
      </c>
      <c r="L303" s="2"/>
      <c r="M303" s="2" t="e">
        <f>(Table1[[#This Row],[poisson_likelihood]] - (1-Table1[[#This Row],[poisson_likelihood]])/(1/Table1[[#This Row],[365 implied]]-1))/4</f>
        <v>#DIV/0!</v>
      </c>
      <c r="N303" s="7" t="e">
        <f>Table1[[#This Row],[kelly/4 365]]*0.5*$U$2</f>
        <v>#DIV/0!</v>
      </c>
      <c r="O303" s="2"/>
      <c r="P303" s="2" t="e">
        <f>(Table1[[#This Row],[poisson_likelihood]] - (1-Table1[[#This Row],[poisson_likelihood]])/(1/Table1[[#This Row],[99/pinn implied]]-1))/4</f>
        <v>#DIV/0!</v>
      </c>
      <c r="Q303" s="7" t="e">
        <f>Table1[[#This Row],[kelly/4 99]]*0.5*$U$2</f>
        <v>#DIV/0!</v>
      </c>
      <c r="R303" s="2"/>
      <c r="S30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04" spans="1:19" x14ac:dyDescent="0.2">
      <c r="A304">
        <v>6331</v>
      </c>
      <c r="B304" t="s">
        <v>89</v>
      </c>
      <c r="C304" s="1">
        <v>45612</v>
      </c>
      <c r="D304" t="s">
        <v>12</v>
      </c>
      <c r="E304">
        <v>1.5</v>
      </c>
      <c r="F304" s="2">
        <v>0.61728395061728303</v>
      </c>
      <c r="G304" s="2">
        <v>0.45911107924032002</v>
      </c>
      <c r="H304" s="2">
        <v>0.39675540110493801</v>
      </c>
      <c r="I304" s="2">
        <v>0.475247524752475</v>
      </c>
      <c r="J304" s="2">
        <v>0.49779735682819298</v>
      </c>
      <c r="K304" s="2">
        <v>-0.14405493960080601</v>
      </c>
      <c r="L304" s="2"/>
      <c r="M304" s="2" t="e">
        <f>(Table1[[#This Row],[poisson_likelihood]] - (1-Table1[[#This Row],[poisson_likelihood]])/(1/Table1[[#This Row],[365 implied]]-1))/4</f>
        <v>#DIV/0!</v>
      </c>
      <c r="N304" s="7" t="e">
        <f>Table1[[#This Row],[kelly/4 365]]*0.5*$U$2</f>
        <v>#DIV/0!</v>
      </c>
      <c r="O304" s="2"/>
      <c r="P304" s="2" t="e">
        <f>(Table1[[#This Row],[poisson_likelihood]] - (1-Table1[[#This Row],[poisson_likelihood]])/(1/Table1[[#This Row],[99/pinn implied]]-1))/4</f>
        <v>#DIV/0!</v>
      </c>
      <c r="Q304" s="7" t="e">
        <f>Table1[[#This Row],[kelly/4 99]]*0.5*$U$2</f>
        <v>#DIV/0!</v>
      </c>
      <c r="R304" s="2"/>
      <c r="S30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05" spans="1:19" x14ac:dyDescent="0.2">
      <c r="A305">
        <v>6405</v>
      </c>
      <c r="B305" t="s">
        <v>126</v>
      </c>
      <c r="C305" s="1">
        <v>45612</v>
      </c>
      <c r="D305" t="s">
        <v>12</v>
      </c>
      <c r="E305">
        <v>1.5</v>
      </c>
      <c r="F305" s="2">
        <v>0.56497175141242895</v>
      </c>
      <c r="G305" s="2">
        <v>0.35109219552397097</v>
      </c>
      <c r="H305" s="2">
        <v>0.29819978974397898</v>
      </c>
      <c r="I305" s="2">
        <v>0.25555555555555498</v>
      </c>
      <c r="J305" s="2">
        <v>0.25163398692810401</v>
      </c>
      <c r="K305" s="2">
        <v>-0.15330726368608899</v>
      </c>
      <c r="L305" s="2"/>
      <c r="M305" s="2" t="e">
        <f>(Table1[[#This Row],[poisson_likelihood]] - (1-Table1[[#This Row],[poisson_likelihood]])/(1/Table1[[#This Row],[365 implied]]-1))/4</f>
        <v>#DIV/0!</v>
      </c>
      <c r="N305" s="7" t="e">
        <f>Table1[[#This Row],[kelly/4 365]]*0.5*$U$2</f>
        <v>#DIV/0!</v>
      </c>
      <c r="O305" s="2"/>
      <c r="P305" s="2" t="e">
        <f>(Table1[[#This Row],[poisson_likelihood]] - (1-Table1[[#This Row],[poisson_likelihood]])/(1/Table1[[#This Row],[99/pinn implied]]-1))/4</f>
        <v>#DIV/0!</v>
      </c>
      <c r="Q305" s="7" t="e">
        <f>Table1[[#This Row],[kelly/4 99]]*0.5*$U$2</f>
        <v>#DIV/0!</v>
      </c>
      <c r="R305" s="2"/>
      <c r="S30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modelled_likelihoods_weight4_te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2024-11-16T13:07:15Z</dcterms:created>
  <dcterms:modified xsi:type="dcterms:W3CDTF">2024-11-17T11:58:12Z</dcterms:modified>
</cp:coreProperties>
</file>