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8EB17533-A5EB-114E-8D21-AA2852CA5536}" xr6:coauthVersionLast="47" xr6:coauthVersionMax="47" xr10:uidLastSave="{00000000-0000-0000-0000-000000000000}"/>
  <bookViews>
    <workbookView xWindow="2320" yWindow="500" windowWidth="23220" windowHeight="14500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31" i="1"/>
  <c r="O25" i="1"/>
  <c r="O24" i="1"/>
  <c r="O13" i="1"/>
  <c r="L4" i="1"/>
  <c r="L3" i="1"/>
  <c r="O30" i="1"/>
  <c r="O29" i="1"/>
  <c r="O26" i="1"/>
  <c r="O19" i="1"/>
  <c r="L31" i="1"/>
  <c r="M31" i="1" s="1"/>
  <c r="N31" i="1" s="1"/>
  <c r="L19" i="1"/>
  <c r="L25" i="1"/>
  <c r="O17" i="1"/>
  <c r="L17" i="1"/>
  <c r="O23" i="1"/>
  <c r="L23" i="1"/>
  <c r="O18" i="1"/>
  <c r="L18" i="1"/>
  <c r="O15" i="1"/>
  <c r="L15" i="1"/>
  <c r="O8" i="1"/>
  <c r="L8" i="1"/>
  <c r="O27" i="1"/>
  <c r="L27" i="1"/>
  <c r="L28" i="1"/>
  <c r="L24" i="1"/>
  <c r="O16" i="1"/>
  <c r="L16" i="1"/>
  <c r="L13" i="1"/>
  <c r="O5" i="1"/>
  <c r="L5" i="1"/>
  <c r="O14" i="1"/>
  <c r="L14" i="1"/>
  <c r="O9" i="1"/>
  <c r="O4" i="1"/>
  <c r="O3" i="1"/>
  <c r="L9" i="1"/>
  <c r="L30" i="1"/>
  <c r="L29" i="1"/>
  <c r="L26" i="1"/>
  <c r="O21" i="1"/>
  <c r="L21" i="1"/>
  <c r="O10" i="1"/>
  <c r="L10" i="1"/>
  <c r="O6" i="1"/>
  <c r="L6" i="1"/>
  <c r="O7" i="1"/>
  <c r="L7" i="1"/>
  <c r="O2" i="1"/>
  <c r="P7" i="1"/>
  <c r="Q7" i="1" s="1"/>
  <c r="P9" i="1"/>
  <c r="Q9" i="1" s="1"/>
  <c r="P16" i="1"/>
  <c r="Q16" i="1" s="1"/>
  <c r="P17" i="1"/>
  <c r="Q17" i="1" s="1"/>
  <c r="P23" i="1"/>
  <c r="Q23" i="1" s="1"/>
  <c r="P24" i="1"/>
  <c r="Q24" i="1" s="1"/>
  <c r="S24" i="1" s="1"/>
  <c r="P25" i="1"/>
  <c r="Q25" i="1" s="1"/>
  <c r="P31" i="1"/>
  <c r="Q31" i="1" s="1"/>
  <c r="P32" i="1"/>
  <c r="Q32" i="1" s="1"/>
  <c r="P33" i="1"/>
  <c r="Q33" i="1" s="1"/>
  <c r="P40" i="1"/>
  <c r="Q40" i="1" s="1"/>
  <c r="P41" i="1"/>
  <c r="Q41" i="1" s="1"/>
  <c r="P47" i="1"/>
  <c r="Q47" i="1" s="1"/>
  <c r="P48" i="1"/>
  <c r="Q48" i="1" s="1"/>
  <c r="P49" i="1"/>
  <c r="Q49" i="1" s="1"/>
  <c r="P55" i="1"/>
  <c r="Q55" i="1" s="1"/>
  <c r="P56" i="1"/>
  <c r="Q56" i="1" s="1"/>
  <c r="P57" i="1"/>
  <c r="Q57" i="1" s="1"/>
  <c r="P63" i="1"/>
  <c r="Q63" i="1" s="1"/>
  <c r="P64" i="1"/>
  <c r="Q64" i="1" s="1"/>
  <c r="P65" i="1"/>
  <c r="Q65" i="1" s="1"/>
  <c r="P72" i="1"/>
  <c r="Q72" i="1" s="1"/>
  <c r="P73" i="1"/>
  <c r="Q73" i="1" s="1"/>
  <c r="P80" i="1"/>
  <c r="Q80" i="1" s="1"/>
  <c r="P81" i="1"/>
  <c r="Q81" i="1" s="1"/>
  <c r="P88" i="1"/>
  <c r="Q88" i="1" s="1"/>
  <c r="P89" i="1"/>
  <c r="Q89" i="1" s="1"/>
  <c r="P95" i="1"/>
  <c r="Q95" i="1" s="1"/>
  <c r="P96" i="1"/>
  <c r="Q96" i="1" s="1"/>
  <c r="P97" i="1"/>
  <c r="Q97" i="1" s="1"/>
  <c r="P103" i="1"/>
  <c r="Q103" i="1" s="1"/>
  <c r="P105" i="1"/>
  <c r="Q105" i="1" s="1"/>
  <c r="P111" i="1"/>
  <c r="Q111" i="1" s="1"/>
  <c r="P112" i="1"/>
  <c r="Q112" i="1" s="1"/>
  <c r="P113" i="1"/>
  <c r="Q113" i="1" s="1"/>
  <c r="V1" i="1"/>
  <c r="N6" i="1"/>
  <c r="N7" i="1"/>
  <c r="N10" i="1"/>
  <c r="N11" i="1"/>
  <c r="N12" i="1"/>
  <c r="N17" i="1"/>
  <c r="N2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L2" i="1"/>
  <c r="M9" i="1"/>
  <c r="N9" i="1" s="1"/>
  <c r="M25" i="1"/>
  <c r="N25" i="1" s="1"/>
  <c r="M49" i="1"/>
  <c r="M57" i="1"/>
  <c r="M65" i="1"/>
  <c r="M73" i="1"/>
  <c r="M81" i="1"/>
  <c r="M89" i="1"/>
  <c r="M97" i="1"/>
  <c r="M105" i="1"/>
  <c r="M113" i="1"/>
  <c r="S92" i="1"/>
  <c r="S10" i="1"/>
  <c r="S102" i="1"/>
  <c r="S21" i="1"/>
  <c r="S50" i="1"/>
  <c r="S63" i="1"/>
  <c r="S110" i="1"/>
  <c r="S11" i="1"/>
  <c r="S79" i="1"/>
  <c r="S38" i="1"/>
  <c r="S111" i="1"/>
  <c r="S6" i="1"/>
  <c r="S101" i="1"/>
  <c r="S7" i="1"/>
  <c r="S107" i="1"/>
  <c r="S12" i="1"/>
  <c r="S104" i="1"/>
  <c r="S42" i="1"/>
  <c r="S58" i="1"/>
  <c r="S98" i="1"/>
  <c r="S29" i="1"/>
  <c r="S70" i="1"/>
  <c r="S87" i="1"/>
  <c r="S35" i="1"/>
  <c r="S72" i="1"/>
  <c r="S49" i="1"/>
  <c r="S100" i="1"/>
  <c r="S109" i="1"/>
  <c r="S71" i="1"/>
  <c r="S54" i="1"/>
  <c r="S25" i="1"/>
  <c r="S91" i="1"/>
  <c r="S36" i="1"/>
  <c r="S85" i="1"/>
  <c r="S43" i="1"/>
  <c r="S83" i="1"/>
  <c r="S61" i="1"/>
  <c r="S65" i="1"/>
  <c r="S96" i="1"/>
  <c r="S9" i="1"/>
  <c r="S34" i="1"/>
  <c r="S77" i="1"/>
  <c r="S113" i="1"/>
  <c r="S39" i="1"/>
  <c r="S75" i="1"/>
  <c r="S82" i="1"/>
  <c r="S47" i="1"/>
  <c r="S41" i="1"/>
  <c r="S73" i="1"/>
  <c r="S112" i="1"/>
  <c r="S4" i="1"/>
  <c r="S59" i="1"/>
  <c r="S57" i="1"/>
  <c r="S14" i="1"/>
  <c r="S95" i="1"/>
  <c r="S20" i="1"/>
  <c r="S84" i="1"/>
  <c r="S64" i="1"/>
  <c r="S53" i="1"/>
  <c r="S60" i="1"/>
  <c r="S52" i="1"/>
  <c r="S80" i="1"/>
  <c r="S32" i="1"/>
  <c r="S17" i="1"/>
  <c r="S88" i="1"/>
  <c r="S15" i="1"/>
  <c r="S105" i="1"/>
  <c r="S8" i="1"/>
  <c r="S97" i="1"/>
  <c r="S45" i="1"/>
  <c r="S78" i="1"/>
  <c r="S76" i="1"/>
  <c r="S46" i="1"/>
  <c r="S37" i="1"/>
  <c r="S66" i="1"/>
  <c r="S18" i="1"/>
  <c r="S106" i="1"/>
  <c r="S23" i="1"/>
  <c r="S93" i="1"/>
  <c r="S68" i="1"/>
  <c r="S48" i="1"/>
  <c r="S22" i="1"/>
  <c r="S90" i="1"/>
  <c r="S51" i="1"/>
  <c r="S55" i="1"/>
  <c r="S94" i="1"/>
  <c r="S16" i="1"/>
  <c r="S89" i="1"/>
  <c r="S69" i="1"/>
  <c r="S44" i="1"/>
  <c r="S67" i="1"/>
  <c r="S40" i="1"/>
  <c r="S5" i="1"/>
  <c r="S103" i="1"/>
  <c r="S33" i="1"/>
  <c r="S74" i="1"/>
  <c r="S27" i="1"/>
  <c r="S81" i="1"/>
  <c r="S108" i="1"/>
  <c r="S13" i="1"/>
  <c r="S31" i="1"/>
  <c r="S99" i="1"/>
  <c r="S56" i="1"/>
  <c r="S62" i="1"/>
  <c r="S28" i="1"/>
  <c r="S86" i="1"/>
  <c r="P92" i="1"/>
  <c r="Q92" i="1" s="1"/>
  <c r="P10" i="1"/>
  <c r="Q10" i="1" s="1"/>
  <c r="P102" i="1"/>
  <c r="Q102" i="1" s="1"/>
  <c r="P21" i="1"/>
  <c r="Q21" i="1" s="1"/>
  <c r="P50" i="1"/>
  <c r="Q50" i="1" s="1"/>
  <c r="P110" i="1"/>
  <c r="Q110" i="1" s="1"/>
  <c r="P11" i="1"/>
  <c r="Q11" i="1" s="1"/>
  <c r="P79" i="1"/>
  <c r="Q79" i="1" s="1"/>
  <c r="P38" i="1"/>
  <c r="Q38" i="1" s="1"/>
  <c r="P6" i="1"/>
  <c r="Q6" i="1" s="1"/>
  <c r="P101" i="1"/>
  <c r="Q101" i="1" s="1"/>
  <c r="P107" i="1"/>
  <c r="Q107" i="1" s="1"/>
  <c r="P12" i="1"/>
  <c r="Q12" i="1" s="1"/>
  <c r="P104" i="1"/>
  <c r="Q104" i="1" s="1"/>
  <c r="P42" i="1"/>
  <c r="Q42" i="1" s="1"/>
  <c r="P58" i="1"/>
  <c r="Q58" i="1" s="1"/>
  <c r="P98" i="1"/>
  <c r="Q98" i="1" s="1"/>
  <c r="P30" i="1"/>
  <c r="Q30" i="1" s="1"/>
  <c r="S30" i="1" s="1"/>
  <c r="P29" i="1"/>
  <c r="Q29" i="1" s="1"/>
  <c r="P70" i="1"/>
  <c r="Q70" i="1" s="1"/>
  <c r="P87" i="1"/>
  <c r="Q87" i="1" s="1"/>
  <c r="P35" i="1"/>
  <c r="Q35" i="1" s="1"/>
  <c r="P100" i="1"/>
  <c r="Q100" i="1" s="1"/>
  <c r="P26" i="1"/>
  <c r="Q26" i="1" s="1"/>
  <c r="S26" i="1" s="1"/>
  <c r="P109" i="1"/>
  <c r="Q109" i="1" s="1"/>
  <c r="P19" i="1"/>
  <c r="Q19" i="1" s="1"/>
  <c r="S19" i="1" s="1"/>
  <c r="P71" i="1"/>
  <c r="Q71" i="1" s="1"/>
  <c r="P54" i="1"/>
  <c r="Q54" i="1" s="1"/>
  <c r="P91" i="1"/>
  <c r="Q91" i="1" s="1"/>
  <c r="P36" i="1"/>
  <c r="Q36" i="1" s="1"/>
  <c r="P85" i="1"/>
  <c r="Q85" i="1" s="1"/>
  <c r="P43" i="1"/>
  <c r="Q43" i="1" s="1"/>
  <c r="P83" i="1"/>
  <c r="Q83" i="1" s="1"/>
  <c r="P61" i="1"/>
  <c r="Q61" i="1" s="1"/>
  <c r="P34" i="1"/>
  <c r="Q34" i="1" s="1"/>
  <c r="P77" i="1"/>
  <c r="Q77" i="1" s="1"/>
  <c r="P3" i="1"/>
  <c r="Q3" i="1" s="1"/>
  <c r="P39" i="1"/>
  <c r="Q39" i="1" s="1"/>
  <c r="P75" i="1"/>
  <c r="Q75" i="1" s="1"/>
  <c r="P82" i="1"/>
  <c r="Q82" i="1" s="1"/>
  <c r="P4" i="1"/>
  <c r="Q4" i="1" s="1"/>
  <c r="P59" i="1"/>
  <c r="Q59" i="1" s="1"/>
  <c r="P14" i="1"/>
  <c r="Q14" i="1" s="1"/>
  <c r="P20" i="1"/>
  <c r="Q20" i="1" s="1"/>
  <c r="P84" i="1"/>
  <c r="Q84" i="1" s="1"/>
  <c r="P53" i="1"/>
  <c r="Q53" i="1" s="1"/>
  <c r="P60" i="1"/>
  <c r="Q60" i="1" s="1"/>
  <c r="P52" i="1"/>
  <c r="Q52" i="1" s="1"/>
  <c r="P15" i="1"/>
  <c r="Q15" i="1" s="1"/>
  <c r="P8" i="1"/>
  <c r="Q8" i="1" s="1"/>
  <c r="P45" i="1"/>
  <c r="Q45" i="1" s="1"/>
  <c r="P78" i="1"/>
  <c r="Q78" i="1" s="1"/>
  <c r="P76" i="1"/>
  <c r="Q76" i="1" s="1"/>
  <c r="P46" i="1"/>
  <c r="Q46" i="1" s="1"/>
  <c r="P37" i="1"/>
  <c r="Q37" i="1" s="1"/>
  <c r="P66" i="1"/>
  <c r="Q66" i="1" s="1"/>
  <c r="P18" i="1"/>
  <c r="Q18" i="1" s="1"/>
  <c r="P106" i="1"/>
  <c r="Q106" i="1" s="1"/>
  <c r="P93" i="1"/>
  <c r="Q93" i="1" s="1"/>
  <c r="P68" i="1"/>
  <c r="Q68" i="1" s="1"/>
  <c r="P22" i="1"/>
  <c r="Q22" i="1" s="1"/>
  <c r="P90" i="1"/>
  <c r="Q90" i="1" s="1"/>
  <c r="P51" i="1"/>
  <c r="Q51" i="1" s="1"/>
  <c r="P94" i="1"/>
  <c r="Q94" i="1" s="1"/>
  <c r="P69" i="1"/>
  <c r="Q69" i="1" s="1"/>
  <c r="P44" i="1"/>
  <c r="Q44" i="1" s="1"/>
  <c r="P67" i="1"/>
  <c r="Q67" i="1" s="1"/>
  <c r="P5" i="1"/>
  <c r="Q5" i="1" s="1"/>
  <c r="P74" i="1"/>
  <c r="Q74" i="1" s="1"/>
  <c r="P27" i="1"/>
  <c r="Q27" i="1" s="1"/>
  <c r="P108" i="1"/>
  <c r="Q108" i="1" s="1"/>
  <c r="P13" i="1"/>
  <c r="Q13" i="1" s="1"/>
  <c r="P99" i="1"/>
  <c r="Q99" i="1" s="1"/>
  <c r="P62" i="1"/>
  <c r="Q62" i="1" s="1"/>
  <c r="P28" i="1"/>
  <c r="Q28" i="1" s="1"/>
  <c r="P86" i="1"/>
  <c r="Q86" i="1" s="1"/>
  <c r="M92" i="1"/>
  <c r="M10" i="1"/>
  <c r="M102" i="1"/>
  <c r="M21" i="1"/>
  <c r="M50" i="1"/>
  <c r="M63" i="1"/>
  <c r="M110" i="1"/>
  <c r="M11" i="1"/>
  <c r="M79" i="1"/>
  <c r="M38" i="1"/>
  <c r="M111" i="1"/>
  <c r="M6" i="1"/>
  <c r="M101" i="1"/>
  <c r="M7" i="1"/>
  <c r="M107" i="1"/>
  <c r="M12" i="1"/>
  <c r="M104" i="1"/>
  <c r="M42" i="1"/>
  <c r="M58" i="1"/>
  <c r="M98" i="1"/>
  <c r="M30" i="1"/>
  <c r="N30" i="1" s="1"/>
  <c r="M29" i="1"/>
  <c r="N29" i="1" s="1"/>
  <c r="M70" i="1"/>
  <c r="M87" i="1"/>
  <c r="M35" i="1"/>
  <c r="M72" i="1"/>
  <c r="M100" i="1"/>
  <c r="M26" i="1"/>
  <c r="N26" i="1" s="1"/>
  <c r="M109" i="1"/>
  <c r="M19" i="1"/>
  <c r="N19" i="1" s="1"/>
  <c r="M71" i="1"/>
  <c r="M54" i="1"/>
  <c r="M91" i="1"/>
  <c r="M36" i="1"/>
  <c r="M85" i="1"/>
  <c r="M43" i="1"/>
  <c r="M83" i="1"/>
  <c r="M61" i="1"/>
  <c r="M96" i="1"/>
  <c r="M34" i="1"/>
  <c r="M77" i="1"/>
  <c r="M3" i="1"/>
  <c r="N3" i="1" s="1"/>
  <c r="S3" i="1" s="1"/>
  <c r="M39" i="1"/>
  <c r="M75" i="1"/>
  <c r="M82" i="1"/>
  <c r="M47" i="1"/>
  <c r="M41" i="1"/>
  <c r="M112" i="1"/>
  <c r="M4" i="1"/>
  <c r="N4" i="1" s="1"/>
  <c r="M59" i="1"/>
  <c r="M14" i="1"/>
  <c r="N14" i="1" s="1"/>
  <c r="M95" i="1"/>
  <c r="M20" i="1"/>
  <c r="N20" i="1" s="1"/>
  <c r="M84" i="1"/>
  <c r="M64" i="1"/>
  <c r="M53" i="1"/>
  <c r="M60" i="1"/>
  <c r="M52" i="1"/>
  <c r="M80" i="1"/>
  <c r="M32" i="1"/>
  <c r="M17" i="1"/>
  <c r="M88" i="1"/>
  <c r="M15" i="1"/>
  <c r="N15" i="1" s="1"/>
  <c r="M8" i="1"/>
  <c r="N8" i="1" s="1"/>
  <c r="M45" i="1"/>
  <c r="M78" i="1"/>
  <c r="M76" i="1"/>
  <c r="M46" i="1"/>
  <c r="M37" i="1"/>
  <c r="M66" i="1"/>
  <c r="M18" i="1"/>
  <c r="N18" i="1" s="1"/>
  <c r="M106" i="1"/>
  <c r="M23" i="1"/>
  <c r="N23" i="1" s="1"/>
  <c r="M93" i="1"/>
  <c r="M68" i="1"/>
  <c r="M48" i="1"/>
  <c r="M22" i="1"/>
  <c r="N22" i="1" s="1"/>
  <c r="M90" i="1"/>
  <c r="M51" i="1"/>
  <c r="M55" i="1"/>
  <c r="M94" i="1"/>
  <c r="M16" i="1"/>
  <c r="N16" i="1" s="1"/>
  <c r="M24" i="1"/>
  <c r="N24" i="1" s="1"/>
  <c r="M69" i="1"/>
  <c r="M44" i="1"/>
  <c r="M67" i="1"/>
  <c r="M40" i="1"/>
  <c r="M5" i="1"/>
  <c r="N5" i="1" s="1"/>
  <c r="M103" i="1"/>
  <c r="M33" i="1"/>
  <c r="M74" i="1"/>
  <c r="M27" i="1"/>
  <c r="N27" i="1" s="1"/>
  <c r="M108" i="1"/>
  <c r="M13" i="1"/>
  <c r="N13" i="1" s="1"/>
  <c r="M99" i="1"/>
  <c r="M56" i="1"/>
  <c r="M62" i="1"/>
  <c r="M28" i="1"/>
  <c r="N28" i="1" s="1"/>
  <c r="M86" i="1"/>
  <c r="V4" i="1" l="1"/>
</calcChain>
</file>

<file path=xl/sharedStrings.xml><?xml version="1.0" encoding="utf-8"?>
<sst xmlns="http://schemas.openxmlformats.org/spreadsheetml/2006/main" count="274" uniqueCount="83">
  <si>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</si>
  <si>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</si>
  <si>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</si>
  <si>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</si>
  <si>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</si>
  <si>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</si>
  <si>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</si>
  <si>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</si>
  <si>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</si>
  <si>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</si>
  <si>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</si>
  <si>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Andrei Svechnikov</t>
  </si>
  <si>
    <t>Over</t>
  </si>
  <si>
    <t>Under</t>
  </si>
  <si>
    <t>Brayden Schenn</t>
  </si>
  <si>
    <t>Brent Burns</t>
  </si>
  <si>
    <t>Colton Parayko</t>
  </si>
  <si>
    <t>Jaccob Slavin</t>
  </si>
  <si>
    <t>Jack Drury</t>
  </si>
  <si>
    <t>Jack Roslovic</t>
  </si>
  <si>
    <t>Jake Neighbours</t>
  </si>
  <si>
    <t>Jesperi Kotkaniemi</t>
  </si>
  <si>
    <t>Jordan Kyrou</t>
  </si>
  <si>
    <t>Jordan Martinook</t>
  </si>
  <si>
    <t>Justin Faulk</t>
  </si>
  <si>
    <t>Martin Necas</t>
  </si>
  <si>
    <t>Pavel Buchnevich</t>
  </si>
  <si>
    <t>Sebastian Aho</t>
  </si>
  <si>
    <t>Shayne Gostisbehere</t>
  </si>
  <si>
    <t>Shea Theodore</t>
  </si>
  <si>
    <t>Alex Ovechkin</t>
  </si>
  <si>
    <t>John Carlson</t>
  </si>
  <si>
    <t>Tom Wilson</t>
  </si>
  <si>
    <t>William Karlsson</t>
  </si>
  <si>
    <t>Connor McMichael</t>
  </si>
  <si>
    <t>Alex Pietrangelo</t>
  </si>
  <si>
    <t>Pavel Dorofeyev</t>
  </si>
  <si>
    <t>Jack Eichel</t>
  </si>
  <si>
    <t>Dylan Strome</t>
  </si>
  <si>
    <t>Tomas Hertl</t>
  </si>
  <si>
    <t>Ivan Barbashev</t>
  </si>
  <si>
    <t>Noah Hanifin</t>
  </si>
  <si>
    <t>Pierre-Luc Dubois</t>
  </si>
  <si>
    <t>Jakob Chychrun</t>
  </si>
  <si>
    <t>Adam Fox</t>
  </si>
  <si>
    <t>Alexis Lafreni√®re</t>
  </si>
  <si>
    <t>Artemi Panarin</t>
  </si>
  <si>
    <t>Brandon Montour</t>
  </si>
  <si>
    <t>Chris Kreider</t>
  </si>
  <si>
    <t>Daniel Sprong</t>
  </si>
  <si>
    <t>Jaden Schwartz</t>
  </si>
  <si>
    <t>Jared McCann</t>
  </si>
  <si>
    <t>Matty Beniers</t>
  </si>
  <si>
    <t>Mika Zibanejad</t>
  </si>
  <si>
    <t>Oliver Bjorkstrand</t>
  </si>
  <si>
    <t>Vincent Trocheck</t>
  </si>
  <si>
    <t>Andre Burakovsky</t>
  </si>
  <si>
    <t>Brady Skjei</t>
  </si>
  <si>
    <t>Conor Garland</t>
  </si>
  <si>
    <t>Elias Pettersson</t>
  </si>
  <si>
    <t>Filip Forsberg</t>
  </si>
  <si>
    <t>J.T. Miller</t>
  </si>
  <si>
    <t>Jake DeBrusk</t>
  </si>
  <si>
    <t>Jonathan Marchessault</t>
  </si>
  <si>
    <t>Luke Evangelista</t>
  </si>
  <si>
    <t>Quinn Hughes</t>
  </si>
  <si>
    <t>Roman Josi</t>
  </si>
  <si>
    <t>Ryan O'Reilly</t>
  </si>
  <si>
    <t>Steven Stamkos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</si>
  <si>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</si>
  <si>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</si>
  <si>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</si>
  <si>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</si>
  <si>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</si>
  <si>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</si>
  <si>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</si>
  <si>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</si>
  <si>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</si>
  <si>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wagered:</t>
  </si>
  <si>
    <t>delta:</t>
  </si>
  <si>
    <t>-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</si>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</sst>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113" totalsRowShown="0">
  <autoFilter ref="A1:S113"/>
  <sortState xmlns:xlrd2="http://schemas.microsoft.com/office/spreadsheetml/2017/richdata2" ref="A2:S113">
    <sortCondition descending="1" ref="K1:K113"/>
  </sortState>
  <tableColumns count="19">
    <tableColumn id="1" name="id"/>
    <tableColumn id="2" name="player_name"/>
    <tableColumn id="3" name="date" dataDxfId="11"/>
    <tableColumn id="4" name="over_under"/>
    <tableColumn id="5" name="points"/>
    <tableColumn id="6" name="implied_likelihood" dataDxfId="10" dataCellStyle="Percent"/>
    <tableColumn id="7" name="normal_likelihood" dataDxfId="9" dataCellStyle="Percent"/>
    <tableColumn id="8" name="poisson_likelihood" dataDxfId="8" dataCellStyle="Percent"/>
    <tableColumn id="9" name="raw_data_likelihood" dataDxfId="7" dataCellStyle="Percent"/>
    <tableColumn id="10" name="weighted_likelihood" dataDxfId="6" dataCellStyle="Percent"/>
    <tableColumn id="11" name="poisson_kelly" dataDxfId="5" dataCellStyle="Percent"/>
    <tableColumn id="12" name="365 implied" dataDxfId="4" dataCellStyle="Percent">
      <calculatedColumnFormula>1/1.52</calculatedColumnFormula>
    </tableColumn>
    <tableColumn id="13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name="bet" dataDxfId="2" dataCellStyle="Currency">
      <calculatedColumnFormula>Table1[[#This Row],[kelly/4 365]]*$U$2</calculatedColumnFormula>
    </tableColumn>
    <tableColumn id="15" name="99/pinn implied" dataDxfId="0" dataCellStyle="Percent">
      <calculatedColumnFormula>1/1.55</calculatedColumnFormula>
    </tableColumn>
    <tableColumn id="16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name="bet99/pinn" dataCellStyle="Currency">
      <calculatedColumnFormula>Table1[[#This Row],[kelly/4 99]]*$U$2</calculatedColumnFormula>
    </tableColumn>
    <tableColumn id="18" name="W/L:"/>
    <tableColumn id="19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tabSelected="1" topLeftCell="I1" workbookViewId="0">
      <selection activeCell="U11" sqref="U11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2" max="13" width="10.83203125" style="2"/>
    <col min="14" max="14" width="10.83203125" style="3"/>
    <col min="15" max="16" width="10.83203125" style="2"/>
    <col min="17" max="17" width="10.83203125" style="3"/>
    <col min="19" max="19" width="10.83203125" style="3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69</v>
      </c>
      <c r="M1" s="2" t="s">
        <v>70</v>
      </c>
      <c r="N1" s="3" t="s">
        <v>71</v>
      </c>
      <c r="O1" s="2" t="s">
        <v>72</v>
      </c>
      <c r="P1" s="2" t="s">
        <v>73</v>
      </c>
      <c r="Q1" s="3" t="s">
        <v>74</v>
      </c>
      <c r="R1" s="4" t="s">
        <v>75</v>
      </c>
      <c r="S1" s="3" t="s">
        <v>76</v>
      </c>
      <c r="U1" t="s">
        <v>77</v>
      </c>
      <c r="V1" s="5">
        <f>SUM(K2:K25)</f>
        <v>0.66112588476280032</v>
      </c>
      <c r="X1" t="s">
        <v>78</v>
      </c>
    </row>
    <row r="2" spans="1:24" x14ac:dyDescent="0.2">
      <c r="A2">
        <v>6500</v>
      </c>
      <c r="B2" t="s">
        <v>21</v>
      </c>
      <c r="C2" s="1">
        <v>45613</v>
      </c>
      <c r="D2" t="s">
        <v>13</v>
      </c>
      <c r="E2">
        <v>2.5</v>
      </c>
      <c r="F2" s="2">
        <v>0.64516129032257996</v>
      </c>
      <c r="G2" s="2">
        <v>0.68556602359866903</v>
      </c>
      <c r="H2" s="2">
        <v>0.72063191853233399</v>
      </c>
      <c r="I2" s="2">
        <v>0.74576271186440601</v>
      </c>
      <c r="J2" s="2">
        <v>0.70469798657718097</v>
      </c>
      <c r="K2" s="2">
        <v>5.3172488056872302E-2</v>
      </c>
      <c r="L2" s="2">
        <f t="shared" ref="L2:L33" si="0">1/1.52</f>
        <v>0.65789473684210531</v>
      </c>
      <c r="M2" s="2">
        <f>(Table1[[#This Row],[poisson_likelihood]] - (1-Table1[[#This Row],[poisson_likelihood]])/(1/Table1[[#This Row],[365 implied]]-1))/4</f>
        <v>4.5846402004397852E-2</v>
      </c>
      <c r="N2" s="3">
        <f>Table1[[#This Row],[kelly/4 365]]*$U$2</f>
        <v>91.692804008795704</v>
      </c>
      <c r="O2" s="2">
        <f t="shared" ref="O2:O33" si="1">1/1.55</f>
        <v>0.64516129032258063</v>
      </c>
      <c r="P2" s="2">
        <f>(Table1[[#This Row],[poisson_likelihood]] - (1-Table1[[#This Row],[poisson_likelihood]])/(1/Table1[[#This Row],[99/pinn implied]]-1))/4</f>
        <v>5.3172488056871692E-2</v>
      </c>
      <c r="Q2" s="7">
        <f>Table1[[#This Row],[kelly/4 99]]*$U$2</f>
        <v>106.34497611374339</v>
      </c>
      <c r="R2" t="s">
        <v>81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58.489736862558871</v>
      </c>
      <c r="U2" s="3">
        <v>2000</v>
      </c>
    </row>
    <row r="3" spans="1:24" x14ac:dyDescent="0.2">
      <c r="A3">
        <v>6530</v>
      </c>
      <c r="B3" t="s">
        <v>36</v>
      </c>
      <c r="C3" s="1">
        <v>45613</v>
      </c>
      <c r="D3" t="s">
        <v>13</v>
      </c>
      <c r="E3">
        <v>2.5</v>
      </c>
      <c r="F3" s="2">
        <v>0.49504950495049499</v>
      </c>
      <c r="G3" s="2">
        <v>0.55100276203765997</v>
      </c>
      <c r="H3" s="2">
        <v>0.60058311298921596</v>
      </c>
      <c r="I3" s="2">
        <v>0.65853658536585302</v>
      </c>
      <c r="J3" s="2">
        <v>0.60693641618497096</v>
      </c>
      <c r="K3" s="2">
        <v>5.2249482411327597E-2</v>
      </c>
      <c r="L3" s="2">
        <f>Table1[[#This Row],[99/pinn implied]]</f>
        <v>0.5</v>
      </c>
      <c r="M3" s="2">
        <f>(Table1[[#This Row],[poisson_likelihood]] - (1-Table1[[#This Row],[poisson_likelihood]])/(1/Table1[[#This Row],[365 implied]]-1))/4</f>
        <v>5.0291556494607981E-2</v>
      </c>
      <c r="N3" s="3">
        <f>Table1[[#This Row],[kelly/4 365]]*$U$2</f>
        <v>100.58311298921596</v>
      </c>
      <c r="O3" s="2">
        <f>1/2</f>
        <v>0.5</v>
      </c>
      <c r="P3" s="2">
        <f>(Table1[[#This Row],[poisson_likelihood]] - (1-Table1[[#This Row],[poisson_likelihood]])/(1/Table1[[#This Row],[99/pinn implied]]-1))/4</f>
        <v>5.0291556494607981E-2</v>
      </c>
      <c r="Q3" s="7">
        <f>Table1[[#This Row],[kelly/4 99]]*$U$2</f>
        <v>100.58311298921596</v>
      </c>
      <c r="R3" t="s">
        <v>82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-100.58311298921596</v>
      </c>
    </row>
    <row r="4" spans="1:24" x14ac:dyDescent="0.2">
      <c r="A4">
        <v>6538</v>
      </c>
      <c r="B4" t="s">
        <v>40</v>
      </c>
      <c r="C4" s="1">
        <v>45613</v>
      </c>
      <c r="D4" t="s">
        <v>13</v>
      </c>
      <c r="E4">
        <v>1.5</v>
      </c>
      <c r="F4" s="2">
        <v>0.47169811320754701</v>
      </c>
      <c r="G4" s="2">
        <v>0.509031687564381</v>
      </c>
      <c r="H4" s="2">
        <v>0.56724350697800496</v>
      </c>
      <c r="I4" s="2">
        <v>0.54143646408839696</v>
      </c>
      <c r="J4" s="2">
        <v>0.54071661237784996</v>
      </c>
      <c r="K4" s="2">
        <v>4.5213445266377703E-2</v>
      </c>
      <c r="L4" s="2">
        <f>Table1[[#This Row],[99/pinn implied]]</f>
        <v>0.47619047619047616</v>
      </c>
      <c r="M4" s="2">
        <f>(Table1[[#This Row],[poisson_likelihood]] - (1-Table1[[#This Row],[poisson_likelihood]])/(1/Table1[[#This Row],[365 implied]]-1))/4</f>
        <v>4.3457128330411474E-2</v>
      </c>
      <c r="N4" s="3">
        <f>Table1[[#This Row],[kelly/4 365]]*$U$2</f>
        <v>86.914256660822943</v>
      </c>
      <c r="O4" s="2">
        <f>1/2.1</f>
        <v>0.47619047619047616</v>
      </c>
      <c r="P4" s="2">
        <f>(Table1[[#This Row],[poisson_likelihood]] - (1-Table1[[#This Row],[poisson_likelihood]])/(1/Table1[[#This Row],[99/pinn implied]]-1))/4</f>
        <v>4.3457128330411474E-2</v>
      </c>
      <c r="Q4" s="7">
        <f>Table1[[#This Row],[kelly/4 99]]*$U$2</f>
        <v>86.914256660822943</v>
      </c>
      <c r="R4" t="s">
        <v>81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95.605682326905239</v>
      </c>
      <c r="U4" t="s">
        <v>79</v>
      </c>
      <c r="V4" s="6">
        <f>SUM(S:S)</f>
        <v>35.205154983032543</v>
      </c>
    </row>
    <row r="5" spans="1:24" x14ac:dyDescent="0.2">
      <c r="A5">
        <v>6581</v>
      </c>
      <c r="B5" t="s">
        <v>62</v>
      </c>
      <c r="C5" s="1">
        <v>45613</v>
      </c>
      <c r="D5" t="s">
        <v>12</v>
      </c>
      <c r="E5">
        <v>1.5</v>
      </c>
      <c r="F5" s="2">
        <v>0.61728395061728303</v>
      </c>
      <c r="G5" s="2">
        <v>0.70949296647112103</v>
      </c>
      <c r="H5" s="2">
        <v>0.68507382400585204</v>
      </c>
      <c r="I5" s="2">
        <v>0.71875</v>
      </c>
      <c r="J5" s="2">
        <v>0.680851063829787</v>
      </c>
      <c r="K5" s="2">
        <v>4.4282094713500399E-2</v>
      </c>
      <c r="L5" s="2">
        <f>1/1.6</f>
        <v>0.625</v>
      </c>
      <c r="M5" s="2">
        <f>(Table1[[#This Row],[poisson_likelihood]] - (1-Table1[[#This Row],[poisson_likelihood]])/(1/Table1[[#This Row],[365 implied]]-1))/4</f>
        <v>4.0049216003901378E-2</v>
      </c>
      <c r="N5" s="3">
        <f>Table1[[#This Row],[kelly/4 365]]*$U$2</f>
        <v>80.098432007802757</v>
      </c>
      <c r="O5" s="2">
        <f>1/1.6</f>
        <v>0.625</v>
      </c>
      <c r="P5" s="2">
        <f>(Table1[[#This Row],[poisson_likelihood]] - (1-Table1[[#This Row],[poisson_likelihood]])/(1/Table1[[#This Row],[99/pinn implied]]-1))/4</f>
        <v>4.0049216003901378E-2</v>
      </c>
      <c r="Q5" s="7">
        <f>Table1[[#This Row],[kelly/4 99]]*$U$2</f>
        <v>80.098432007802757</v>
      </c>
      <c r="R5" t="s">
        <v>81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48.05905920468166</v>
      </c>
    </row>
    <row r="6" spans="1:24" x14ac:dyDescent="0.2">
      <c r="A6">
        <v>6494</v>
      </c>
      <c r="B6" t="s">
        <v>18</v>
      </c>
      <c r="C6" s="1">
        <v>45613</v>
      </c>
      <c r="D6" t="s">
        <v>13</v>
      </c>
      <c r="E6">
        <v>1.5</v>
      </c>
      <c r="F6" s="2">
        <v>0.45248868778280499</v>
      </c>
      <c r="G6" s="2">
        <v>0.48734868107298002</v>
      </c>
      <c r="H6" s="2">
        <v>0.54296858279654603</v>
      </c>
      <c r="I6" s="2">
        <v>0.5546875</v>
      </c>
      <c r="J6" s="2">
        <v>0.55327868852458995</v>
      </c>
      <c r="K6" s="2">
        <v>4.1314166938092402E-2</v>
      </c>
      <c r="L6" s="2">
        <f>1/2.25</f>
        <v>0.44444444444444442</v>
      </c>
      <c r="M6" s="2">
        <f>(Table1[[#This Row],[poisson_likelihood]] - (1-Table1[[#This Row],[poisson_likelihood]])/(1/Table1[[#This Row],[365 implied]]-1))/4</f>
        <v>4.4335862258445713E-2</v>
      </c>
      <c r="N6" s="7">
        <f>Table1[[#This Row],[kelly/4 365]]*$U$2</f>
        <v>88.67172451689143</v>
      </c>
      <c r="O6" s="2">
        <f>1/2.15</f>
        <v>0.46511627906976744</v>
      </c>
      <c r="P6" s="2">
        <f>(Table1[[#This Row],[poisson_likelihood]] - (1-Table1[[#This Row],[poisson_likelihood]])/(1/Table1[[#This Row],[99/pinn implied]]-1))/4</f>
        <v>3.6387489785342161E-2</v>
      </c>
      <c r="Q6" s="3">
        <f>Table1[[#This Row],[kelly/4 99]]*$U$2</f>
        <v>72.774979570684323</v>
      </c>
      <c r="R6" t="s">
        <v>81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110.83965564611429</v>
      </c>
    </row>
    <row r="7" spans="1:24" x14ac:dyDescent="0.2">
      <c r="A7">
        <v>6496</v>
      </c>
      <c r="B7" t="s">
        <v>19</v>
      </c>
      <c r="C7" s="1">
        <v>45613</v>
      </c>
      <c r="D7" t="s">
        <v>13</v>
      </c>
      <c r="E7">
        <v>2.5</v>
      </c>
      <c r="F7" s="2">
        <v>0.58823529411764697</v>
      </c>
      <c r="G7" s="2">
        <v>0.60163253333215805</v>
      </c>
      <c r="H7" s="2">
        <v>0.65524287834567896</v>
      </c>
      <c r="I7" s="2">
        <v>0.73026315789473595</v>
      </c>
      <c r="J7" s="2">
        <v>0.66403162055335896</v>
      </c>
      <c r="K7" s="2">
        <v>4.0683176138447998E-2</v>
      </c>
      <c r="L7" s="2">
        <f>1/1.66</f>
        <v>0.60240963855421692</v>
      </c>
      <c r="M7" s="2">
        <f>(Table1[[#This Row],[poisson_likelihood]] - (1-Table1[[#This Row],[poisson_likelihood]])/(1/Table1[[#This Row],[365 implied]]-1))/4</f>
        <v>3.3220900777964774E-2</v>
      </c>
      <c r="N7" s="3">
        <f>Table1[[#This Row],[kelly/4 365]]*$U$2</f>
        <v>66.441801555929544</v>
      </c>
      <c r="O7" s="2">
        <f>1/1.72</f>
        <v>0.58139534883720934</v>
      </c>
      <c r="P7" s="2">
        <f>(Table1[[#This Row],[poisson_likelihood]] - (1-Table1[[#This Row],[poisson_likelihood]])/(1/Table1[[#This Row],[99/pinn implied]]-1))/4</f>
        <v>4.410338567866938E-2</v>
      </c>
      <c r="Q7" s="7">
        <f>Table1[[#This Row],[kelly/4 99]]*$U$2</f>
        <v>88.206771357338752</v>
      </c>
      <c r="R7" t="s">
        <v>81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63.5088753772839</v>
      </c>
    </row>
    <row r="8" spans="1:24" x14ac:dyDescent="0.2">
      <c r="A8">
        <v>6555</v>
      </c>
      <c r="B8" t="s">
        <v>49</v>
      </c>
      <c r="C8" s="1">
        <v>45613</v>
      </c>
      <c r="D8" t="s">
        <v>12</v>
      </c>
      <c r="E8">
        <v>1.5</v>
      </c>
      <c r="F8" s="2">
        <v>0.62111801242235998</v>
      </c>
      <c r="G8" s="2">
        <v>0.69490443282679004</v>
      </c>
      <c r="H8" s="2">
        <v>0.675851127518587</v>
      </c>
      <c r="I8" s="2">
        <v>0.61842105263157898</v>
      </c>
      <c r="J8" s="2">
        <v>0.592592592592592</v>
      </c>
      <c r="K8" s="2">
        <v>3.6114883321690897E-2</v>
      </c>
      <c r="L8" s="2">
        <f>1/1.58</f>
        <v>0.63291139240506322</v>
      </c>
      <c r="M8" s="2">
        <f>(Table1[[#This Row],[poisson_likelihood]] - (1-Table1[[#This Row],[poisson_likelihood]])/(1/Table1[[#This Row],[365 implied]]-1))/4</f>
        <v>2.9243440292830825E-2</v>
      </c>
      <c r="N8" s="3">
        <f>Table1[[#This Row],[kelly/4 365]]*$U$2</f>
        <v>58.486880585661652</v>
      </c>
      <c r="O8" s="2">
        <f>1/1.59</f>
        <v>0.62893081761006286</v>
      </c>
      <c r="P8" s="2">
        <f>(Table1[[#This Row],[poisson_likelihood]] - (1-Table1[[#This Row],[poisson_likelihood]])/(1/Table1[[#This Row],[99/pinn implied]]-1))/4</f>
        <v>3.161156472650567E-2</v>
      </c>
      <c r="Q8" s="7">
        <f>Table1[[#This Row],[kelly/4 99]]*$U$2</f>
        <v>63.223129453011339</v>
      </c>
      <c r="R8" t="s">
        <v>82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-63.223129453011339</v>
      </c>
    </row>
    <row r="9" spans="1:24" x14ac:dyDescent="0.2">
      <c r="A9">
        <v>6526</v>
      </c>
      <c r="B9" t="s">
        <v>34</v>
      </c>
      <c r="C9" s="1">
        <v>45613</v>
      </c>
      <c r="D9" t="s">
        <v>13</v>
      </c>
      <c r="E9">
        <v>2.5</v>
      </c>
      <c r="F9" s="2">
        <v>0.63694267515923497</v>
      </c>
      <c r="G9" s="2">
        <v>0.61885556612695602</v>
      </c>
      <c r="H9" s="2">
        <v>0.68874112409341604</v>
      </c>
      <c r="I9" s="2">
        <v>0.74509803921568596</v>
      </c>
      <c r="J9" s="2">
        <v>0.71428571428571397</v>
      </c>
      <c r="K9" s="2">
        <v>3.5668230187133401E-2</v>
      </c>
      <c r="L9" s="2">
        <f>1/1.57</f>
        <v>0.63694267515923564</v>
      </c>
      <c r="M9" s="2">
        <f>(Table1[[#This Row],[poisson_likelihood]] - (1-Table1[[#This Row],[poisson_likelihood]])/(1/Table1[[#This Row],[365 implied]]-1))/4</f>
        <v>3.5668230187132999E-2</v>
      </c>
      <c r="N9" s="3">
        <f>Table1[[#This Row],[kelly/4 365]]*$U$2</f>
        <v>71.336460374265997</v>
      </c>
      <c r="O9" s="2">
        <f>1/1.57</f>
        <v>0.63694267515923564</v>
      </c>
      <c r="P9" s="2">
        <f>(Table1[[#This Row],[poisson_likelihood]] - (1-Table1[[#This Row],[poisson_likelihood]])/(1/Table1[[#This Row],[99/pinn implied]]-1))/4</f>
        <v>3.5668230187132999E-2</v>
      </c>
      <c r="Q9" s="7">
        <f>Table1[[#This Row],[kelly/4 99]]*$U$2</f>
        <v>71.336460374265997</v>
      </c>
      <c r="R9" t="s">
        <v>81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40.661782413331622</v>
      </c>
    </row>
    <row r="10" spans="1:24" x14ac:dyDescent="0.2">
      <c r="A10">
        <v>6484</v>
      </c>
      <c r="B10" t="s">
        <v>11</v>
      </c>
      <c r="C10" s="1">
        <v>45613</v>
      </c>
      <c r="D10" t="s">
        <v>13</v>
      </c>
      <c r="E10">
        <v>3.5</v>
      </c>
      <c r="F10" s="2">
        <v>0.60606060606060597</v>
      </c>
      <c r="G10" s="2">
        <v>0.61552136568824001</v>
      </c>
      <c r="H10" s="2">
        <v>0.65570166084161596</v>
      </c>
      <c r="I10" s="2">
        <v>0.65467625899280502</v>
      </c>
      <c r="J10" s="2">
        <v>0.65</v>
      </c>
      <c r="K10" s="2">
        <v>3.1502977072564303E-2</v>
      </c>
      <c r="L10" s="2">
        <f>1/1.64</f>
        <v>0.6097560975609756</v>
      </c>
      <c r="M10" s="2">
        <f>(Table1[[#This Row],[poisson_likelihood]] - (1-Table1[[#This Row],[poisson_likelihood]])/(1/Table1[[#This Row],[365 implied]]-1))/4</f>
        <v>2.9433876476660265E-2</v>
      </c>
      <c r="N10" s="3">
        <f>Table1[[#This Row],[kelly/4 365]]*$U$2</f>
        <v>58.867752953320526</v>
      </c>
      <c r="O10" s="2">
        <f>1/1.65</f>
        <v>0.60606060606060608</v>
      </c>
      <c r="P10" s="2">
        <f>(Table1[[#This Row],[poisson_likelihood]] - (1-Table1[[#This Row],[poisson_likelihood]])/(1/Table1[[#This Row],[99/pinn implied]]-1))/4</f>
        <v>3.150297707256397E-2</v>
      </c>
      <c r="Q10" s="7">
        <f>Table1[[#This Row],[kelly/4 99]]*$U$2</f>
        <v>63.005954145127937</v>
      </c>
      <c r="R10" t="s">
        <v>82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-63.005954145127937</v>
      </c>
    </row>
    <row r="11" spans="1:24" x14ac:dyDescent="0.2">
      <c r="A11">
        <v>6490</v>
      </c>
      <c r="B11" t="s">
        <v>16</v>
      </c>
      <c r="C11" s="1">
        <v>45613</v>
      </c>
      <c r="D11" t="s">
        <v>13</v>
      </c>
      <c r="E11">
        <v>1.5</v>
      </c>
      <c r="F11" s="2">
        <v>0.45454545454545398</v>
      </c>
      <c r="G11" s="2">
        <v>0.46631204622744399</v>
      </c>
      <c r="H11" s="2">
        <v>0.521580116457944</v>
      </c>
      <c r="I11" s="2">
        <v>0.45251396648044601</v>
      </c>
      <c r="J11" s="2">
        <v>0.42996742671009702</v>
      </c>
      <c r="K11" s="2">
        <v>3.0724220043224601E-2</v>
      </c>
      <c r="M11" s="2" t="e">
        <f>(Table1[[#This Row],[poisson_likelihood]] - (1-Table1[[#This Row],[poisson_likelihood]])/(1/Table1[[#This Row],[365 implied]]-1))/4</f>
        <v>#DIV/0!</v>
      </c>
      <c r="N11" s="3" t="e">
        <f>Table1[[#This Row],[kelly/4 365]]*$U$2</f>
        <v>#DIV/0!</v>
      </c>
      <c r="P11" s="2" t="e">
        <f>(Table1[[#This Row],[poisson_likelihood]] - (1-Table1[[#This Row],[poisson_likelihood]])/(1/Table1[[#This Row],[99/pinn implied]]-1))/4</f>
        <v>#DIV/0!</v>
      </c>
      <c r="Q11" s="3" t="e">
        <f>Table1[[#This Row],[kelly/4 99]]*$U$2</f>
        <v>#DIV/0!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" spans="1:24" x14ac:dyDescent="0.2">
      <c r="A12">
        <v>6498</v>
      </c>
      <c r="B12" t="s">
        <v>20</v>
      </c>
      <c r="C12" s="1">
        <v>45613</v>
      </c>
      <c r="D12" t="s">
        <v>13</v>
      </c>
      <c r="E12">
        <v>1.5</v>
      </c>
      <c r="F12" s="2">
        <v>0.5</v>
      </c>
      <c r="G12" s="2">
        <v>0.50050511498799599</v>
      </c>
      <c r="H12" s="2">
        <v>0.55842342729954597</v>
      </c>
      <c r="I12" s="2">
        <v>0.52898550724637605</v>
      </c>
      <c r="J12" s="2">
        <v>0.498084291187739</v>
      </c>
      <c r="K12" s="2">
        <v>2.92117136497731E-2</v>
      </c>
      <c r="M12" s="2" t="e">
        <f>(Table1[[#This Row],[poisson_likelihood]] - (1-Table1[[#This Row],[poisson_likelihood]])/(1/Table1[[#This Row],[365 implied]]-1))/4</f>
        <v>#DIV/0!</v>
      </c>
      <c r="N12" s="3" t="e">
        <f>Table1[[#This Row],[kelly/4 365]]*$U$2</f>
        <v>#DIV/0!</v>
      </c>
      <c r="P12" s="2" t="e">
        <f>(Table1[[#This Row],[poisson_likelihood]] - (1-Table1[[#This Row],[poisson_likelihood]])/(1/Table1[[#This Row],[99/pinn implied]]-1))/4</f>
        <v>#DIV/0!</v>
      </c>
      <c r="Q12" s="3" t="e">
        <f>Table1[[#This Row],[kelly/4 99]]*$U$2</f>
        <v>#DIV/0!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" spans="1:24" x14ac:dyDescent="0.2">
      <c r="A13">
        <v>6588</v>
      </c>
      <c r="B13" t="s">
        <v>65</v>
      </c>
      <c r="C13" s="1">
        <v>45613</v>
      </c>
      <c r="D13" t="s">
        <v>13</v>
      </c>
      <c r="E13">
        <v>2.5</v>
      </c>
      <c r="F13" s="2">
        <v>0.46511627906976699</v>
      </c>
      <c r="G13" s="2">
        <v>0.47892937892320198</v>
      </c>
      <c r="H13" s="2">
        <v>0.520816911411082</v>
      </c>
      <c r="I13" s="2">
        <v>0.59659090909090895</v>
      </c>
      <c r="J13" s="2">
        <v>0.543333333333333</v>
      </c>
      <c r="K13" s="2">
        <v>2.6033991203006E-2</v>
      </c>
      <c r="L13" s="2">
        <f>1/2.2</f>
        <v>0.45454545454545453</v>
      </c>
      <c r="M13" s="2">
        <f>(Table1[[#This Row],[poisson_likelihood]] - (1-Table1[[#This Row],[poisson_likelihood]])/(1/Table1[[#This Row],[365 implied]]-1))/4</f>
        <v>3.0374417730079262E-2</v>
      </c>
      <c r="N13" s="7">
        <f>Table1[[#This Row],[kelly/4 365]]*$U$2</f>
        <v>60.748835460158524</v>
      </c>
      <c r="O13" s="2">
        <f>Table1[[#This Row],[365 implied]]</f>
        <v>0.45454545454545453</v>
      </c>
      <c r="P13" s="2">
        <f>(Table1[[#This Row],[poisson_likelihood]] - (1-Table1[[#This Row],[poisson_likelihood]])/(1/Table1[[#This Row],[99/pinn implied]]-1))/4</f>
        <v>3.0374417730079262E-2</v>
      </c>
      <c r="Q13" s="3">
        <f>Table1[[#This Row],[kelly/4 99]]*$U$2</f>
        <v>60.748835460158524</v>
      </c>
      <c r="R13" t="s">
        <v>81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72.898602552190255</v>
      </c>
    </row>
    <row r="14" spans="1:24" x14ac:dyDescent="0.2">
      <c r="A14">
        <v>6541</v>
      </c>
      <c r="B14" t="s">
        <v>42</v>
      </c>
      <c r="C14" s="1">
        <v>45613</v>
      </c>
      <c r="D14" t="s">
        <v>12</v>
      </c>
      <c r="E14">
        <v>1.5</v>
      </c>
      <c r="F14" s="2">
        <v>0.54644808743169304</v>
      </c>
      <c r="G14" s="2">
        <v>0.63317317427220998</v>
      </c>
      <c r="H14" s="2">
        <v>0.591214343857283</v>
      </c>
      <c r="I14" s="2">
        <v>0.643274853801169</v>
      </c>
      <c r="J14" s="2">
        <v>0.60338983050847395</v>
      </c>
      <c r="K14" s="2">
        <v>2.4675376282779798E-2</v>
      </c>
      <c r="L14" s="2">
        <f>1/1.83</f>
        <v>0.54644808743169393</v>
      </c>
      <c r="M14" s="2">
        <f>(Table1[[#This Row],[poisson_likelihood]] - (1-Table1[[#This Row],[poisson_likelihood]])/(1/Table1[[#This Row],[365 implied]]-1))/4</f>
        <v>2.4675376282779521E-2</v>
      </c>
      <c r="N14" s="3">
        <f>Table1[[#This Row],[kelly/4 365]]*$U$2</f>
        <v>49.350752565559041</v>
      </c>
      <c r="O14" s="2">
        <f>1/1.83</f>
        <v>0.54644808743169393</v>
      </c>
      <c r="P14" s="2">
        <f>(Table1[[#This Row],[poisson_likelihood]] - (1-Table1[[#This Row],[poisson_likelihood]])/(1/Table1[[#This Row],[99/pinn implied]]-1))/4</f>
        <v>2.4675376282779521E-2</v>
      </c>
      <c r="Q14" s="7">
        <f>Table1[[#This Row],[kelly/4 99]]*$U$2</f>
        <v>49.350752565559041</v>
      </c>
      <c r="R14" t="s">
        <v>82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-49.350752565559041</v>
      </c>
    </row>
    <row r="15" spans="1:24" x14ac:dyDescent="0.2">
      <c r="A15">
        <v>6553</v>
      </c>
      <c r="B15" t="s">
        <v>48</v>
      </c>
      <c r="C15" s="1">
        <v>45613</v>
      </c>
      <c r="D15" t="s">
        <v>12</v>
      </c>
      <c r="E15">
        <v>2.5</v>
      </c>
      <c r="F15" s="2">
        <v>0.51546391752577303</v>
      </c>
      <c r="G15" s="2">
        <v>0.598694696217692</v>
      </c>
      <c r="H15" s="2">
        <v>0.55805231633958097</v>
      </c>
      <c r="I15" s="2">
        <v>0.51136363636363602</v>
      </c>
      <c r="J15" s="2">
        <v>0.50671140939597303</v>
      </c>
      <c r="K15" s="2">
        <v>2.19738015156348E-2</v>
      </c>
      <c r="L15" s="2">
        <f>1/1.95</f>
        <v>0.51282051282051289</v>
      </c>
      <c r="M15" s="2">
        <f>(Table1[[#This Row],[poisson_likelihood]] - (1-Table1[[#This Row],[poisson_likelihood]])/(1/Table1[[#This Row],[365 implied]]-1))/4</f>
        <v>2.3211057068995469E-2</v>
      </c>
      <c r="N15" s="7">
        <f>Table1[[#This Row],[kelly/4 365]]*$U$2</f>
        <v>46.422114137990938</v>
      </c>
      <c r="O15" s="2">
        <f>1/1.91</f>
        <v>0.52356020942408377</v>
      </c>
      <c r="P15" s="2">
        <f>(Table1[[#This Row],[poisson_likelihood]] - (1-Table1[[#This Row],[poisson_likelihood]])/(1/Table1[[#This Row],[99/pinn implied]]-1))/4</f>
        <v>1.8098880277087809E-2</v>
      </c>
      <c r="Q15" s="3">
        <f>Table1[[#This Row],[kelly/4 99]]*$U$2</f>
        <v>36.197760554175616</v>
      </c>
      <c r="R15" t="s">
        <v>82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-46.422114137990938</v>
      </c>
    </row>
    <row r="16" spans="1:24" x14ac:dyDescent="0.2">
      <c r="A16">
        <v>6574</v>
      </c>
      <c r="B16" t="s">
        <v>58</v>
      </c>
      <c r="C16" s="1">
        <v>45613</v>
      </c>
      <c r="D16" t="s">
        <v>13</v>
      </c>
      <c r="E16">
        <v>2.5</v>
      </c>
      <c r="F16" s="2">
        <v>0.56497175141242895</v>
      </c>
      <c r="G16" s="2">
        <v>0.56095890756315903</v>
      </c>
      <c r="H16" s="2">
        <v>0.60118432264160604</v>
      </c>
      <c r="I16" s="2">
        <v>0.65363128491620104</v>
      </c>
      <c r="J16" s="2">
        <v>0.65346534653465305</v>
      </c>
      <c r="K16" s="2">
        <v>2.08104711284554E-2</v>
      </c>
      <c r="L16" s="2">
        <f>1/1.76</f>
        <v>0.56818181818181823</v>
      </c>
      <c r="M16" s="2">
        <f>(Table1[[#This Row],[poisson_likelihood]] - (1-Table1[[#This Row],[poisson_likelihood]])/(1/Table1[[#This Row],[365 implied]]-1))/4</f>
        <v>1.9106713108298201E-2</v>
      </c>
      <c r="N16" s="3">
        <f>Table1[[#This Row],[kelly/4 365]]*$U$2</f>
        <v>38.213426216596403</v>
      </c>
      <c r="O16" s="2">
        <f>1/1.77</f>
        <v>0.56497175141242939</v>
      </c>
      <c r="P16" s="2">
        <f>(Table1[[#This Row],[poisson_likelihood]] - (1-Table1[[#This Row],[poisson_likelihood]])/(1/Table1[[#This Row],[99/pinn implied]]-1))/4</f>
        <v>2.081047112845541E-2</v>
      </c>
      <c r="Q16" s="7">
        <f>Table1[[#This Row],[kelly/4 99]]*$U$2</f>
        <v>41.620942256910823</v>
      </c>
      <c r="R16" t="s">
        <v>82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-41.620942256910823</v>
      </c>
    </row>
    <row r="17" spans="1:19" x14ac:dyDescent="0.2">
      <c r="A17">
        <v>6551</v>
      </c>
      <c r="B17" t="s">
        <v>47</v>
      </c>
      <c r="C17" s="1">
        <v>45613</v>
      </c>
      <c r="D17" t="s">
        <v>12</v>
      </c>
      <c r="E17">
        <v>2.5</v>
      </c>
      <c r="F17" s="2">
        <v>0.57471264367816</v>
      </c>
      <c r="G17" s="2">
        <v>0.65023860399371003</v>
      </c>
      <c r="H17" s="2">
        <v>0.60687607469776506</v>
      </c>
      <c r="I17" s="2">
        <v>0.55828220858895705</v>
      </c>
      <c r="J17" s="2">
        <v>0.56410256410256399</v>
      </c>
      <c r="K17" s="2">
        <v>1.8906881748011001E-2</v>
      </c>
      <c r="L17" s="2">
        <f>1/1.71</f>
        <v>0.58479532163742687</v>
      </c>
      <c r="M17" s="2">
        <f>(Table1[[#This Row],[poisson_likelihood]] - (1-Table1[[#This Row],[poisson_likelihood]])/(1/Table1[[#This Row],[365 implied]]-1))/4</f>
        <v>1.329510131449943E-2</v>
      </c>
      <c r="N17" s="3">
        <f>Table1[[#This Row],[kelly/4 365]]*$U$2</f>
        <v>26.59020262899886</v>
      </c>
      <c r="O17" s="2">
        <f>1/1.74</f>
        <v>0.57471264367816088</v>
      </c>
      <c r="P17" s="2">
        <f>(Table1[[#This Row],[poisson_likelihood]] - (1-Table1[[#This Row],[poisson_likelihood]])/(1/Table1[[#This Row],[99/pinn implied]]-1))/4</f>
        <v>1.8906881748010584E-2</v>
      </c>
      <c r="Q17" s="7">
        <f>Table1[[#This Row],[kelly/4 99]]*$U$2</f>
        <v>37.813763496021167</v>
      </c>
      <c r="R17" t="s">
        <v>82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-37.813763496021167</v>
      </c>
    </row>
    <row r="18" spans="1:19" x14ac:dyDescent="0.2">
      <c r="A18">
        <v>6563</v>
      </c>
      <c r="B18" t="s">
        <v>53</v>
      </c>
      <c r="C18" s="1">
        <v>45613</v>
      </c>
      <c r="D18" t="s">
        <v>12</v>
      </c>
      <c r="E18">
        <v>2.5</v>
      </c>
      <c r="F18" s="2">
        <v>0.46511627906976699</v>
      </c>
      <c r="G18" s="2">
        <v>0.54252273993084299</v>
      </c>
      <c r="H18" s="2">
        <v>0.50478269557163302</v>
      </c>
      <c r="I18" s="2">
        <v>0.56179775280898803</v>
      </c>
      <c r="J18" s="2">
        <v>0.53511705685618705</v>
      </c>
      <c r="K18" s="2">
        <v>1.8539738147611302E-2</v>
      </c>
      <c r="L18" s="2">
        <f>1/2.25</f>
        <v>0.44444444444444442</v>
      </c>
      <c r="M18" s="2">
        <f>(Table1[[#This Row],[poisson_likelihood]] - (1-Table1[[#This Row],[poisson_likelihood]])/(1/Table1[[#This Row],[365 implied]]-1))/4</f>
        <v>2.715221300723486E-2</v>
      </c>
      <c r="N18" s="7">
        <f>Table1[[#This Row],[kelly/4 365]]*$U$2</f>
        <v>54.304426014469719</v>
      </c>
      <c r="O18" s="2">
        <f>1/2.1</f>
        <v>0.47619047619047616</v>
      </c>
      <c r="P18" s="2">
        <f>(Table1[[#This Row],[poisson_likelihood]] - (1-Table1[[#This Row],[poisson_likelihood]])/(1/Table1[[#This Row],[99/pinn implied]]-1))/4</f>
        <v>1.364628652282486E-2</v>
      </c>
      <c r="Q18" s="3">
        <f>Table1[[#This Row],[kelly/4 99]]*$U$2</f>
        <v>27.292573045649721</v>
      </c>
      <c r="R18" t="s">
        <v>82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-54.304426014469719</v>
      </c>
    </row>
    <row r="19" spans="1:19" x14ac:dyDescent="0.2">
      <c r="A19">
        <v>6514</v>
      </c>
      <c r="B19" t="s">
        <v>28</v>
      </c>
      <c r="C19" s="1">
        <v>45613</v>
      </c>
      <c r="D19" t="s">
        <v>13</v>
      </c>
      <c r="E19">
        <v>1.5</v>
      </c>
      <c r="F19" s="2">
        <v>0.40816326530612201</v>
      </c>
      <c r="G19" s="2">
        <v>0.40238291067764698</v>
      </c>
      <c r="H19" s="2">
        <v>0.44942831004783801</v>
      </c>
      <c r="I19" s="2">
        <v>0.459302325581395</v>
      </c>
      <c r="J19" s="2">
        <v>0.48135593220338901</v>
      </c>
      <c r="K19" s="2">
        <v>1.7430924071931898E-2</v>
      </c>
      <c r="L19" s="2">
        <f>1/2.45</f>
        <v>0.4081632653061224</v>
      </c>
      <c r="M19" s="2">
        <f>(Table1[[#This Row],[poisson_likelihood]] - (1-Table1[[#This Row],[poisson_likelihood]])/(1/Table1[[#This Row],[365 implied]]-1))/4</f>
        <v>1.7430924071931586E-2</v>
      </c>
      <c r="N19" s="7">
        <f>Table1[[#This Row],[kelly/4 365]]*$U$2</f>
        <v>34.86184814386317</v>
      </c>
      <c r="O19" s="2">
        <f>Table1[[#This Row],[365 implied]]</f>
        <v>0.4081632653061224</v>
      </c>
      <c r="P19" s="2">
        <f>(Table1[[#This Row],[poisson_likelihood]] - (1-Table1[[#This Row],[poisson_likelihood]])/(1/Table1[[#This Row],[99/pinn implied]]-1))/4</f>
        <v>1.7430924071931586E-2</v>
      </c>
      <c r="Q19" s="3">
        <f>Table1[[#This Row],[kelly/4 99]]*$U$2</f>
        <v>34.86184814386317</v>
      </c>
      <c r="R19" t="s">
        <v>82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-34.86184814386317</v>
      </c>
    </row>
    <row r="20" spans="1:19" x14ac:dyDescent="0.2">
      <c r="A20">
        <v>6543</v>
      </c>
      <c r="B20" t="s">
        <v>43</v>
      </c>
      <c r="C20" s="1">
        <v>45613</v>
      </c>
      <c r="D20" t="s">
        <v>12</v>
      </c>
      <c r="E20">
        <v>1.5</v>
      </c>
      <c r="F20" s="2">
        <v>0.67567567567567499</v>
      </c>
      <c r="G20" s="2">
        <v>0.70973939063250402</v>
      </c>
      <c r="H20" s="2">
        <v>0.69627614885689504</v>
      </c>
      <c r="I20" s="2">
        <v>0.71631205673758802</v>
      </c>
      <c r="J20" s="2">
        <v>0.68627450980392102</v>
      </c>
      <c r="K20" s="2">
        <v>1.5879531410523499E-2</v>
      </c>
      <c r="L20" s="2" t="s">
        <v>80</v>
      </c>
      <c r="M20" s="2" t="e">
        <f>(Table1[[#This Row],[poisson_likelihood]] - (1-Table1[[#This Row],[poisson_likelihood]])/(1/Table1[[#This Row],[365 implied]]-1))/4</f>
        <v>#VALUE!</v>
      </c>
      <c r="N20" s="3" t="e">
        <f>Table1[[#This Row],[kelly/4 365]]*$U$2</f>
        <v>#VALUE!</v>
      </c>
      <c r="O20" s="2" t="s">
        <v>80</v>
      </c>
      <c r="P20" s="2" t="e">
        <f>(Table1[[#This Row],[poisson_likelihood]] - (1-Table1[[#This Row],[poisson_likelihood]])/(1/Table1[[#This Row],[99/pinn implied]]-1))/4</f>
        <v>#VALUE!</v>
      </c>
      <c r="Q20" s="3" t="e">
        <f>Table1[[#This Row],[kelly/4 99]]*$U$2</f>
        <v>#VALUE!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6486</v>
      </c>
      <c r="B21" t="s">
        <v>14</v>
      </c>
      <c r="C21" s="1">
        <v>45613</v>
      </c>
      <c r="D21" t="s">
        <v>13</v>
      </c>
      <c r="E21">
        <v>1.5</v>
      </c>
      <c r="F21" s="2">
        <v>0.434782608695652</v>
      </c>
      <c r="G21" s="2">
        <v>0.426700892045417</v>
      </c>
      <c r="H21" s="2">
        <v>0.46602879050042401</v>
      </c>
      <c r="I21" s="2">
        <v>0.45604395604395598</v>
      </c>
      <c r="J21" s="2">
        <v>0.43225806451612903</v>
      </c>
      <c r="K21" s="2">
        <v>1.3820426567495299E-2</v>
      </c>
      <c r="L21" s="2">
        <f>1/2.32</f>
        <v>0.43103448275862072</v>
      </c>
      <c r="M21" s="2">
        <f>(Table1[[#This Row],[poisson_likelihood]] - (1-Table1[[#This Row],[poisson_likelihood]])/(1/Table1[[#This Row],[365 implied]]-1))/4</f>
        <v>1.5376286735034772E-2</v>
      </c>
      <c r="N21" s="7">
        <f>Table1[[#This Row],[kelly/4 365]]*$U$2</f>
        <v>30.752573470069542</v>
      </c>
      <c r="O21" s="2">
        <f>1/2.25</f>
        <v>0.44444444444444442</v>
      </c>
      <c r="P21" s="2">
        <f>(Table1[[#This Row],[poisson_likelihood]] - (1-Table1[[#This Row],[poisson_likelihood]])/(1/Table1[[#This Row],[99/pinn implied]]-1))/4</f>
        <v>9.7129557251908055E-3</v>
      </c>
      <c r="Q21" s="3">
        <f>Table1[[#This Row],[kelly/4 99]]*$U$2</f>
        <v>19.425911450381612</v>
      </c>
      <c r="R21" t="s">
        <v>81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40.593396980491796</v>
      </c>
    </row>
    <row r="22" spans="1:19" x14ac:dyDescent="0.2">
      <c r="A22">
        <v>6569</v>
      </c>
      <c r="B22" t="s">
        <v>56</v>
      </c>
      <c r="C22" s="1">
        <v>45613</v>
      </c>
      <c r="D22" t="s">
        <v>12</v>
      </c>
      <c r="E22">
        <v>1.5</v>
      </c>
      <c r="F22" s="2">
        <v>0.56818181818181801</v>
      </c>
      <c r="G22" s="2">
        <v>0.63994296388217697</v>
      </c>
      <c r="H22" s="2">
        <v>0.58921932250534204</v>
      </c>
      <c r="I22" s="2">
        <v>0.568965517241379</v>
      </c>
      <c r="J22" s="2">
        <v>0.52132701421800898</v>
      </c>
      <c r="K22" s="2">
        <v>1.21796077662507E-2</v>
      </c>
      <c r="L22" s="2" t="s">
        <v>80</v>
      </c>
      <c r="M22" s="2" t="e">
        <f>(Table1[[#This Row],[poisson_likelihood]] - (1-Table1[[#This Row],[poisson_likelihood]])/(1/Table1[[#This Row],[365 implied]]-1))/4</f>
        <v>#VALUE!</v>
      </c>
      <c r="N22" s="3" t="e">
        <f>Table1[[#This Row],[kelly/4 365]]*$U$2</f>
        <v>#VALUE!</v>
      </c>
      <c r="P22" s="2" t="e">
        <f>(Table1[[#This Row],[poisson_likelihood]] - (1-Table1[[#This Row],[poisson_likelihood]])/(1/Table1[[#This Row],[99/pinn implied]]-1))/4</f>
        <v>#DIV/0!</v>
      </c>
      <c r="Q22" s="3" t="e">
        <f>Table1[[#This Row],[kelly/4 99]]*$U$2</f>
        <v>#DIV/0!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6565</v>
      </c>
      <c r="B23" t="s">
        <v>54</v>
      </c>
      <c r="C23" s="1">
        <v>45613</v>
      </c>
      <c r="D23" t="s">
        <v>12</v>
      </c>
      <c r="E23">
        <v>2.5</v>
      </c>
      <c r="F23" s="2">
        <v>0.45045045045045001</v>
      </c>
      <c r="G23" s="2">
        <v>0.52010194558534895</v>
      </c>
      <c r="H23" s="2">
        <v>0.47705797376643599</v>
      </c>
      <c r="I23" s="2">
        <v>0.4</v>
      </c>
      <c r="J23" s="2">
        <v>0.38235294117647001</v>
      </c>
      <c r="K23" s="2">
        <v>1.21042421642393E-2</v>
      </c>
      <c r="L23" s="2">
        <f>1/2.2</f>
        <v>0.45454545454545453</v>
      </c>
      <c r="M23" s="2">
        <f>(Table1[[#This Row],[poisson_likelihood]] - (1-Table1[[#This Row],[poisson_likelihood]])/(1/Table1[[#This Row],[365 implied]]-1))/4</f>
        <v>1.0318237976283173E-2</v>
      </c>
      <c r="N23" s="3">
        <f>Table1[[#This Row],[kelly/4 365]]*$U$2</f>
        <v>20.636475952566347</v>
      </c>
      <c r="O23" s="2">
        <f>1/2.2</f>
        <v>0.45454545454545453</v>
      </c>
      <c r="P23" s="2">
        <f>(Table1[[#This Row],[poisson_likelihood]] - (1-Table1[[#This Row],[poisson_likelihood]])/(1/Table1[[#This Row],[99/pinn implied]]-1))/4</f>
        <v>1.0318237976283173E-2</v>
      </c>
      <c r="Q23" s="7">
        <f>Table1[[#This Row],[kelly/4 99]]*$U$2</f>
        <v>20.636475952566347</v>
      </c>
      <c r="R23" t="s">
        <v>82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-20.636475952566347</v>
      </c>
    </row>
    <row r="24" spans="1:19" x14ac:dyDescent="0.2">
      <c r="A24">
        <v>6575</v>
      </c>
      <c r="B24" t="s">
        <v>59</v>
      </c>
      <c r="C24" s="1">
        <v>45613</v>
      </c>
      <c r="D24" t="s">
        <v>12</v>
      </c>
      <c r="E24">
        <v>2.5</v>
      </c>
      <c r="F24" s="2">
        <v>0.49504950495049499</v>
      </c>
      <c r="G24" s="2">
        <v>0.55196486033891201</v>
      </c>
      <c r="H24" s="2">
        <v>0.51522571574408504</v>
      </c>
      <c r="I24" s="2">
        <v>0.48314606741573002</v>
      </c>
      <c r="J24" s="2">
        <v>0.44701986754966799</v>
      </c>
      <c r="K24" s="2">
        <v>9.9892024027088792E-3</v>
      </c>
      <c r="L24" s="2">
        <f>1/2.05</f>
        <v>0.48780487804878053</v>
      </c>
      <c r="M24" s="2">
        <f>(Table1[[#This Row],[poisson_likelihood]] - (1-Table1[[#This Row],[poisson_likelihood]])/(1/Table1[[#This Row],[365 implied]]-1))/4</f>
        <v>1.3383980303660531E-2</v>
      </c>
      <c r="N24" s="7">
        <f>Table1[[#This Row],[kelly/4 365]]*$U$2</f>
        <v>26.767960607321061</v>
      </c>
      <c r="O24" s="2">
        <f>Table1[[#This Row],[365 implied]]</f>
        <v>0.48780487804878053</v>
      </c>
      <c r="P24" s="2">
        <f>(Table1[[#This Row],[poisson_likelihood]] - (1-Table1[[#This Row],[poisson_likelihood]])/(1/Table1[[#This Row],[99/pinn implied]]-1))/4</f>
        <v>1.3383980303660531E-2</v>
      </c>
      <c r="Q24" s="3">
        <f>Table1[[#This Row],[kelly/4 99]]*$U$2</f>
        <v>26.767960607321061</v>
      </c>
      <c r="R24" t="s">
        <v>82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-26.767960607321061</v>
      </c>
    </row>
    <row r="25" spans="1:19" x14ac:dyDescent="0.2">
      <c r="A25">
        <v>6517</v>
      </c>
      <c r="B25" t="s">
        <v>30</v>
      </c>
      <c r="C25" s="1">
        <v>45613</v>
      </c>
      <c r="D25" t="s">
        <v>12</v>
      </c>
      <c r="E25">
        <v>3.5</v>
      </c>
      <c r="F25" s="2">
        <v>0.45454545454545398</v>
      </c>
      <c r="G25" s="2">
        <v>0.50898222430949203</v>
      </c>
      <c r="H25" s="2">
        <v>0.473406863756686</v>
      </c>
      <c r="I25" s="2">
        <v>0.48214285714285698</v>
      </c>
      <c r="J25" s="2">
        <v>0.48096885813148699</v>
      </c>
      <c r="K25" s="2">
        <v>8.6448125551478391E-3</v>
      </c>
      <c r="L25" s="2">
        <f>1/2.28</f>
        <v>0.43859649122807021</v>
      </c>
      <c r="M25" s="2">
        <f>(Table1[[#This Row],[poisson_likelihood]] - (1-Table1[[#This Row],[poisson_likelihood]])/(1/Table1[[#This Row],[365 implied]]-1))/4</f>
        <v>1.5501494016649214E-2</v>
      </c>
      <c r="N25" s="7">
        <f>Table1[[#This Row],[kelly/4 365]]*$U$2</f>
        <v>31.002988033298429</v>
      </c>
      <c r="O25" s="2">
        <f>Table1[[#This Row],[365 implied]]</f>
        <v>0.43859649122807021</v>
      </c>
      <c r="P25" s="2">
        <f>(Table1[[#This Row],[poisson_likelihood]] - (1-Table1[[#This Row],[poisson_likelihood]])/(1/Table1[[#This Row],[99/pinn implied]]-1))/4</f>
        <v>1.5501494016649214E-2</v>
      </c>
      <c r="Q25" s="3">
        <f>Table1[[#This Row],[kelly/4 99]]*$U$2</f>
        <v>31.002988033298429</v>
      </c>
      <c r="R25" t="s">
        <v>81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39.683824682621982</v>
      </c>
    </row>
    <row r="26" spans="1:19" x14ac:dyDescent="0.2">
      <c r="A26">
        <v>6512</v>
      </c>
      <c r="B26" t="s">
        <v>27</v>
      </c>
      <c r="C26" s="1">
        <v>45613</v>
      </c>
      <c r="D26" t="s">
        <v>13</v>
      </c>
      <c r="E26">
        <v>2.5</v>
      </c>
      <c r="F26" s="2">
        <v>0.44052863436123302</v>
      </c>
      <c r="G26" s="2">
        <v>0.41912404271423398</v>
      </c>
      <c r="H26" s="2">
        <v>0.456257958163373</v>
      </c>
      <c r="I26" s="2">
        <v>0.43786982248520701</v>
      </c>
      <c r="J26" s="2">
        <v>0.44636678200691998</v>
      </c>
      <c r="K26" s="2">
        <v>7.0286545336335996E-3</v>
      </c>
      <c r="L26" s="2">
        <f>1/2.32</f>
        <v>0.43103448275862072</v>
      </c>
      <c r="M26" s="2">
        <f>(Table1[[#This Row],[poisson_likelihood]] - (1-Table1[[#This Row],[poisson_likelihood]])/(1/Table1[[#This Row],[365 implied]]-1))/4</f>
        <v>1.1083042223300241E-2</v>
      </c>
      <c r="N26" s="7">
        <f>Table1[[#This Row],[kelly/4 365]]*$U$2</f>
        <v>22.166084446600482</v>
      </c>
      <c r="O26" s="2">
        <f>Table1[[#This Row],[365 implied]]</f>
        <v>0.43103448275862072</v>
      </c>
      <c r="P26" s="2">
        <f>(Table1[[#This Row],[poisson_likelihood]] - (1-Table1[[#This Row],[poisson_likelihood]])/(1/Table1[[#This Row],[99/pinn implied]]-1))/4</f>
        <v>1.1083042223300241E-2</v>
      </c>
      <c r="Q26" s="3">
        <f>Table1[[#This Row],[kelly/4 99]]*$U$2</f>
        <v>22.166084446600482</v>
      </c>
      <c r="R26" t="s">
        <v>81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29.259231469512631</v>
      </c>
    </row>
    <row r="27" spans="1:19" x14ac:dyDescent="0.2">
      <c r="A27">
        <v>6585</v>
      </c>
      <c r="B27" t="s">
        <v>64</v>
      </c>
      <c r="C27" s="1">
        <v>45613</v>
      </c>
      <c r="D27" t="s">
        <v>12</v>
      </c>
      <c r="E27">
        <v>1.5</v>
      </c>
      <c r="F27" s="2">
        <v>0.59523809523809501</v>
      </c>
      <c r="G27" s="2">
        <v>0.63225746383771397</v>
      </c>
      <c r="H27" s="2">
        <v>0.60624122997957697</v>
      </c>
      <c r="I27" s="2">
        <v>0.61475409836065498</v>
      </c>
      <c r="J27" s="2">
        <v>0.625</v>
      </c>
      <c r="K27" s="2">
        <v>6.7960538109155802E-3</v>
      </c>
      <c r="L27" s="2">
        <f>1/1.64</f>
        <v>0.6097560975609756</v>
      </c>
      <c r="M27" s="2">
        <f>(Table1[[#This Row],[poisson_likelihood]] - (1-Table1[[#This Row],[poisson_likelihood]])/(1/Table1[[#This Row],[365 implied]]-1))/4</f>
        <v>-2.2517120443334704E-3</v>
      </c>
      <c r="N27" s="3">
        <f>Table1[[#This Row],[kelly/4 365]]*$U$2</f>
        <v>-4.5034240886669412</v>
      </c>
      <c r="O27" s="2">
        <f>1/1.67</f>
        <v>0.5988023952095809</v>
      </c>
      <c r="P27" s="2">
        <f>(Table1[[#This Row],[poisson_likelihood]] - (1-Table1[[#This Row],[poisson_likelihood]])/(1/Table1[[#This Row],[99/pinn implied]]-1))/4</f>
        <v>4.6353933081692278E-3</v>
      </c>
      <c r="Q27" s="7">
        <f>Table1[[#This Row],[kelly/4 99]]*$U$2</f>
        <v>9.2707866163384551</v>
      </c>
      <c r="R27" t="s">
        <v>82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-9.2707866163384551</v>
      </c>
    </row>
    <row r="28" spans="1:19" x14ac:dyDescent="0.2">
      <c r="A28">
        <v>6593</v>
      </c>
      <c r="B28" t="s">
        <v>68</v>
      </c>
      <c r="C28" s="1">
        <v>45613</v>
      </c>
      <c r="D28" t="s">
        <v>12</v>
      </c>
      <c r="E28">
        <v>2.5</v>
      </c>
      <c r="F28" s="2">
        <v>0.54945054945054905</v>
      </c>
      <c r="G28" s="2">
        <v>0.585073168488637</v>
      </c>
      <c r="H28" s="2">
        <v>0.55883463450207105</v>
      </c>
      <c r="I28" s="2">
        <v>0.55617977528089801</v>
      </c>
      <c r="J28" s="2">
        <v>0.54125412541254103</v>
      </c>
      <c r="K28" s="2">
        <v>5.2070228029785703E-3</v>
      </c>
      <c r="L28" s="2">
        <f>1/1.8</f>
        <v>0.55555555555555558</v>
      </c>
      <c r="M28" s="2">
        <f>(Table1[[#This Row],[poisson_likelihood]] - (1-Table1[[#This Row],[poisson_likelihood]])/(1/Table1[[#This Row],[365 implied]]-1))/4</f>
        <v>1.8444819074149299E-3</v>
      </c>
      <c r="N28" s="3">
        <f>Table1[[#This Row],[kelly/4 365]]*$U$2</f>
        <v>3.6889638148298598</v>
      </c>
      <c r="P28" s="2" t="e">
        <f>(Table1[[#This Row],[poisson_likelihood]] - (1-Table1[[#This Row],[poisson_likelihood]])/(1/Table1[[#This Row],[99/pinn implied]]-1))/4</f>
        <v>#DIV/0!</v>
      </c>
      <c r="Q28" s="3" t="e">
        <f>Table1[[#This Row],[kelly/4 99]]*$U$2</f>
        <v>#DIV/0!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6505</v>
      </c>
      <c r="B29" t="s">
        <v>24</v>
      </c>
      <c r="C29" s="1">
        <v>45613</v>
      </c>
      <c r="D29" t="s">
        <v>12</v>
      </c>
      <c r="E29">
        <v>1.5</v>
      </c>
      <c r="F29" s="2">
        <v>0.55555555555555503</v>
      </c>
      <c r="G29" s="2">
        <v>0.60099525208568505</v>
      </c>
      <c r="H29" s="2">
        <v>0.56460898380662605</v>
      </c>
      <c r="I29" s="2">
        <v>0.65625</v>
      </c>
      <c r="J29" s="2">
        <v>0.64285714285714202</v>
      </c>
      <c r="K29" s="2">
        <v>5.09255339122755E-3</v>
      </c>
      <c r="L29" s="2">
        <f>1/1.8</f>
        <v>0.55555555555555558</v>
      </c>
      <c r="M29" s="2">
        <f>(Table1[[#This Row],[poisson_likelihood]] - (1-Table1[[#This Row],[poisson_likelihood]])/(1/Table1[[#This Row],[365 implied]]-1))/4</f>
        <v>5.0925533912271337E-3</v>
      </c>
      <c r="N29" s="7">
        <f>Table1[[#This Row],[kelly/4 365]]*$U$2</f>
        <v>10.185106782454268</v>
      </c>
      <c r="O29" s="2">
        <f>Table1[[#This Row],[365 implied]]</f>
        <v>0.55555555555555558</v>
      </c>
      <c r="P29" s="2">
        <f>(Table1[[#This Row],[poisson_likelihood]] - (1-Table1[[#This Row],[poisson_likelihood]])/(1/Table1[[#This Row],[99/pinn implied]]-1))/4</f>
        <v>5.0925533912271337E-3</v>
      </c>
      <c r="Q29" s="3">
        <f>Table1[[#This Row],[kelly/4 99]]*$U$2</f>
        <v>10.185106782454268</v>
      </c>
      <c r="R29" t="s">
        <v>81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8.1480854259634139</v>
      </c>
    </row>
    <row r="30" spans="1:19" x14ac:dyDescent="0.2">
      <c r="A30">
        <v>6504</v>
      </c>
      <c r="B30" t="s">
        <v>23</v>
      </c>
      <c r="C30" s="1">
        <v>45613</v>
      </c>
      <c r="D30" t="s">
        <v>13</v>
      </c>
      <c r="E30">
        <v>1.5</v>
      </c>
      <c r="F30" s="2">
        <v>0.413223140495867</v>
      </c>
      <c r="G30" s="2">
        <v>0.36737112016298701</v>
      </c>
      <c r="H30" s="2">
        <v>0.42190700803576198</v>
      </c>
      <c r="I30" s="2">
        <v>0.39444444444444399</v>
      </c>
      <c r="J30" s="2">
        <v>0.39144736842105199</v>
      </c>
      <c r="K30" s="2">
        <v>3.6998168039690102E-3</v>
      </c>
      <c r="L30" s="2">
        <f>1/2.45</f>
        <v>0.4081632653061224</v>
      </c>
      <c r="M30" s="2">
        <f>(Table1[[#This Row],[poisson_likelihood]] - (1-Table1[[#This Row],[poisson_likelihood]])/(1/Table1[[#This Row],[365 implied]]-1))/4</f>
        <v>5.8055464978649801E-3</v>
      </c>
      <c r="N30" s="7">
        <f>Table1[[#This Row],[kelly/4 365]]*$U$2</f>
        <v>11.61109299572996</v>
      </c>
      <c r="O30" s="2">
        <f>Table1[[#This Row],[365 implied]]</f>
        <v>0.4081632653061224</v>
      </c>
      <c r="P30" s="2">
        <f>(Table1[[#This Row],[poisson_likelihood]] - (1-Table1[[#This Row],[poisson_likelihood]])/(1/Table1[[#This Row],[99/pinn implied]]-1))/4</f>
        <v>5.8055464978649801E-3</v>
      </c>
      <c r="Q30" s="3">
        <f>Table1[[#This Row],[kelly/4 99]]*$U$2</f>
        <v>11.61109299572996</v>
      </c>
      <c r="R30" t="s">
        <v>82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-11.61109299572996</v>
      </c>
    </row>
    <row r="31" spans="1:19" x14ac:dyDescent="0.2">
      <c r="A31">
        <v>6589</v>
      </c>
      <c r="B31" t="s">
        <v>66</v>
      </c>
      <c r="C31" s="1">
        <v>45613</v>
      </c>
      <c r="D31" t="s">
        <v>12</v>
      </c>
      <c r="E31">
        <v>3.5</v>
      </c>
      <c r="F31" s="2">
        <v>0.42372881355932202</v>
      </c>
      <c r="G31" s="2">
        <v>0.46858170449006997</v>
      </c>
      <c r="H31" s="2">
        <v>0.43191548834858001</v>
      </c>
      <c r="I31" s="2">
        <v>0.48502994011975997</v>
      </c>
      <c r="J31" s="2">
        <v>0.47796610169491499</v>
      </c>
      <c r="K31" s="2">
        <v>3.5515721512225E-3</v>
      </c>
      <c r="L31" s="2">
        <f>1/2.4</f>
        <v>0.41666666666666669</v>
      </c>
      <c r="M31" s="2">
        <f>(Table1[[#This Row],[poisson_likelihood]] - (1-Table1[[#This Row],[poisson_likelihood]])/(1/Table1[[#This Row],[365 implied]]-1))/4</f>
        <v>6.5352092922485866E-3</v>
      </c>
      <c r="N31" s="7">
        <f>Table1[[#This Row],[kelly/4 365]]*$U$2</f>
        <v>13.070418584497173</v>
      </c>
      <c r="O31" s="2">
        <f>Table1[[#This Row],[365 implied]]</f>
        <v>0.41666666666666669</v>
      </c>
      <c r="P31" s="2">
        <f>(Table1[[#This Row],[poisson_likelihood]] - (1-Table1[[#This Row],[poisson_likelihood]])/(1/Table1[[#This Row],[99/pinn implied]]-1))/4</f>
        <v>6.5352092922485866E-3</v>
      </c>
      <c r="Q31" s="3">
        <f>Table1[[#This Row],[kelly/4 99]]*$U$2</f>
        <v>13.070418584497173</v>
      </c>
      <c r="R31" t="s">
        <v>82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-13.070418584497173</v>
      </c>
    </row>
    <row r="32" spans="1:19" x14ac:dyDescent="0.2">
      <c r="A32">
        <v>6550</v>
      </c>
      <c r="B32" t="s">
        <v>46</v>
      </c>
      <c r="C32" s="1">
        <v>45613</v>
      </c>
      <c r="D32" t="s">
        <v>13</v>
      </c>
      <c r="E32">
        <v>3.5</v>
      </c>
      <c r="F32" s="2">
        <v>0.56497175141242895</v>
      </c>
      <c r="G32" s="2">
        <v>0.52847074311290498</v>
      </c>
      <c r="H32" s="2">
        <v>0.56778685731192002</v>
      </c>
      <c r="I32" s="2">
        <v>0.60893854748603304</v>
      </c>
      <c r="J32" s="2">
        <v>0.56146179401993301</v>
      </c>
      <c r="K32" s="2">
        <v>1.61777189678571E-3</v>
      </c>
      <c r="M32" s="2" t="e">
        <f>(Table1[[#This Row],[poisson_likelihood]] - (1-Table1[[#This Row],[poisson_likelihood]])/(1/Table1[[#This Row],[365 implied]]-1))/4</f>
        <v>#DIV/0!</v>
      </c>
      <c r="N32" s="3" t="e">
        <f>Table1[[#This Row],[kelly/4 365]]*$U$2</f>
        <v>#DIV/0!</v>
      </c>
      <c r="P32" s="2" t="e">
        <f>(Table1[[#This Row],[poisson_likelihood]] - (1-Table1[[#This Row],[poisson_likelihood]])/(1/Table1[[#This Row],[99/pinn implied]]-1))/4</f>
        <v>#DIV/0!</v>
      </c>
      <c r="Q32" s="3" t="e">
        <f>Table1[[#This Row],[kelly/4 99]]*$U$2</f>
        <v>#DIV/0!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6583</v>
      </c>
      <c r="B33" t="s">
        <v>63</v>
      </c>
      <c r="C33" s="1">
        <v>45613</v>
      </c>
      <c r="D33" t="s">
        <v>12</v>
      </c>
      <c r="E33">
        <v>2.5</v>
      </c>
      <c r="F33" s="2">
        <v>0.57471264367816</v>
      </c>
      <c r="G33" s="2">
        <v>0.60248416488699097</v>
      </c>
      <c r="H33" s="2">
        <v>0.574480899824794</v>
      </c>
      <c r="I33" s="2">
        <v>0.64772727272727204</v>
      </c>
      <c r="J33" s="2">
        <v>0.65131578947368396</v>
      </c>
      <c r="K33" s="2">
        <v>-1.3622780569516599E-4</v>
      </c>
      <c r="M33" s="2" t="e">
        <f>(Table1[[#This Row],[poisson_likelihood]] - (1-Table1[[#This Row],[poisson_likelihood]])/(1/Table1[[#This Row],[365 implied]]-1))/4</f>
        <v>#DIV/0!</v>
      </c>
      <c r="N33" s="3" t="e">
        <f>Table1[[#This Row],[kelly/4 365]]*$U$2</f>
        <v>#DIV/0!</v>
      </c>
      <c r="P33" s="2" t="e">
        <f>(Table1[[#This Row],[poisson_likelihood]] - (1-Table1[[#This Row],[poisson_likelihood]])/(1/Table1[[#This Row],[99/pinn implied]]-1))/4</f>
        <v>#DIV/0!</v>
      </c>
      <c r="Q33" s="3" t="e">
        <f>Table1[[#This Row],[kelly/4 99]]*$U$2</f>
        <v>#DIV/0!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6527</v>
      </c>
      <c r="B34" t="s">
        <v>35</v>
      </c>
      <c r="C34" s="1">
        <v>45613</v>
      </c>
      <c r="D34" t="s">
        <v>12</v>
      </c>
      <c r="E34">
        <v>1.5</v>
      </c>
      <c r="F34" s="2">
        <v>0.62111801242235998</v>
      </c>
      <c r="G34" s="2">
        <v>0.65199121343417099</v>
      </c>
      <c r="H34" s="2">
        <v>0.62081248326094696</v>
      </c>
      <c r="I34" s="2">
        <v>0.668831168831168</v>
      </c>
      <c r="J34" s="2">
        <v>0.66412213740458004</v>
      </c>
      <c r="K34" s="2">
        <v>-2.0159915978468199E-4</v>
      </c>
      <c r="M34" s="2" t="e">
        <f>(Table1[[#This Row],[poisson_likelihood]] - (1-Table1[[#This Row],[poisson_likelihood]])/(1/Table1[[#This Row],[365 implied]]-1))/4</f>
        <v>#DIV/0!</v>
      </c>
      <c r="N34" s="3" t="e">
        <f>Table1[[#This Row],[kelly/4 365]]*$U$2</f>
        <v>#DIV/0!</v>
      </c>
      <c r="P34" s="2" t="e">
        <f>(Table1[[#This Row],[poisson_likelihood]] - (1-Table1[[#This Row],[poisson_likelihood]])/(1/Table1[[#This Row],[99/pinn implied]]-1))/4</f>
        <v>#DIV/0!</v>
      </c>
      <c r="Q34" s="3" t="e">
        <f>Table1[[#This Row],[kelly/4 99]]*$U$2</f>
        <v>#DIV/0!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6508</v>
      </c>
      <c r="B35" t="s">
        <v>25</v>
      </c>
      <c r="C35" s="1">
        <v>45613</v>
      </c>
      <c r="D35" t="s">
        <v>13</v>
      </c>
      <c r="E35">
        <v>2.5</v>
      </c>
      <c r="F35" s="2">
        <v>0.44247787610619399</v>
      </c>
      <c r="G35" s="2">
        <v>0.40221782865876698</v>
      </c>
      <c r="H35" s="2">
        <v>0.43852440087453598</v>
      </c>
      <c r="I35" s="2">
        <v>0.46857142857142797</v>
      </c>
      <c r="J35" s="2">
        <v>0.47278911564625797</v>
      </c>
      <c r="K35" s="2">
        <v>-1.77278849673574E-3</v>
      </c>
      <c r="M35" s="2" t="e">
        <f>(Table1[[#This Row],[poisson_likelihood]] - (1-Table1[[#This Row],[poisson_likelihood]])/(1/Table1[[#This Row],[365 implied]]-1))/4</f>
        <v>#DIV/0!</v>
      </c>
      <c r="N35" s="3" t="e">
        <f>Table1[[#This Row],[kelly/4 365]]*$U$2</f>
        <v>#DIV/0!</v>
      </c>
      <c r="P35" s="2" t="e">
        <f>(Table1[[#This Row],[poisson_likelihood]] - (1-Table1[[#This Row],[poisson_likelihood]])/(1/Table1[[#This Row],[99/pinn implied]]-1))/4</f>
        <v>#DIV/0!</v>
      </c>
      <c r="Q35" s="3" t="e">
        <f>Table1[[#This Row],[kelly/4 99]]*$U$2</f>
        <v>#DIV/0!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6519</v>
      </c>
      <c r="B36" t="s">
        <v>31</v>
      </c>
      <c r="C36" s="1">
        <v>45613</v>
      </c>
      <c r="D36" t="s">
        <v>12</v>
      </c>
      <c r="E36">
        <v>2.5</v>
      </c>
      <c r="F36" s="2">
        <v>0.40650406504065001</v>
      </c>
      <c r="G36" s="2">
        <v>0.44605901759501798</v>
      </c>
      <c r="H36" s="2">
        <v>0.39712475402269998</v>
      </c>
      <c r="I36" s="2">
        <v>0.46376811594202899</v>
      </c>
      <c r="J36" s="2">
        <v>0.43893129770992301</v>
      </c>
      <c r="K36" s="2">
        <v>-3.9508741616705702E-3</v>
      </c>
      <c r="M36" s="2" t="e">
        <f>(Table1[[#This Row],[poisson_likelihood]] - (1-Table1[[#This Row],[poisson_likelihood]])/(1/Table1[[#This Row],[365 implied]]-1))/4</f>
        <v>#DIV/0!</v>
      </c>
      <c r="N36" s="3" t="e">
        <f>Table1[[#This Row],[kelly/4 365]]*$U$2</f>
        <v>#DIV/0!</v>
      </c>
      <c r="P36" s="2" t="e">
        <f>(Table1[[#This Row],[poisson_likelihood]] - (1-Table1[[#This Row],[poisson_likelihood]])/(1/Table1[[#This Row],[99/pinn implied]]-1))/4</f>
        <v>#DIV/0!</v>
      </c>
      <c r="Q36" s="3" t="e">
        <f>Table1[[#This Row],[kelly/4 99]]*$U$2</f>
        <v>#DIV/0!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6561</v>
      </c>
      <c r="B37" t="s">
        <v>52</v>
      </c>
      <c r="C37" s="1">
        <v>45613</v>
      </c>
      <c r="D37" t="s">
        <v>12</v>
      </c>
      <c r="E37">
        <v>1.5</v>
      </c>
      <c r="F37" s="2">
        <v>0.58479532163742598</v>
      </c>
      <c r="G37" s="2">
        <v>0.63879971651085898</v>
      </c>
      <c r="H37" s="2">
        <v>0.57810021194374805</v>
      </c>
      <c r="I37" s="2">
        <v>0.56000000000000005</v>
      </c>
      <c r="J37" s="2">
        <v>0.56040268456375797</v>
      </c>
      <c r="K37" s="2">
        <v>-4.0312104141513004E-3</v>
      </c>
      <c r="M37" s="2" t="e">
        <f>(Table1[[#This Row],[poisson_likelihood]] - (1-Table1[[#This Row],[poisson_likelihood]])/(1/Table1[[#This Row],[365 implied]]-1))/4</f>
        <v>#DIV/0!</v>
      </c>
      <c r="N37" s="3" t="e">
        <f>Table1[[#This Row],[kelly/4 365]]*$U$2</f>
        <v>#DIV/0!</v>
      </c>
      <c r="P37" s="2" t="e">
        <f>(Table1[[#This Row],[poisson_likelihood]] - (1-Table1[[#This Row],[poisson_likelihood]])/(1/Table1[[#This Row],[99/pinn implied]]-1))/4</f>
        <v>#DIV/0!</v>
      </c>
      <c r="Q37" s="3" t="e">
        <f>Table1[[#This Row],[kelly/4 99]]*$U$2</f>
        <v>#DIV/0!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6492</v>
      </c>
      <c r="B38" t="s">
        <v>17</v>
      </c>
      <c r="C38" s="1">
        <v>45613</v>
      </c>
      <c r="D38" t="s">
        <v>13</v>
      </c>
      <c r="E38">
        <v>1.5</v>
      </c>
      <c r="F38" s="2">
        <v>0.49261083743842299</v>
      </c>
      <c r="G38" s="2">
        <v>0.436114154838807</v>
      </c>
      <c r="H38" s="2">
        <v>0.484334360307415</v>
      </c>
      <c r="I38" s="2">
        <v>0.50867052023121295</v>
      </c>
      <c r="J38" s="2">
        <v>0.53040540540540504</v>
      </c>
      <c r="K38" s="2">
        <v>-4.0779729553266303E-3</v>
      </c>
      <c r="M38" s="2" t="e">
        <f>(Table1[[#This Row],[poisson_likelihood]] - (1-Table1[[#This Row],[poisson_likelihood]])/(1/Table1[[#This Row],[365 implied]]-1))/4</f>
        <v>#DIV/0!</v>
      </c>
      <c r="N38" s="3" t="e">
        <f>Table1[[#This Row],[kelly/4 365]]*$U$2</f>
        <v>#DIV/0!</v>
      </c>
      <c r="P38" s="2" t="e">
        <f>(Table1[[#This Row],[poisson_likelihood]] - (1-Table1[[#This Row],[poisson_likelihood]])/(1/Table1[[#This Row],[99/pinn implied]]-1))/4</f>
        <v>#DIV/0!</v>
      </c>
      <c r="Q38" s="3" t="e">
        <f>Table1[[#This Row],[kelly/4 99]]*$U$2</f>
        <v>#DIV/0!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6531</v>
      </c>
      <c r="B39" t="s">
        <v>37</v>
      </c>
      <c r="C39" s="1">
        <v>45613</v>
      </c>
      <c r="D39" t="s">
        <v>12</v>
      </c>
      <c r="E39">
        <v>3.5</v>
      </c>
      <c r="F39" s="2">
        <v>0.48780487804877998</v>
      </c>
      <c r="G39" s="2">
        <v>0.51506180550734904</v>
      </c>
      <c r="H39" s="2">
        <v>0.47908272022237702</v>
      </c>
      <c r="I39" s="2">
        <v>0.51700680272108801</v>
      </c>
      <c r="J39" s="2">
        <v>0.52755905511810997</v>
      </c>
      <c r="K39" s="2">
        <v>-4.25724370098247E-3</v>
      </c>
      <c r="M39" s="2" t="e">
        <f>(Table1[[#This Row],[poisson_likelihood]] - (1-Table1[[#This Row],[poisson_likelihood]])/(1/Table1[[#This Row],[365 implied]]-1))/4</f>
        <v>#DIV/0!</v>
      </c>
      <c r="N39" s="3" t="e">
        <f>Table1[[#This Row],[kelly/4 365]]*$U$2</f>
        <v>#DIV/0!</v>
      </c>
      <c r="P39" s="2" t="e">
        <f>(Table1[[#This Row],[poisson_likelihood]] - (1-Table1[[#This Row],[poisson_likelihood]])/(1/Table1[[#This Row],[99/pinn implied]]-1))/4</f>
        <v>#DIV/0!</v>
      </c>
      <c r="Q39" s="3" t="e">
        <f>Table1[[#This Row],[kelly/4 99]]*$U$2</f>
        <v>#DIV/0!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6580</v>
      </c>
      <c r="B40" t="s">
        <v>61</v>
      </c>
      <c r="C40" s="1">
        <v>45613</v>
      </c>
      <c r="D40" t="s">
        <v>13</v>
      </c>
      <c r="E40">
        <v>2.5</v>
      </c>
      <c r="F40" s="2">
        <v>0.54945054945054905</v>
      </c>
      <c r="G40" s="2">
        <v>0.497154617467781</v>
      </c>
      <c r="H40" s="2">
        <v>0.54115725387300795</v>
      </c>
      <c r="I40" s="2">
        <v>0.51685393258426904</v>
      </c>
      <c r="J40" s="2">
        <v>0.54817275747508298</v>
      </c>
      <c r="K40" s="2">
        <v>-4.6017676680259996E-3</v>
      </c>
      <c r="M40" s="2" t="e">
        <f>(Table1[[#This Row],[poisson_likelihood]] - (1-Table1[[#This Row],[poisson_likelihood]])/(1/Table1[[#This Row],[365 implied]]-1))/4</f>
        <v>#DIV/0!</v>
      </c>
      <c r="N40" s="3" t="e">
        <f>Table1[[#This Row],[kelly/4 365]]*$U$2</f>
        <v>#DIV/0!</v>
      </c>
      <c r="P40" s="2" t="e">
        <f>(Table1[[#This Row],[poisson_likelihood]] - (1-Table1[[#This Row],[poisson_likelihood]])/(1/Table1[[#This Row],[99/pinn implied]]-1))/4</f>
        <v>#DIV/0!</v>
      </c>
      <c r="Q40" s="3" t="e">
        <f>Table1[[#This Row],[kelly/4 99]]*$U$2</f>
        <v>#DIV/0!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6535</v>
      </c>
      <c r="B41" t="s">
        <v>39</v>
      </c>
      <c r="C41" s="1">
        <v>45613</v>
      </c>
      <c r="D41" t="s">
        <v>12</v>
      </c>
      <c r="E41">
        <v>1.5</v>
      </c>
      <c r="F41" s="2">
        <v>0.62111801242235998</v>
      </c>
      <c r="G41" s="2">
        <v>0.62735713671020799</v>
      </c>
      <c r="H41" s="2">
        <v>0.61387145720612601</v>
      </c>
      <c r="I41" s="2">
        <v>0.60666666666666602</v>
      </c>
      <c r="J41" s="2">
        <v>0.592741935483871</v>
      </c>
      <c r="K41" s="2">
        <v>-4.7815384828424597E-3</v>
      </c>
      <c r="M41" s="2" t="e">
        <f>(Table1[[#This Row],[poisson_likelihood]] - (1-Table1[[#This Row],[poisson_likelihood]])/(1/Table1[[#This Row],[365 implied]]-1))/4</f>
        <v>#DIV/0!</v>
      </c>
      <c r="N41" s="3" t="e">
        <f>Table1[[#This Row],[kelly/4 365]]*$U$2</f>
        <v>#DIV/0!</v>
      </c>
      <c r="P41" s="2" t="e">
        <f>(Table1[[#This Row],[poisson_likelihood]] - (1-Table1[[#This Row],[poisson_likelihood]])/(1/Table1[[#This Row],[99/pinn implied]]-1))/4</f>
        <v>#DIV/0!</v>
      </c>
      <c r="Q41" s="3" t="e">
        <f>Table1[[#This Row],[kelly/4 99]]*$U$2</f>
        <v>#DIV/0!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6501</v>
      </c>
      <c r="B42" t="s">
        <v>22</v>
      </c>
      <c r="C42" s="1">
        <v>45613</v>
      </c>
      <c r="D42" t="s">
        <v>12</v>
      </c>
      <c r="E42">
        <v>2.5</v>
      </c>
      <c r="F42" s="2">
        <v>0.52083333333333304</v>
      </c>
      <c r="G42" s="2">
        <v>0.54545176733701395</v>
      </c>
      <c r="H42" s="2">
        <v>0.51023436751533002</v>
      </c>
      <c r="I42" s="2">
        <v>0.63687150837988804</v>
      </c>
      <c r="J42" s="2">
        <v>0.62866449511400602</v>
      </c>
      <c r="K42" s="2">
        <v>-5.5298952093928702E-3</v>
      </c>
      <c r="M42" s="2" t="e">
        <f>(Table1[[#This Row],[poisson_likelihood]] - (1-Table1[[#This Row],[poisson_likelihood]])/(1/Table1[[#This Row],[365 implied]]-1))/4</f>
        <v>#DIV/0!</v>
      </c>
      <c r="N42" s="3" t="e">
        <f>Table1[[#This Row],[kelly/4 365]]*$U$2</f>
        <v>#DIV/0!</v>
      </c>
      <c r="P42" s="2" t="e">
        <f>(Table1[[#This Row],[poisson_likelihood]] - (1-Table1[[#This Row],[poisson_likelihood]])/(1/Table1[[#This Row],[99/pinn implied]]-1))/4</f>
        <v>#DIV/0!</v>
      </c>
      <c r="Q42" s="3" t="e">
        <f>Table1[[#This Row],[kelly/4 99]]*$U$2</f>
        <v>#DIV/0!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6521</v>
      </c>
      <c r="B43" t="s">
        <v>32</v>
      </c>
      <c r="C43" s="1">
        <v>45613</v>
      </c>
      <c r="D43" t="s">
        <v>12</v>
      </c>
      <c r="E43">
        <v>2.5</v>
      </c>
      <c r="F43" s="2">
        <v>0.427350427350427</v>
      </c>
      <c r="G43" s="2">
        <v>0.46267652824641198</v>
      </c>
      <c r="H43" s="2">
        <v>0.413556494117858</v>
      </c>
      <c r="I43" s="2">
        <v>0.39024390243902402</v>
      </c>
      <c r="J43" s="2">
        <v>0.37656903765690303</v>
      </c>
      <c r="K43" s="2">
        <v>-6.02197831421852E-3</v>
      </c>
      <c r="M43" s="2" t="e">
        <f>(Table1[[#This Row],[poisson_likelihood]] - (1-Table1[[#This Row],[poisson_likelihood]])/(1/Table1[[#This Row],[365 implied]]-1))/4</f>
        <v>#DIV/0!</v>
      </c>
      <c r="N43" s="3" t="e">
        <f>Table1[[#This Row],[kelly/4 365]]*$U$2</f>
        <v>#DIV/0!</v>
      </c>
      <c r="P43" s="2" t="e">
        <f>(Table1[[#This Row],[poisson_likelihood]] - (1-Table1[[#This Row],[poisson_likelihood]])/(1/Table1[[#This Row],[99/pinn implied]]-1))/4</f>
        <v>#DIV/0!</v>
      </c>
      <c r="Q43" s="3" t="e">
        <f>Table1[[#This Row],[kelly/4 99]]*$U$2</f>
        <v>#DIV/0!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6578</v>
      </c>
      <c r="B44" t="s">
        <v>60</v>
      </c>
      <c r="C44" s="1">
        <v>45613</v>
      </c>
      <c r="D44" t="s">
        <v>13</v>
      </c>
      <c r="E44">
        <v>3.5</v>
      </c>
      <c r="F44" s="2">
        <v>0.512820512820512</v>
      </c>
      <c r="G44" s="2">
        <v>0.466453342509075</v>
      </c>
      <c r="H44" s="2">
        <v>0.49958867027527698</v>
      </c>
      <c r="I44" s="2">
        <v>0.48</v>
      </c>
      <c r="J44" s="2">
        <v>0.46402877697841699</v>
      </c>
      <c r="K44" s="2">
        <v>-6.7900244640021999E-3</v>
      </c>
      <c r="M44" s="2" t="e">
        <f>(Table1[[#This Row],[poisson_likelihood]] - (1-Table1[[#This Row],[poisson_likelihood]])/(1/Table1[[#This Row],[365 implied]]-1))/4</f>
        <v>#DIV/0!</v>
      </c>
      <c r="N44" s="3" t="e">
        <f>Table1[[#This Row],[kelly/4 365]]*$U$2</f>
        <v>#DIV/0!</v>
      </c>
      <c r="P44" s="2" t="e">
        <f>(Table1[[#This Row],[poisson_likelihood]] - (1-Table1[[#This Row],[poisson_likelihood]])/(1/Table1[[#This Row],[99/pinn implied]]-1))/4</f>
        <v>#DIV/0!</v>
      </c>
      <c r="Q44" s="3" t="e">
        <f>Table1[[#This Row],[kelly/4 99]]*$U$2</f>
        <v>#DIV/0!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6557</v>
      </c>
      <c r="B45" t="s">
        <v>50</v>
      </c>
      <c r="C45" s="1">
        <v>45613</v>
      </c>
      <c r="D45" t="s">
        <v>12</v>
      </c>
      <c r="E45">
        <v>2.5</v>
      </c>
      <c r="F45" s="2">
        <v>0.40983606557377</v>
      </c>
      <c r="G45" s="2">
        <v>0.437548456332991</v>
      </c>
      <c r="H45" s="2">
        <v>0.39337899628407602</v>
      </c>
      <c r="I45" s="2">
        <v>0.350993377483443</v>
      </c>
      <c r="J45" s="2">
        <v>0.33976833976833898</v>
      </c>
      <c r="K45" s="2">
        <v>-6.9713974074397901E-3</v>
      </c>
      <c r="M45" s="2" t="e">
        <f>(Table1[[#This Row],[poisson_likelihood]] - (1-Table1[[#This Row],[poisson_likelihood]])/(1/Table1[[#This Row],[365 implied]]-1))/4</f>
        <v>#DIV/0!</v>
      </c>
      <c r="N45" s="3" t="e">
        <f>Table1[[#This Row],[kelly/4 365]]*$U$2</f>
        <v>#DIV/0!</v>
      </c>
      <c r="P45" s="2" t="e">
        <f>(Table1[[#This Row],[poisson_likelihood]] - (1-Table1[[#This Row],[poisson_likelihood]])/(1/Table1[[#This Row],[99/pinn implied]]-1))/4</f>
        <v>#DIV/0!</v>
      </c>
      <c r="Q45" s="3" t="e">
        <f>Table1[[#This Row],[kelly/4 99]]*$U$2</f>
        <v>#DIV/0!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6560</v>
      </c>
      <c r="B46" t="s">
        <v>51</v>
      </c>
      <c r="C46" s="1">
        <v>45613</v>
      </c>
      <c r="D46" t="s">
        <v>13</v>
      </c>
      <c r="E46">
        <v>2.5</v>
      </c>
      <c r="F46" s="2">
        <v>0.46296296296296202</v>
      </c>
      <c r="G46" s="2">
        <v>0.40316820759352301</v>
      </c>
      <c r="H46" s="2">
        <v>0.44685540740013302</v>
      </c>
      <c r="I46" s="2">
        <v>0.49717514124293699</v>
      </c>
      <c r="J46" s="2">
        <v>0.50825082508250796</v>
      </c>
      <c r="K46" s="2">
        <v>-7.4983448309720998E-3</v>
      </c>
      <c r="M46" s="2" t="e">
        <f>(Table1[[#This Row],[poisson_likelihood]] - (1-Table1[[#This Row],[poisson_likelihood]])/(1/Table1[[#This Row],[365 implied]]-1))/4</f>
        <v>#DIV/0!</v>
      </c>
      <c r="N46" s="3" t="e">
        <f>Table1[[#This Row],[kelly/4 365]]*$U$2</f>
        <v>#DIV/0!</v>
      </c>
      <c r="P46" s="2" t="e">
        <f>(Table1[[#This Row],[poisson_likelihood]] - (1-Table1[[#This Row],[poisson_likelihood]])/(1/Table1[[#This Row],[99/pinn implied]]-1))/4</f>
        <v>#DIV/0!</v>
      </c>
      <c r="Q46" s="3" t="e">
        <f>Table1[[#This Row],[kelly/4 99]]*$U$2</f>
        <v>#DIV/0!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6534</v>
      </c>
      <c r="B47" t="s">
        <v>38</v>
      </c>
      <c r="C47" s="1">
        <v>45613</v>
      </c>
      <c r="D47" t="s">
        <v>13</v>
      </c>
      <c r="E47">
        <v>1.5</v>
      </c>
      <c r="F47" s="2">
        <v>0.44642857142857101</v>
      </c>
      <c r="G47" s="2">
        <v>0.39052632052202102</v>
      </c>
      <c r="H47" s="2">
        <v>0.42874395191902498</v>
      </c>
      <c r="I47" s="2">
        <v>0.45251396648044601</v>
      </c>
      <c r="J47" s="2">
        <v>0.44224422442244199</v>
      </c>
      <c r="K47" s="2">
        <v>-7.9866023591498095E-3</v>
      </c>
      <c r="M47" s="2" t="e">
        <f>(Table1[[#This Row],[poisson_likelihood]] - (1-Table1[[#This Row],[poisson_likelihood]])/(1/Table1[[#This Row],[365 implied]]-1))/4</f>
        <v>#DIV/0!</v>
      </c>
      <c r="N47" s="3" t="e">
        <f>Table1[[#This Row],[kelly/4 365]]*$U$2</f>
        <v>#DIV/0!</v>
      </c>
      <c r="P47" s="2" t="e">
        <f>(Table1[[#This Row],[poisson_likelihood]] - (1-Table1[[#This Row],[poisson_likelihood]])/(1/Table1[[#This Row],[99/pinn implied]]-1))/4</f>
        <v>#DIV/0!</v>
      </c>
      <c r="Q47" s="3" t="e">
        <f>Table1[[#This Row],[kelly/4 99]]*$U$2</f>
        <v>#DIV/0!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6568</v>
      </c>
      <c r="B48" t="s">
        <v>55</v>
      </c>
      <c r="C48" s="1">
        <v>45613</v>
      </c>
      <c r="D48" t="s">
        <v>13</v>
      </c>
      <c r="E48">
        <v>2.5</v>
      </c>
      <c r="F48" s="2">
        <v>0.53475935828876997</v>
      </c>
      <c r="G48" s="2">
        <v>0.47554045756744201</v>
      </c>
      <c r="H48" s="2">
        <v>0.518640396785917</v>
      </c>
      <c r="I48" s="2">
        <v>0.53072625698324005</v>
      </c>
      <c r="J48" s="2">
        <v>0.53156146179401997</v>
      </c>
      <c r="K48" s="2">
        <v>-8.66162586503871E-3</v>
      </c>
      <c r="M48" s="2" t="e">
        <f>(Table1[[#This Row],[poisson_likelihood]] - (1-Table1[[#This Row],[poisson_likelihood]])/(1/Table1[[#This Row],[365 implied]]-1))/4</f>
        <v>#DIV/0!</v>
      </c>
      <c r="N48" s="3" t="e">
        <f>Table1[[#This Row],[kelly/4 365]]*$U$2</f>
        <v>#DIV/0!</v>
      </c>
      <c r="P48" s="2" t="e">
        <f>(Table1[[#This Row],[poisson_likelihood]] - (1-Table1[[#This Row],[poisson_likelihood]])/(1/Table1[[#This Row],[99/pinn implied]]-1))/4</f>
        <v>#DIV/0!</v>
      </c>
      <c r="Q48" s="3" t="e">
        <f>Table1[[#This Row],[kelly/4 99]]*$U$2</f>
        <v>#DIV/0!</v>
      </c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6510</v>
      </c>
      <c r="B49" t="s">
        <v>26</v>
      </c>
      <c r="C49" s="1">
        <v>45613</v>
      </c>
      <c r="D49" t="s">
        <v>13</v>
      </c>
      <c r="E49">
        <v>1.5</v>
      </c>
      <c r="F49" s="2">
        <v>0.43668122270742299</v>
      </c>
      <c r="G49" s="2">
        <v>0.38701963712631898</v>
      </c>
      <c r="H49" s="2">
        <v>0.41702360075384898</v>
      </c>
      <c r="I49" s="2">
        <v>0.32919254658385</v>
      </c>
      <c r="J49" s="2">
        <v>0.33101045296167197</v>
      </c>
      <c r="K49" s="2">
        <v>-8.72402214606296E-3</v>
      </c>
      <c r="M49" s="2" t="e">
        <f>(Table1[[#This Row],[poisson_likelihood]] - (1-Table1[[#This Row],[poisson_likelihood]])/(1/Table1[[#This Row],[365 implied]]-1))/4</f>
        <v>#DIV/0!</v>
      </c>
      <c r="N49" s="3" t="e">
        <f>Table1[[#This Row],[kelly/4 365]]*$U$2</f>
        <v>#DIV/0!</v>
      </c>
      <c r="P49" s="2" t="e">
        <f>(Table1[[#This Row],[poisson_likelihood]] - (1-Table1[[#This Row],[poisson_likelihood]])/(1/Table1[[#This Row],[99/pinn implied]]-1))/4</f>
        <v>#DIV/0!</v>
      </c>
      <c r="Q49" s="3" t="e">
        <f>Table1[[#This Row],[kelly/4 99]]*$U$2</f>
        <v>#DIV/0!</v>
      </c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6487</v>
      </c>
      <c r="B50" t="s">
        <v>15</v>
      </c>
      <c r="C50" s="1">
        <v>45613</v>
      </c>
      <c r="D50" t="s">
        <v>12</v>
      </c>
      <c r="E50">
        <v>2.5</v>
      </c>
      <c r="F50" s="2">
        <v>0.476190476190476</v>
      </c>
      <c r="G50" s="2">
        <v>0.50070904840063502</v>
      </c>
      <c r="H50" s="2">
        <v>0.45701105676418402</v>
      </c>
      <c r="I50" s="2">
        <v>0.46666666666666601</v>
      </c>
      <c r="J50" s="2">
        <v>0.417763157894736</v>
      </c>
      <c r="K50" s="2">
        <v>-9.1538138170935198E-3</v>
      </c>
      <c r="M50" s="2" t="e">
        <f>(Table1[[#This Row],[poisson_likelihood]] - (1-Table1[[#This Row],[poisson_likelihood]])/(1/Table1[[#This Row],[365 implied]]-1))/4</f>
        <v>#DIV/0!</v>
      </c>
      <c r="N50" s="3" t="e">
        <f>Table1[[#This Row],[kelly/4 365]]*$U$2</f>
        <v>#DIV/0!</v>
      </c>
      <c r="P50" s="2" t="e">
        <f>(Table1[[#This Row],[poisson_likelihood]] - (1-Table1[[#This Row],[poisson_likelihood]])/(1/Table1[[#This Row],[99/pinn implied]]-1))/4</f>
        <v>#DIV/0!</v>
      </c>
      <c r="Q50" s="3" t="e">
        <f>Table1[[#This Row],[kelly/4 99]]*$U$2</f>
        <v>#DIV/0!</v>
      </c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6571</v>
      </c>
      <c r="B51" t="s">
        <v>57</v>
      </c>
      <c r="C51" s="1">
        <v>45613</v>
      </c>
      <c r="D51" t="s">
        <v>12</v>
      </c>
      <c r="E51">
        <v>1.5</v>
      </c>
      <c r="F51" s="2">
        <v>0.64516129032257996</v>
      </c>
      <c r="G51" s="2">
        <v>0.66168409558046704</v>
      </c>
      <c r="H51" s="2">
        <v>0.63024061183810798</v>
      </c>
      <c r="I51" s="2">
        <v>0.68715083798882604</v>
      </c>
      <c r="J51" s="2">
        <v>0.66885245901639301</v>
      </c>
      <c r="K51" s="2">
        <v>-1.05122962049691E-2</v>
      </c>
      <c r="M51" s="2" t="e">
        <f>(Table1[[#This Row],[poisson_likelihood]] - (1-Table1[[#This Row],[poisson_likelihood]])/(1/Table1[[#This Row],[365 implied]]-1))/4</f>
        <v>#DIV/0!</v>
      </c>
      <c r="N51" s="3" t="e">
        <f>Table1[[#This Row],[kelly/4 365]]*$U$2</f>
        <v>#DIV/0!</v>
      </c>
      <c r="P51" s="2" t="e">
        <f>(Table1[[#This Row],[poisson_likelihood]] - (1-Table1[[#This Row],[poisson_likelihood]])/(1/Table1[[#This Row],[99/pinn implied]]-1))/4</f>
        <v>#DIV/0!</v>
      </c>
      <c r="Q51" s="3" t="e">
        <f>Table1[[#This Row],[kelly/4 99]]*$U$2</f>
        <v>#DIV/0!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6548</v>
      </c>
      <c r="B52" t="s">
        <v>45</v>
      </c>
      <c r="C52" s="1">
        <v>45613</v>
      </c>
      <c r="D52" t="s">
        <v>13</v>
      </c>
      <c r="E52">
        <v>2.5</v>
      </c>
      <c r="F52" s="2">
        <v>0.63694267515923497</v>
      </c>
      <c r="G52" s="2">
        <v>0.57793064374152503</v>
      </c>
      <c r="H52" s="2">
        <v>0.62155781274559996</v>
      </c>
      <c r="I52" s="2">
        <v>0.61797752808988704</v>
      </c>
      <c r="J52" s="2">
        <v>0.59333333333333305</v>
      </c>
      <c r="K52" s="2">
        <v>-1.0593962276055901E-2</v>
      </c>
      <c r="M52" s="2" t="e">
        <f>(Table1[[#This Row],[poisson_likelihood]] - (1-Table1[[#This Row],[poisson_likelihood]])/(1/Table1[[#This Row],[365 implied]]-1))/4</f>
        <v>#DIV/0!</v>
      </c>
      <c r="N52" s="3" t="e">
        <f>Table1[[#This Row],[kelly/4 365]]*$U$2</f>
        <v>#DIV/0!</v>
      </c>
      <c r="P52" s="2" t="e">
        <f>(Table1[[#This Row],[poisson_likelihood]] - (1-Table1[[#This Row],[poisson_likelihood]])/(1/Table1[[#This Row],[99/pinn implied]]-1))/4</f>
        <v>#DIV/0!</v>
      </c>
      <c r="Q52" s="3" t="e">
        <f>Table1[[#This Row],[kelly/4 99]]*$U$2</f>
        <v>#DIV/0!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6546</v>
      </c>
      <c r="B53" t="s">
        <v>44</v>
      </c>
      <c r="C53" s="1">
        <v>45613</v>
      </c>
      <c r="D53" t="s">
        <v>13</v>
      </c>
      <c r="E53">
        <v>1.5</v>
      </c>
      <c r="F53" s="2">
        <v>0.48076923076923</v>
      </c>
      <c r="G53" s="2">
        <v>0.40805122471308303</v>
      </c>
      <c r="H53" s="2">
        <v>0.45711527820015202</v>
      </c>
      <c r="I53" s="2">
        <v>0.414201183431952</v>
      </c>
      <c r="J53" s="2">
        <v>0.40925266903914498</v>
      </c>
      <c r="K53" s="2">
        <v>-1.13889401258525E-2</v>
      </c>
      <c r="M53" s="2" t="e">
        <f>(Table1[[#This Row],[poisson_likelihood]] - (1-Table1[[#This Row],[poisson_likelihood]])/(1/Table1[[#This Row],[365 implied]]-1))/4</f>
        <v>#DIV/0!</v>
      </c>
      <c r="N53" s="3" t="e">
        <f>Table1[[#This Row],[kelly/4 365]]*$U$2</f>
        <v>#DIV/0!</v>
      </c>
      <c r="P53" s="2" t="e">
        <f>(Table1[[#This Row],[poisson_likelihood]] - (1-Table1[[#This Row],[poisson_likelihood]])/(1/Table1[[#This Row],[99/pinn implied]]-1))/4</f>
        <v>#DIV/0!</v>
      </c>
      <c r="Q53" s="3" t="e">
        <f>Table1[[#This Row],[kelly/4 99]]*$U$2</f>
        <v>#DIV/0!</v>
      </c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6516</v>
      </c>
      <c r="B54" t="s">
        <v>29</v>
      </c>
      <c r="C54" s="1">
        <v>45613</v>
      </c>
      <c r="D54" t="s">
        <v>13</v>
      </c>
      <c r="E54">
        <v>1.5</v>
      </c>
      <c r="F54" s="2">
        <v>0.40485829959514102</v>
      </c>
      <c r="G54" s="2">
        <v>0.350288199257549</v>
      </c>
      <c r="H54" s="2">
        <v>0.37712295578126998</v>
      </c>
      <c r="I54" s="2">
        <v>0.35593220338983</v>
      </c>
      <c r="J54" s="2">
        <v>0.36714975845410602</v>
      </c>
      <c r="K54" s="2">
        <v>-1.1650731159908599E-2</v>
      </c>
      <c r="M54" s="2" t="e">
        <f>(Table1[[#This Row],[poisson_likelihood]] - (1-Table1[[#This Row],[poisson_likelihood]])/(1/Table1[[#This Row],[365 implied]]-1))/4</f>
        <v>#DIV/0!</v>
      </c>
      <c r="N54" s="3" t="e">
        <f>Table1[[#This Row],[kelly/4 365]]*$U$2</f>
        <v>#DIV/0!</v>
      </c>
      <c r="P54" s="2" t="e">
        <f>(Table1[[#This Row],[poisson_likelihood]] - (1-Table1[[#This Row],[poisson_likelihood]])/(1/Table1[[#This Row],[99/pinn implied]]-1))/4</f>
        <v>#DIV/0!</v>
      </c>
      <c r="Q54" s="3" t="e">
        <f>Table1[[#This Row],[kelly/4 99]]*$U$2</f>
        <v>#DIV/0!</v>
      </c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6572</v>
      </c>
      <c r="B55" t="s">
        <v>57</v>
      </c>
      <c r="C55" s="1">
        <v>45613</v>
      </c>
      <c r="D55" t="s">
        <v>13</v>
      </c>
      <c r="E55">
        <v>1.5</v>
      </c>
      <c r="F55" s="2">
        <v>0.4</v>
      </c>
      <c r="G55" s="2">
        <v>0.33831590441953202</v>
      </c>
      <c r="H55" s="2">
        <v>0.36975938816189102</v>
      </c>
      <c r="I55" s="2">
        <v>0.31284916201117302</v>
      </c>
      <c r="J55" s="2">
        <v>0.33114754098360599</v>
      </c>
      <c r="K55" s="2">
        <v>-1.26002549325451E-2</v>
      </c>
      <c r="M55" s="2" t="e">
        <f>(Table1[[#This Row],[poisson_likelihood]] - (1-Table1[[#This Row],[poisson_likelihood]])/(1/Table1[[#This Row],[365 implied]]-1))/4</f>
        <v>#DIV/0!</v>
      </c>
      <c r="N55" s="3" t="e">
        <f>Table1[[#This Row],[kelly/4 365]]*$U$2</f>
        <v>#DIV/0!</v>
      </c>
      <c r="P55" s="2" t="e">
        <f>(Table1[[#This Row],[poisson_likelihood]] - (1-Table1[[#This Row],[poisson_likelihood]])/(1/Table1[[#This Row],[99/pinn implied]]-1))/4</f>
        <v>#DIV/0!</v>
      </c>
      <c r="Q55" s="3" t="e">
        <f>Table1[[#This Row],[kelly/4 99]]*$U$2</f>
        <v>#DIV/0!</v>
      </c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6591</v>
      </c>
      <c r="B56" t="s">
        <v>67</v>
      </c>
      <c r="C56" s="1">
        <v>45613</v>
      </c>
      <c r="D56" t="s">
        <v>12</v>
      </c>
      <c r="E56">
        <v>1.5</v>
      </c>
      <c r="F56" s="2">
        <v>0.59523809523809501</v>
      </c>
      <c r="G56" s="2">
        <v>0.60907674202871698</v>
      </c>
      <c r="H56" s="2">
        <v>0.57407060967938905</v>
      </c>
      <c r="I56" s="2">
        <v>0.56209150326797297</v>
      </c>
      <c r="J56" s="2">
        <v>0.57651245551601404</v>
      </c>
      <c r="K56" s="2">
        <v>-1.30740351980243E-2</v>
      </c>
      <c r="M56" s="2" t="e">
        <f>(Table1[[#This Row],[poisson_likelihood]] - (1-Table1[[#This Row],[poisson_likelihood]])/(1/Table1[[#This Row],[365 implied]]-1))/4</f>
        <v>#DIV/0!</v>
      </c>
      <c r="N56" s="3" t="e">
        <f>Table1[[#This Row],[kelly/4 365]]*$U$2</f>
        <v>#DIV/0!</v>
      </c>
      <c r="P56" s="2" t="e">
        <f>(Table1[[#This Row],[poisson_likelihood]] - (1-Table1[[#This Row],[poisson_likelihood]])/(1/Table1[[#This Row],[99/pinn implied]]-1))/4</f>
        <v>#DIV/0!</v>
      </c>
      <c r="Q56" s="3" t="e">
        <f>Table1[[#This Row],[kelly/4 99]]*$U$2</f>
        <v>#DIV/0!</v>
      </c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6540</v>
      </c>
      <c r="B57" t="s">
        <v>41</v>
      </c>
      <c r="C57" s="1">
        <v>45613</v>
      </c>
      <c r="D57" t="s">
        <v>13</v>
      </c>
      <c r="E57">
        <v>1.5</v>
      </c>
      <c r="F57" s="2">
        <v>0.45045045045045001</v>
      </c>
      <c r="G57" s="2">
        <v>0.38389818112470397</v>
      </c>
      <c r="H57" s="2">
        <v>0.41823206922230199</v>
      </c>
      <c r="I57" s="2">
        <v>0.39325842696629199</v>
      </c>
      <c r="J57" s="2">
        <v>0.39403973509933699</v>
      </c>
      <c r="K57" s="2">
        <v>-1.46567226078868E-2</v>
      </c>
      <c r="M57" s="2" t="e">
        <f>(Table1[[#This Row],[poisson_likelihood]] - (1-Table1[[#This Row],[poisson_likelihood]])/(1/Table1[[#This Row],[365 implied]]-1))/4</f>
        <v>#DIV/0!</v>
      </c>
      <c r="N57" s="3" t="e">
        <f>Table1[[#This Row],[kelly/4 365]]*$U$2</f>
        <v>#DIV/0!</v>
      </c>
      <c r="P57" s="2" t="e">
        <f>(Table1[[#This Row],[poisson_likelihood]] - (1-Table1[[#This Row],[poisson_likelihood]])/(1/Table1[[#This Row],[99/pinn implied]]-1))/4</f>
        <v>#DIV/0!</v>
      </c>
      <c r="Q57" s="3" t="e">
        <f>Table1[[#This Row],[kelly/4 99]]*$U$2</f>
        <v>#DIV/0!</v>
      </c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6502</v>
      </c>
      <c r="B58" t="s">
        <v>22</v>
      </c>
      <c r="C58" s="1">
        <v>45613</v>
      </c>
      <c r="D58" t="s">
        <v>13</v>
      </c>
      <c r="E58">
        <v>2.5</v>
      </c>
      <c r="F58" s="2">
        <v>0.51813471502590602</v>
      </c>
      <c r="G58" s="2">
        <v>0.454548232662985</v>
      </c>
      <c r="H58" s="2">
        <v>0.48976563248466898</v>
      </c>
      <c r="I58" s="2">
        <v>0.36312849162011102</v>
      </c>
      <c r="J58" s="2">
        <v>0.37133550488599298</v>
      </c>
      <c r="K58" s="2">
        <v>-1.4718368092631001E-2</v>
      </c>
      <c r="M58" s="2" t="e">
        <f>(Table1[[#This Row],[poisson_likelihood]] - (1-Table1[[#This Row],[poisson_likelihood]])/(1/Table1[[#This Row],[365 implied]]-1))/4</f>
        <v>#DIV/0!</v>
      </c>
      <c r="N58" s="3" t="e">
        <f>Table1[[#This Row],[kelly/4 365]]*$U$2</f>
        <v>#DIV/0!</v>
      </c>
      <c r="P58" s="2" t="e">
        <f>(Table1[[#This Row],[poisson_likelihood]] - (1-Table1[[#This Row],[poisson_likelihood]])/(1/Table1[[#This Row],[99/pinn implied]]-1))/4</f>
        <v>#DIV/0!</v>
      </c>
      <c r="Q58" s="3" t="e">
        <f>Table1[[#This Row],[kelly/4 99]]*$U$2</f>
        <v>#DIV/0!</v>
      </c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6539</v>
      </c>
      <c r="B59" t="s">
        <v>41</v>
      </c>
      <c r="C59" s="1">
        <v>45613</v>
      </c>
      <c r="D59" t="s">
        <v>12</v>
      </c>
      <c r="E59">
        <v>1.5</v>
      </c>
      <c r="F59" s="2">
        <v>0.60606060606060597</v>
      </c>
      <c r="G59" s="2">
        <v>0.61610181887529503</v>
      </c>
      <c r="H59" s="2">
        <v>0.58176793077769695</v>
      </c>
      <c r="I59" s="2">
        <v>0.60674157303370702</v>
      </c>
      <c r="J59" s="2">
        <v>0.60596026490066202</v>
      </c>
      <c r="K59" s="2">
        <v>-1.5416505467999801E-2</v>
      </c>
      <c r="M59" s="2" t="e">
        <f>(Table1[[#This Row],[poisson_likelihood]] - (1-Table1[[#This Row],[poisson_likelihood]])/(1/Table1[[#This Row],[365 implied]]-1))/4</f>
        <v>#DIV/0!</v>
      </c>
      <c r="N59" s="3" t="e">
        <f>Table1[[#This Row],[kelly/4 365]]*$U$2</f>
        <v>#DIV/0!</v>
      </c>
      <c r="P59" s="2" t="e">
        <f>(Table1[[#This Row],[poisson_likelihood]] - (1-Table1[[#This Row],[poisson_likelihood]])/(1/Table1[[#This Row],[99/pinn implied]]-1))/4</f>
        <v>#DIV/0!</v>
      </c>
      <c r="Q59" s="3" t="e">
        <f>Table1[[#This Row],[kelly/4 99]]*$U$2</f>
        <v>#DIV/0!</v>
      </c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6547</v>
      </c>
      <c r="B60" t="s">
        <v>45</v>
      </c>
      <c r="C60" s="1">
        <v>45613</v>
      </c>
      <c r="D60" t="s">
        <v>12</v>
      </c>
      <c r="E60">
        <v>2.5</v>
      </c>
      <c r="F60" s="2">
        <v>0.414937759336099</v>
      </c>
      <c r="G60" s="2">
        <v>0.42206935625847403</v>
      </c>
      <c r="H60" s="2">
        <v>0.37844218725439899</v>
      </c>
      <c r="I60" s="2">
        <v>0.38202247191011202</v>
      </c>
      <c r="J60" s="2">
        <v>0.40666666666666601</v>
      </c>
      <c r="K60" s="2">
        <v>-1.55947391342015E-2</v>
      </c>
      <c r="M60" s="2" t="e">
        <f>(Table1[[#This Row],[poisson_likelihood]] - (1-Table1[[#This Row],[poisson_likelihood]])/(1/Table1[[#This Row],[365 implied]]-1))/4</f>
        <v>#DIV/0!</v>
      </c>
      <c r="N60" s="3" t="e">
        <f>Table1[[#This Row],[kelly/4 365]]*$U$2</f>
        <v>#DIV/0!</v>
      </c>
      <c r="P60" s="2" t="e">
        <f>(Table1[[#This Row],[poisson_likelihood]] - (1-Table1[[#This Row],[poisson_likelihood]])/(1/Table1[[#This Row],[99/pinn implied]]-1))/4</f>
        <v>#DIV/0!</v>
      </c>
      <c r="Q60" s="3" t="e">
        <f>Table1[[#This Row],[kelly/4 99]]*$U$2</f>
        <v>#DIV/0!</v>
      </c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6523</v>
      </c>
      <c r="B61" t="s">
        <v>33</v>
      </c>
      <c r="C61" s="1">
        <v>45613</v>
      </c>
      <c r="D61" t="s">
        <v>12</v>
      </c>
      <c r="E61">
        <v>2.5</v>
      </c>
      <c r="F61" s="2">
        <v>0.44247787610619399</v>
      </c>
      <c r="G61" s="2">
        <v>0.45199358523989902</v>
      </c>
      <c r="H61" s="2">
        <v>0.40759468359017997</v>
      </c>
      <c r="I61" s="2">
        <v>0.39751552795030998</v>
      </c>
      <c r="J61" s="2">
        <v>0.46695095948827198</v>
      </c>
      <c r="K61" s="2">
        <v>-1.5642066485355401E-2</v>
      </c>
      <c r="M61" s="2" t="e">
        <f>(Table1[[#This Row],[poisson_likelihood]] - (1-Table1[[#This Row],[poisson_likelihood]])/(1/Table1[[#This Row],[365 implied]]-1))/4</f>
        <v>#DIV/0!</v>
      </c>
      <c r="N61" s="3" t="e">
        <f>Table1[[#This Row],[kelly/4 365]]*$U$2</f>
        <v>#DIV/0!</v>
      </c>
      <c r="P61" s="2" t="e">
        <f>(Table1[[#This Row],[poisson_likelihood]] - (1-Table1[[#This Row],[poisson_likelihood]])/(1/Table1[[#This Row],[99/pinn implied]]-1))/4</f>
        <v>#DIV/0!</v>
      </c>
      <c r="Q61" s="3" t="e">
        <f>Table1[[#This Row],[kelly/4 99]]*$U$2</f>
        <v>#DIV/0!</v>
      </c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6592</v>
      </c>
      <c r="B62" t="s">
        <v>67</v>
      </c>
      <c r="C62" s="1">
        <v>45613</v>
      </c>
      <c r="D62" t="s">
        <v>13</v>
      </c>
      <c r="E62">
        <v>1.5</v>
      </c>
      <c r="F62" s="2">
        <v>0.46296296296296202</v>
      </c>
      <c r="G62" s="2">
        <v>0.39092325797128202</v>
      </c>
      <c r="H62" s="2">
        <v>0.42592939032061</v>
      </c>
      <c r="I62" s="2">
        <v>0.43790849673202598</v>
      </c>
      <c r="J62" s="2">
        <v>0.42348754448398501</v>
      </c>
      <c r="K62" s="2">
        <v>-1.7239766574887998E-2</v>
      </c>
      <c r="M62" s="2" t="e">
        <f>(Table1[[#This Row],[poisson_likelihood]] - (1-Table1[[#This Row],[poisson_likelihood]])/(1/Table1[[#This Row],[365 implied]]-1))/4</f>
        <v>#DIV/0!</v>
      </c>
      <c r="N62" s="3" t="e">
        <f>Table1[[#This Row],[kelly/4 365]]*$U$2</f>
        <v>#DIV/0!</v>
      </c>
      <c r="P62" s="2" t="e">
        <f>(Table1[[#This Row],[poisson_likelihood]] - (1-Table1[[#This Row],[poisson_likelihood]])/(1/Table1[[#This Row],[99/pinn implied]]-1))/4</f>
        <v>#DIV/0!</v>
      </c>
      <c r="Q62" s="3" t="e">
        <f>Table1[[#This Row],[kelly/4 99]]*$U$2</f>
        <v>#DIV/0!</v>
      </c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6488</v>
      </c>
      <c r="B63" t="s">
        <v>15</v>
      </c>
      <c r="C63" s="1">
        <v>45613</v>
      </c>
      <c r="D63" t="s">
        <v>13</v>
      </c>
      <c r="E63">
        <v>2.5</v>
      </c>
      <c r="F63" s="2">
        <v>0.57471264367816</v>
      </c>
      <c r="G63" s="2">
        <v>0.49929095159936399</v>
      </c>
      <c r="H63" s="2">
        <v>0.54298894323581504</v>
      </c>
      <c r="I63" s="2">
        <v>0.53333333333333299</v>
      </c>
      <c r="J63" s="2">
        <v>0.58223684210526305</v>
      </c>
      <c r="K63" s="2">
        <v>-1.8648391476243802E-2</v>
      </c>
      <c r="M63" s="2" t="e">
        <f>(Table1[[#This Row],[poisson_likelihood]] - (1-Table1[[#This Row],[poisson_likelihood]])/(1/Table1[[#This Row],[365 implied]]-1))/4</f>
        <v>#DIV/0!</v>
      </c>
      <c r="N63" s="3" t="e">
        <f>Table1[[#This Row],[kelly/4 365]]*$U$2</f>
        <v>#DIV/0!</v>
      </c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99]]*$U$2</f>
        <v>#DIV/0!</v>
      </c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6545</v>
      </c>
      <c r="B64" t="s">
        <v>44</v>
      </c>
      <c r="C64" s="1">
        <v>45613</v>
      </c>
      <c r="D64" t="s">
        <v>12</v>
      </c>
      <c r="E64">
        <v>1.5</v>
      </c>
      <c r="F64" s="2">
        <v>0.57471264367816</v>
      </c>
      <c r="G64" s="2">
        <v>0.59194877528691603</v>
      </c>
      <c r="H64" s="2">
        <v>0.54288472179984704</v>
      </c>
      <c r="I64" s="2">
        <v>0.585798816568047</v>
      </c>
      <c r="J64" s="2">
        <v>0.59074733096085397</v>
      </c>
      <c r="K64" s="2">
        <v>-1.8709656779819301E-2</v>
      </c>
      <c r="M64" s="2" t="e">
        <f>(Table1[[#This Row],[poisson_likelihood]] - (1-Table1[[#This Row],[poisson_likelihood]])/(1/Table1[[#This Row],[365 implied]]-1))/4</f>
        <v>#DIV/0!</v>
      </c>
      <c r="N64" s="3" t="e">
        <f>Table1[[#This Row],[kelly/4 365]]*$U$2</f>
        <v>#DIV/0!</v>
      </c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99]]*$U$2</f>
        <v>#DIV/0!</v>
      </c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6524</v>
      </c>
      <c r="B65" t="s">
        <v>33</v>
      </c>
      <c r="C65" s="1">
        <v>45613</v>
      </c>
      <c r="D65" t="s">
        <v>13</v>
      </c>
      <c r="E65">
        <v>2.5</v>
      </c>
      <c r="F65" s="2">
        <v>0.62111801242235998</v>
      </c>
      <c r="G65" s="2">
        <v>0.54800641476010004</v>
      </c>
      <c r="H65" s="2">
        <v>0.59240531640981897</v>
      </c>
      <c r="I65" s="2">
        <v>0.60248447204968902</v>
      </c>
      <c r="J65" s="2">
        <v>0.53304904051172697</v>
      </c>
      <c r="K65" s="2">
        <v>-1.8945672368930799E-2</v>
      </c>
      <c r="M65" s="2" t="e">
        <f>(Table1[[#This Row],[poisson_likelihood]] - (1-Table1[[#This Row],[poisson_likelihood]])/(1/Table1[[#This Row],[365 implied]]-1))/4</f>
        <v>#DIV/0!</v>
      </c>
      <c r="N65" s="3" t="e">
        <f>Table1[[#This Row],[kelly/4 365]]*$U$2</f>
        <v>#DIV/0!</v>
      </c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99]]*$U$2</f>
        <v>#DIV/0!</v>
      </c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6562</v>
      </c>
      <c r="B66" t="s">
        <v>52</v>
      </c>
      <c r="C66" s="1">
        <v>45613</v>
      </c>
      <c r="D66" t="s">
        <v>13</v>
      </c>
      <c r="E66">
        <v>1.5</v>
      </c>
      <c r="F66" s="2">
        <v>0.46511627906976699</v>
      </c>
      <c r="G66" s="2">
        <v>0.36120028348914002</v>
      </c>
      <c r="H66" s="2">
        <v>0.421899788056251</v>
      </c>
      <c r="I66" s="2">
        <v>0.44</v>
      </c>
      <c r="J66" s="2">
        <v>0.43959731543624098</v>
      </c>
      <c r="K66" s="2">
        <v>-2.0199012104143401E-2</v>
      </c>
      <c r="M66" s="2" t="e">
        <f>(Table1[[#This Row],[poisson_likelihood]] - (1-Table1[[#This Row],[poisson_likelihood]])/(1/Table1[[#This Row],[365 implied]]-1))/4</f>
        <v>#DIV/0!</v>
      </c>
      <c r="N66" s="3" t="e">
        <f>Table1[[#This Row],[kelly/4 365]]*$U$2</f>
        <v>#DIV/0!</v>
      </c>
      <c r="P66" s="2" t="e">
        <f>(Table1[[#This Row],[poisson_likelihood]] - (1-Table1[[#This Row],[poisson_likelihood]])/(1/Table1[[#This Row],[99/pinn implied]]-1))/4</f>
        <v>#DIV/0!</v>
      </c>
      <c r="Q66" s="3" t="e">
        <f>Table1[[#This Row],[kelly/4 99]]*$U$2</f>
        <v>#DIV/0!</v>
      </c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6579</v>
      </c>
      <c r="B67" t="s">
        <v>61</v>
      </c>
      <c r="C67" s="1">
        <v>45613</v>
      </c>
      <c r="D67" t="s">
        <v>12</v>
      </c>
      <c r="E67">
        <v>2.5</v>
      </c>
      <c r="F67" s="2">
        <v>0.5</v>
      </c>
      <c r="G67" s="2">
        <v>0.502845382532218</v>
      </c>
      <c r="H67" s="2">
        <v>0.458842746126991</v>
      </c>
      <c r="I67" s="2">
        <v>0.48314606741573002</v>
      </c>
      <c r="J67" s="2">
        <v>0.45182724252491602</v>
      </c>
      <c r="K67" s="2">
        <v>-2.0578626936503999E-2</v>
      </c>
      <c r="M67" s="2" t="e">
        <f>(Table1[[#This Row],[poisson_likelihood]] - (1-Table1[[#This Row],[poisson_likelihood]])/(1/Table1[[#This Row],[365 implied]]-1))/4</f>
        <v>#DIV/0!</v>
      </c>
      <c r="N67" s="3" t="e">
        <f>Table1[[#This Row],[kelly/4 365]]*$U$2</f>
        <v>#DIV/0!</v>
      </c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99]]*$U$2</f>
        <v>#DIV/0!</v>
      </c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6567</v>
      </c>
      <c r="B68" t="s">
        <v>55</v>
      </c>
      <c r="C68" s="1">
        <v>45613</v>
      </c>
      <c r="D68" t="s">
        <v>12</v>
      </c>
      <c r="E68">
        <v>2.5</v>
      </c>
      <c r="F68" s="2">
        <v>0.52083333333333304</v>
      </c>
      <c r="G68" s="2">
        <v>0.52445954243255699</v>
      </c>
      <c r="H68" s="2">
        <v>0.481359603214082</v>
      </c>
      <c r="I68" s="2">
        <v>0.469273743016759</v>
      </c>
      <c r="J68" s="2">
        <v>0.46843853820598003</v>
      </c>
      <c r="K68" s="2">
        <v>-2.0594989627435001E-2</v>
      </c>
      <c r="M68" s="2" t="e">
        <f>(Table1[[#This Row],[poisson_likelihood]] - (1-Table1[[#This Row],[poisson_likelihood]])/(1/Table1[[#This Row],[365 implied]]-1))/4</f>
        <v>#DIV/0!</v>
      </c>
      <c r="N68" s="3" t="e">
        <f>Table1[[#This Row],[kelly/4 365]]*$U$2</f>
        <v>#DIV/0!</v>
      </c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99]]*$U$2</f>
        <v>#DIV/0!</v>
      </c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6577</v>
      </c>
      <c r="B69" t="s">
        <v>60</v>
      </c>
      <c r="C69" s="1">
        <v>45613</v>
      </c>
      <c r="D69" t="s">
        <v>12</v>
      </c>
      <c r="E69">
        <v>3.5</v>
      </c>
      <c r="F69" s="2">
        <v>0.54054054054054002</v>
      </c>
      <c r="G69" s="2">
        <v>0.533546657490924</v>
      </c>
      <c r="H69" s="2">
        <v>0.50041132972472202</v>
      </c>
      <c r="I69" s="2">
        <v>0.52</v>
      </c>
      <c r="J69" s="2">
        <v>0.53597122302158196</v>
      </c>
      <c r="K69" s="2">
        <v>-2.1835011767430499E-2</v>
      </c>
      <c r="M69" s="2" t="e">
        <f>(Table1[[#This Row],[poisson_likelihood]] - (1-Table1[[#This Row],[poisson_likelihood]])/(1/Table1[[#This Row],[365 implied]]-1))/4</f>
        <v>#DIV/0!</v>
      </c>
      <c r="N69" s="3" t="e">
        <f>Table1[[#This Row],[kelly/4 365]]*$U$2</f>
        <v>#DIV/0!</v>
      </c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99]]*$U$2</f>
        <v>#DIV/0!</v>
      </c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6506</v>
      </c>
      <c r="B70" t="s">
        <v>24</v>
      </c>
      <c r="C70" s="1">
        <v>45613</v>
      </c>
      <c r="D70" t="s">
        <v>13</v>
      </c>
      <c r="E70">
        <v>1.5</v>
      </c>
      <c r="F70" s="2">
        <v>0.48076923076923</v>
      </c>
      <c r="G70" s="2">
        <v>0.39900474791431401</v>
      </c>
      <c r="H70" s="2">
        <v>0.435391016193373</v>
      </c>
      <c r="I70" s="2">
        <v>0.34375</v>
      </c>
      <c r="J70" s="2">
        <v>0.35714285714285698</v>
      </c>
      <c r="K70" s="2">
        <v>-2.1848769980968401E-2</v>
      </c>
      <c r="M70" s="2" t="e">
        <f>(Table1[[#This Row],[poisson_likelihood]] - (1-Table1[[#This Row],[poisson_likelihood]])/(1/Table1[[#This Row],[365 implied]]-1))/4</f>
        <v>#DIV/0!</v>
      </c>
      <c r="N70" s="3" t="e">
        <f>Table1[[#This Row],[kelly/4 365]]*$U$2</f>
        <v>#DIV/0!</v>
      </c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99]]*$U$2</f>
        <v>#DIV/0!</v>
      </c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6515</v>
      </c>
      <c r="B71" t="s">
        <v>29</v>
      </c>
      <c r="C71" s="1">
        <v>45613</v>
      </c>
      <c r="D71" t="s">
        <v>12</v>
      </c>
      <c r="E71">
        <v>1.5</v>
      </c>
      <c r="F71" s="2">
        <v>0.65359477124182996</v>
      </c>
      <c r="G71" s="2">
        <v>0.64971180074245005</v>
      </c>
      <c r="H71" s="2">
        <v>0.62287704421872903</v>
      </c>
      <c r="I71" s="2">
        <v>0.644067796610169</v>
      </c>
      <c r="J71" s="2">
        <v>0.63285024154589298</v>
      </c>
      <c r="K71" s="2">
        <v>-2.2168925634595799E-2</v>
      </c>
      <c r="M71" s="2" t="e">
        <f>(Table1[[#This Row],[poisson_likelihood]] - (1-Table1[[#This Row],[poisson_likelihood]])/(1/Table1[[#This Row],[365 implied]]-1))/4</f>
        <v>#DIV/0!</v>
      </c>
      <c r="N71" s="3" t="e">
        <f>Table1[[#This Row],[kelly/4 365]]*$U$2</f>
        <v>#DIV/0!</v>
      </c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99]]*$U$2</f>
        <v>#DIV/0!</v>
      </c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6509</v>
      </c>
      <c r="B72" t="s">
        <v>26</v>
      </c>
      <c r="C72" s="1">
        <v>45613</v>
      </c>
      <c r="D72" t="s">
        <v>12</v>
      </c>
      <c r="E72">
        <v>1.5</v>
      </c>
      <c r="F72" s="2">
        <v>0.61728395061728303</v>
      </c>
      <c r="G72" s="2">
        <v>0.61298036287367996</v>
      </c>
      <c r="H72" s="2">
        <v>0.58297639924614997</v>
      </c>
      <c r="I72" s="2">
        <v>0.670807453416149</v>
      </c>
      <c r="J72" s="2">
        <v>0.66898954703832703</v>
      </c>
      <c r="K72" s="2">
        <v>-2.24105779117886E-2</v>
      </c>
      <c r="M72" s="2" t="e">
        <f>(Table1[[#This Row],[poisson_likelihood]] - (1-Table1[[#This Row],[poisson_likelihood]])/(1/Table1[[#This Row],[365 implied]]-1))/4</f>
        <v>#DIV/0!</v>
      </c>
      <c r="N72" s="3" t="e">
        <f>Table1[[#This Row],[kelly/4 365]]*$U$2</f>
        <v>#DIV/0!</v>
      </c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99]]*$U$2</f>
        <v>#DIV/0!</v>
      </c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6536</v>
      </c>
      <c r="B73" t="s">
        <v>39</v>
      </c>
      <c r="C73" s="1">
        <v>45613</v>
      </c>
      <c r="D73" t="s">
        <v>13</v>
      </c>
      <c r="E73">
        <v>1.5</v>
      </c>
      <c r="F73" s="2">
        <v>0.43859649122806998</v>
      </c>
      <c r="G73" s="2">
        <v>0.37264286328979102</v>
      </c>
      <c r="H73" s="2">
        <v>0.38612854279387299</v>
      </c>
      <c r="I73" s="2">
        <v>0.39333333333333298</v>
      </c>
      <c r="J73" s="2">
        <v>0.407258064516129</v>
      </c>
      <c r="K73" s="2">
        <v>-2.3364633287103399E-2</v>
      </c>
      <c r="M73" s="2" t="e">
        <f>(Table1[[#This Row],[poisson_likelihood]] - (1-Table1[[#This Row],[poisson_likelihood]])/(1/Table1[[#This Row],[365 implied]]-1))/4</f>
        <v>#DIV/0!</v>
      </c>
      <c r="N73" s="3" t="e">
        <f>Table1[[#This Row],[kelly/4 365]]*$U$2</f>
        <v>#DIV/0!</v>
      </c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99]]*$U$2</f>
        <v>#DIV/0!</v>
      </c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6584</v>
      </c>
      <c r="B74" t="s">
        <v>63</v>
      </c>
      <c r="C74" s="1">
        <v>45613</v>
      </c>
      <c r="D74" t="s">
        <v>13</v>
      </c>
      <c r="E74">
        <v>2.5</v>
      </c>
      <c r="F74" s="2">
        <v>0.476190476190476</v>
      </c>
      <c r="G74" s="2">
        <v>0.39751583511300798</v>
      </c>
      <c r="H74" s="2">
        <v>0.425519100175205</v>
      </c>
      <c r="I74" s="2">
        <v>0.35227272727272702</v>
      </c>
      <c r="J74" s="2">
        <v>0.34868421052631499</v>
      </c>
      <c r="K74" s="2">
        <v>-2.4184065825469999E-2</v>
      </c>
      <c r="M74" s="2" t="e">
        <f>(Table1[[#This Row],[poisson_likelihood]] - (1-Table1[[#This Row],[poisson_likelihood]])/(1/Table1[[#This Row],[365 implied]]-1))/4</f>
        <v>#DIV/0!</v>
      </c>
      <c r="N74" s="3" t="e">
        <f>Table1[[#This Row],[kelly/4 365]]*$U$2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99]]*$U$2</f>
        <v>#DIV/0!</v>
      </c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6532</v>
      </c>
      <c r="B75" t="s">
        <v>37</v>
      </c>
      <c r="C75" s="1">
        <v>45613</v>
      </c>
      <c r="D75" t="s">
        <v>13</v>
      </c>
      <c r="E75">
        <v>3.5</v>
      </c>
      <c r="F75" s="2">
        <v>0.56497175141242895</v>
      </c>
      <c r="G75" s="2">
        <v>0.48493819449265002</v>
      </c>
      <c r="H75" s="2">
        <v>0.52091727977762203</v>
      </c>
      <c r="I75" s="2">
        <v>0.48299319727891099</v>
      </c>
      <c r="J75" s="2">
        <v>0.47244094488188898</v>
      </c>
      <c r="K75" s="2">
        <v>-2.5317017790132401E-2</v>
      </c>
      <c r="M75" s="2" t="e">
        <f>(Table1[[#This Row],[poisson_likelihood]] - (1-Table1[[#This Row],[poisson_likelihood]])/(1/Table1[[#This Row],[365 implied]]-1))/4</f>
        <v>#DIV/0!</v>
      </c>
      <c r="N75" s="3" t="e">
        <f>Table1[[#This Row],[kelly/4 365]]*$U$2</f>
        <v>#DIV/0!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99]]*$U$2</f>
        <v>#DIV/0!</v>
      </c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6559</v>
      </c>
      <c r="B76" t="s">
        <v>51</v>
      </c>
      <c r="C76" s="1">
        <v>45613</v>
      </c>
      <c r="D76" t="s">
        <v>12</v>
      </c>
      <c r="E76">
        <v>2.5</v>
      </c>
      <c r="F76" s="2">
        <v>0.59523809523809501</v>
      </c>
      <c r="G76" s="2">
        <v>0.59683179240647599</v>
      </c>
      <c r="H76" s="2">
        <v>0.55314459259986604</v>
      </c>
      <c r="I76" s="2">
        <v>0.50282485875706195</v>
      </c>
      <c r="J76" s="2">
        <v>0.49174917491749098</v>
      </c>
      <c r="K76" s="2">
        <v>-2.59989281000827E-2</v>
      </c>
      <c r="M76" s="2" t="e">
        <f>(Table1[[#This Row],[poisson_likelihood]] - (1-Table1[[#This Row],[poisson_likelihood]])/(1/Table1[[#This Row],[365 implied]]-1))/4</f>
        <v>#DIV/0!</v>
      </c>
      <c r="N76" s="3" t="e">
        <f>Table1[[#This Row],[kelly/4 365]]*$U$2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99]]*$U$2</f>
        <v>#DIV/0!</v>
      </c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6528</v>
      </c>
      <c r="B77" t="s">
        <v>35</v>
      </c>
      <c r="C77" s="1">
        <v>45613</v>
      </c>
      <c r="D77" t="s">
        <v>13</v>
      </c>
      <c r="E77">
        <v>1.5</v>
      </c>
      <c r="F77" s="2">
        <v>0.43859649122806998</v>
      </c>
      <c r="G77" s="2">
        <v>0.34800878656582801</v>
      </c>
      <c r="H77" s="2">
        <v>0.37918751673905199</v>
      </c>
      <c r="I77" s="2">
        <v>0.331168831168831</v>
      </c>
      <c r="J77" s="2">
        <v>0.33587786259541902</v>
      </c>
      <c r="K77" s="2">
        <v>-2.64555589521406E-2</v>
      </c>
      <c r="M77" s="2" t="e">
        <f>(Table1[[#This Row],[poisson_likelihood]] - (1-Table1[[#This Row],[poisson_likelihood]])/(1/Table1[[#This Row],[365 implied]]-1))/4</f>
        <v>#DIV/0!</v>
      </c>
      <c r="N77" s="3" t="e">
        <f>Table1[[#This Row],[kelly/4 365]]*$U$2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99]]*$U$2</f>
        <v>#DIV/0!</v>
      </c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6558</v>
      </c>
      <c r="B78" t="s">
        <v>50</v>
      </c>
      <c r="C78" s="1">
        <v>45613</v>
      </c>
      <c r="D78" t="s">
        <v>13</v>
      </c>
      <c r="E78">
        <v>2.5</v>
      </c>
      <c r="F78" s="2">
        <v>0.64516129032257996</v>
      </c>
      <c r="G78" s="2">
        <v>0.562451543667008</v>
      </c>
      <c r="H78" s="2">
        <v>0.60662100371592298</v>
      </c>
      <c r="I78" s="2">
        <v>0.64900662251655605</v>
      </c>
      <c r="J78" s="2">
        <v>0.66023166023166002</v>
      </c>
      <c r="K78" s="2">
        <v>-2.7153383745599301E-2</v>
      </c>
      <c r="M78" s="2" t="e">
        <f>(Table1[[#This Row],[poisson_likelihood]] - (1-Table1[[#This Row],[poisson_likelihood]])/(1/Table1[[#This Row],[365 implied]]-1))/4</f>
        <v>#DIV/0!</v>
      </c>
      <c r="N78" s="3" t="e">
        <f>Table1[[#This Row],[kelly/4 365]]*$U$2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99]]*$U$2</f>
        <v>#DIV/0!</v>
      </c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6491</v>
      </c>
      <c r="B79" t="s">
        <v>17</v>
      </c>
      <c r="C79" s="1">
        <v>45613</v>
      </c>
      <c r="D79" t="s">
        <v>12</v>
      </c>
      <c r="E79">
        <v>1.5</v>
      </c>
      <c r="F79" s="2">
        <v>0.56497175141242895</v>
      </c>
      <c r="G79" s="2">
        <v>0.563885845161192</v>
      </c>
      <c r="H79" s="2">
        <v>0.51566563969258405</v>
      </c>
      <c r="I79" s="2">
        <v>0.49132947976878599</v>
      </c>
      <c r="J79" s="2">
        <v>0.46959459459459402</v>
      </c>
      <c r="K79" s="2">
        <v>-2.83350057610799E-2</v>
      </c>
      <c r="M79" s="2" t="e">
        <f>(Table1[[#This Row],[poisson_likelihood]] - (1-Table1[[#This Row],[poisson_likelihood]])/(1/Table1[[#This Row],[365 implied]]-1))/4</f>
        <v>#DIV/0!</v>
      </c>
      <c r="N79" s="3" t="e">
        <f>Table1[[#This Row],[kelly/4 365]]*$U$2</f>
        <v>#DIV/0!</v>
      </c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99]]*$U$2</f>
        <v>#DIV/0!</v>
      </c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6549</v>
      </c>
      <c r="B80" t="s">
        <v>46</v>
      </c>
      <c r="C80" s="1">
        <v>45613</v>
      </c>
      <c r="D80" t="s">
        <v>12</v>
      </c>
      <c r="E80">
        <v>3.5</v>
      </c>
      <c r="F80" s="2">
        <v>0.49019607843137197</v>
      </c>
      <c r="G80" s="2">
        <v>0.47152925688709402</v>
      </c>
      <c r="H80" s="2">
        <v>0.43221314268807898</v>
      </c>
      <c r="I80" s="2">
        <v>0.39106145251396601</v>
      </c>
      <c r="J80" s="2">
        <v>0.43853820598006599</v>
      </c>
      <c r="K80" s="2">
        <v>-2.8433939643345799E-2</v>
      </c>
      <c r="M80" s="2" t="e">
        <f>(Table1[[#This Row],[poisson_likelihood]] - (1-Table1[[#This Row],[poisson_likelihood]])/(1/Table1[[#This Row],[365 implied]]-1))/4</f>
        <v>#DIV/0!</v>
      </c>
      <c r="N80" s="3" t="e">
        <f>Table1[[#This Row],[kelly/4 365]]*$U$2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99]]*$U$2</f>
        <v>#DIV/0!</v>
      </c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6586</v>
      </c>
      <c r="B81" t="s">
        <v>64</v>
      </c>
      <c r="C81" s="1">
        <v>45613</v>
      </c>
      <c r="D81" t="s">
        <v>13</v>
      </c>
      <c r="E81">
        <v>1.5</v>
      </c>
      <c r="F81" s="2">
        <v>0.45871559633027498</v>
      </c>
      <c r="G81" s="2">
        <v>0.36774253616228503</v>
      </c>
      <c r="H81" s="2">
        <v>0.39375877002042198</v>
      </c>
      <c r="I81" s="2">
        <v>0.38524590163934402</v>
      </c>
      <c r="J81" s="2">
        <v>0.375</v>
      </c>
      <c r="K81" s="2">
        <v>-3.0001246049889602E-2</v>
      </c>
      <c r="M81" s="2" t="e">
        <f>(Table1[[#This Row],[poisson_likelihood]] - (1-Table1[[#This Row],[poisson_likelihood]])/(1/Table1[[#This Row],[365 implied]]-1))/4</f>
        <v>#DIV/0!</v>
      </c>
      <c r="N81" s="3" t="e">
        <f>Table1[[#This Row],[kelly/4 365]]*$U$2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99]]*$U$2</f>
        <v>#DIV/0!</v>
      </c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6533</v>
      </c>
      <c r="B82" t="s">
        <v>38</v>
      </c>
      <c r="C82" s="1">
        <v>45613</v>
      </c>
      <c r="D82" t="s">
        <v>12</v>
      </c>
      <c r="E82">
        <v>1.5</v>
      </c>
      <c r="F82" s="2">
        <v>0.61728395061728303</v>
      </c>
      <c r="G82" s="2">
        <v>0.60947367947797804</v>
      </c>
      <c r="H82" s="2">
        <v>0.57125604808097397</v>
      </c>
      <c r="I82" s="2">
        <v>0.54748603351955305</v>
      </c>
      <c r="J82" s="2">
        <v>0.55775577557755696</v>
      </c>
      <c r="K82" s="2">
        <v>-3.0066613753556799E-2</v>
      </c>
      <c r="M82" s="2" t="e">
        <f>(Table1[[#This Row],[poisson_likelihood]] - (1-Table1[[#This Row],[poisson_likelihood]])/(1/Table1[[#This Row],[365 implied]]-1))/4</f>
        <v>#DIV/0!</v>
      </c>
      <c r="N82" s="3" t="e">
        <f>Table1[[#This Row],[kelly/4 365]]*$U$2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99]]*$U$2</f>
        <v>#DIV/0!</v>
      </c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6522</v>
      </c>
      <c r="B83" t="s">
        <v>32</v>
      </c>
      <c r="C83" s="1">
        <v>45613</v>
      </c>
      <c r="D83" t="s">
        <v>13</v>
      </c>
      <c r="E83">
        <v>2.5</v>
      </c>
      <c r="F83" s="2">
        <v>0.632911392405063</v>
      </c>
      <c r="G83" s="2">
        <v>0.53732347175358797</v>
      </c>
      <c r="H83" s="2">
        <v>0.586443505882141</v>
      </c>
      <c r="I83" s="2">
        <v>0.60975609756097504</v>
      </c>
      <c r="J83" s="2">
        <v>0.62343096234309603</v>
      </c>
      <c r="K83" s="2">
        <v>-3.16462330630242E-2</v>
      </c>
      <c r="M83" s="2" t="e">
        <f>(Table1[[#This Row],[poisson_likelihood]] - (1-Table1[[#This Row],[poisson_likelihood]])/(1/Table1[[#This Row],[365 implied]]-1))/4</f>
        <v>#DIV/0!</v>
      </c>
      <c r="N83" s="3" t="e">
        <f>Table1[[#This Row],[kelly/4 365]]*$U$2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99]]*$U$2</f>
        <v>#DIV/0!</v>
      </c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6544</v>
      </c>
      <c r="B84" t="s">
        <v>43</v>
      </c>
      <c r="C84" s="1">
        <v>45613</v>
      </c>
      <c r="D84" t="s">
        <v>13</v>
      </c>
      <c r="E84">
        <v>1.5</v>
      </c>
      <c r="F84" s="2">
        <v>0.387596899224806</v>
      </c>
      <c r="G84" s="2">
        <v>0.29026060936749598</v>
      </c>
      <c r="H84" s="2">
        <v>0.30372385114310402</v>
      </c>
      <c r="I84" s="2">
        <v>0.28368794326241098</v>
      </c>
      <c r="J84" s="2">
        <v>0.31372549019607798</v>
      </c>
      <c r="K84" s="2">
        <v>-3.4239313932086998E-2</v>
      </c>
      <c r="M84" s="2" t="e">
        <f>(Table1[[#This Row],[poisson_likelihood]] - (1-Table1[[#This Row],[poisson_likelihood]])/(1/Table1[[#This Row],[365 implied]]-1))/4</f>
        <v>#DIV/0!</v>
      </c>
      <c r="N84" s="3" t="e">
        <f>Table1[[#This Row],[kelly/4 365]]*$U$2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99]]*$U$2</f>
        <v>#DIV/0!</v>
      </c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6520</v>
      </c>
      <c r="B85" t="s">
        <v>31</v>
      </c>
      <c r="C85" s="1">
        <v>45613</v>
      </c>
      <c r="D85" t="s">
        <v>13</v>
      </c>
      <c r="E85">
        <v>2.5</v>
      </c>
      <c r="F85" s="2">
        <v>0.65359477124182996</v>
      </c>
      <c r="G85" s="2">
        <v>0.55394098240498102</v>
      </c>
      <c r="H85" s="2">
        <v>0.60287524597729902</v>
      </c>
      <c r="I85" s="2">
        <v>0.53623188405797095</v>
      </c>
      <c r="J85" s="2">
        <v>0.56106870229007599</v>
      </c>
      <c r="K85" s="2">
        <v>-3.66041856861943E-2</v>
      </c>
      <c r="M85" s="2" t="e">
        <f>(Table1[[#This Row],[poisson_likelihood]] - (1-Table1[[#This Row],[poisson_likelihood]])/(1/Table1[[#This Row],[365 implied]]-1))/4</f>
        <v>#DIV/0!</v>
      </c>
      <c r="N85" s="3" t="e">
        <f>Table1[[#This Row],[kelly/4 365]]*$U$2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99]]*$U$2</f>
        <v>#DIV/0!</v>
      </c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6594</v>
      </c>
      <c r="B86" t="s">
        <v>68</v>
      </c>
      <c r="C86" s="1">
        <v>45613</v>
      </c>
      <c r="D86" t="s">
        <v>13</v>
      </c>
      <c r="E86">
        <v>2.5</v>
      </c>
      <c r="F86" s="2">
        <v>0.512820512820512</v>
      </c>
      <c r="G86" s="2">
        <v>0.414926831511362</v>
      </c>
      <c r="H86" s="2">
        <v>0.44116536549792801</v>
      </c>
      <c r="I86" s="2">
        <v>0.44382022471910099</v>
      </c>
      <c r="J86" s="2">
        <v>0.45874587458745802</v>
      </c>
      <c r="K86" s="2">
        <v>-3.6770404547115498E-2</v>
      </c>
      <c r="M86" s="2" t="e">
        <f>(Table1[[#This Row],[poisson_likelihood]] - (1-Table1[[#This Row],[poisson_likelihood]])/(1/Table1[[#This Row],[365 implied]]-1))/4</f>
        <v>#DIV/0!</v>
      </c>
      <c r="N86" s="3" t="e">
        <f>Table1[[#This Row],[kelly/4 365]]*$U$2</f>
        <v>#DIV/0!</v>
      </c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99]]*$U$2</f>
        <v>#DIV/0!</v>
      </c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6507</v>
      </c>
      <c r="B87" t="s">
        <v>25</v>
      </c>
      <c r="C87" s="1">
        <v>45613</v>
      </c>
      <c r="D87" t="s">
        <v>12</v>
      </c>
      <c r="E87">
        <v>2.5</v>
      </c>
      <c r="F87" s="2">
        <v>0.62111801242235998</v>
      </c>
      <c r="G87" s="2">
        <v>0.59778217134123202</v>
      </c>
      <c r="H87" s="2">
        <v>0.56147559912546297</v>
      </c>
      <c r="I87" s="2">
        <v>0.53142857142857103</v>
      </c>
      <c r="J87" s="2">
        <v>0.52721088435374097</v>
      </c>
      <c r="K87" s="2">
        <v>-3.9354215331148801E-2</v>
      </c>
      <c r="M87" s="2" t="e">
        <f>(Table1[[#This Row],[poisson_likelihood]] - (1-Table1[[#This Row],[poisson_likelihood]])/(1/Table1[[#This Row],[365 implied]]-1))/4</f>
        <v>#DIV/0!</v>
      </c>
      <c r="N87" s="3" t="e">
        <f>Table1[[#This Row],[kelly/4 365]]*$U$2</f>
        <v>#DIV/0!</v>
      </c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99]]*$U$2</f>
        <v>#DIV/0!</v>
      </c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6552</v>
      </c>
      <c r="B88" t="s">
        <v>47</v>
      </c>
      <c r="C88" s="1">
        <v>45613</v>
      </c>
      <c r="D88" t="s">
        <v>13</v>
      </c>
      <c r="E88">
        <v>2.5</v>
      </c>
      <c r="F88" s="2">
        <v>0.476190476190476</v>
      </c>
      <c r="G88" s="2">
        <v>0.34976139600628903</v>
      </c>
      <c r="H88" s="2">
        <v>0.393123925302234</v>
      </c>
      <c r="I88" s="2">
        <v>0.441717791411042</v>
      </c>
      <c r="J88" s="2">
        <v>0.43589743589743501</v>
      </c>
      <c r="K88" s="2">
        <v>-3.964539928757E-2</v>
      </c>
      <c r="M88" s="2" t="e">
        <f>(Table1[[#This Row],[poisson_likelihood]] - (1-Table1[[#This Row],[poisson_likelihood]])/(1/Table1[[#This Row],[365 implied]]-1))/4</f>
        <v>#DIV/0!</v>
      </c>
      <c r="N88" s="3" t="e">
        <f>Table1[[#This Row],[kelly/4 365]]*$U$2</f>
        <v>#DIV/0!</v>
      </c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99]]*$U$2</f>
        <v>#DIV/0!</v>
      </c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6576</v>
      </c>
      <c r="B89" t="s">
        <v>59</v>
      </c>
      <c r="C89" s="1">
        <v>45613</v>
      </c>
      <c r="D89" t="s">
        <v>13</v>
      </c>
      <c r="E89">
        <v>2.5</v>
      </c>
      <c r="F89" s="2">
        <v>0.55555555555555503</v>
      </c>
      <c r="G89" s="2">
        <v>0.44803513966108699</v>
      </c>
      <c r="H89" s="2">
        <v>0.48477428425591401</v>
      </c>
      <c r="I89" s="2">
        <v>0.51685393258426904</v>
      </c>
      <c r="J89" s="2">
        <v>0.55298013245033095</v>
      </c>
      <c r="K89" s="2">
        <v>-3.98144651060479E-2</v>
      </c>
      <c r="M89" s="2" t="e">
        <f>(Table1[[#This Row],[poisson_likelihood]] - (1-Table1[[#This Row],[poisson_likelihood]])/(1/Table1[[#This Row],[365 implied]]-1))/4</f>
        <v>#DIV/0!</v>
      </c>
      <c r="N89" s="3" t="e">
        <f>Table1[[#This Row],[kelly/4 365]]*$U$2</f>
        <v>#DIV/0!</v>
      </c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99]]*$U$2</f>
        <v>#DIV/0!</v>
      </c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6570</v>
      </c>
      <c r="B90" t="s">
        <v>56</v>
      </c>
      <c r="C90" s="1">
        <v>45613</v>
      </c>
      <c r="D90" t="s">
        <v>13</v>
      </c>
      <c r="E90">
        <v>1.5</v>
      </c>
      <c r="F90" s="2">
        <v>0.49504950495049499</v>
      </c>
      <c r="G90" s="2">
        <v>0.36005703611782203</v>
      </c>
      <c r="H90" s="2">
        <v>0.41078067749465702</v>
      </c>
      <c r="I90" s="2">
        <v>0.43103448275862</v>
      </c>
      <c r="J90" s="2">
        <v>0.47867298578199002</v>
      </c>
      <c r="K90" s="2">
        <v>-4.172133124039E-2</v>
      </c>
      <c r="M90" s="2" t="e">
        <f>(Table1[[#This Row],[poisson_likelihood]] - (1-Table1[[#This Row],[poisson_likelihood]])/(1/Table1[[#This Row],[365 implied]]-1))/4</f>
        <v>#DIV/0!</v>
      </c>
      <c r="N90" s="3" t="e">
        <f>Table1[[#This Row],[kelly/4 365]]*$U$2</f>
        <v>#DIV/0!</v>
      </c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99]]*$U$2</f>
        <v>#DIV/0!</v>
      </c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6518</v>
      </c>
      <c r="B91" t="s">
        <v>30</v>
      </c>
      <c r="C91" s="1">
        <v>45613</v>
      </c>
      <c r="D91" t="s">
        <v>13</v>
      </c>
      <c r="E91">
        <v>3.5</v>
      </c>
      <c r="F91" s="2">
        <v>0.59523809523809501</v>
      </c>
      <c r="G91" s="2">
        <v>0.49101777569050697</v>
      </c>
      <c r="H91" s="2">
        <v>0.52659313624331305</v>
      </c>
      <c r="I91" s="2">
        <v>0.51785714285714202</v>
      </c>
      <c r="J91" s="2">
        <v>0.51903114186851196</v>
      </c>
      <c r="K91" s="2">
        <v>-4.23983570261885E-2</v>
      </c>
      <c r="M91" s="2" t="e">
        <f>(Table1[[#This Row],[poisson_likelihood]] - (1-Table1[[#This Row],[poisson_likelihood]])/(1/Table1[[#This Row],[365 implied]]-1))/4</f>
        <v>#DIV/0!</v>
      </c>
      <c r="N91" s="3" t="e">
        <f>Table1[[#This Row],[kelly/4 365]]*$U$2</f>
        <v>#DIV/0!</v>
      </c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99]]*$U$2</f>
        <v>#DIV/0!</v>
      </c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6483</v>
      </c>
      <c r="B92" t="s">
        <v>11</v>
      </c>
      <c r="C92" s="1">
        <v>45613</v>
      </c>
      <c r="D92" t="s">
        <v>12</v>
      </c>
      <c r="E92">
        <v>3.5</v>
      </c>
      <c r="F92" s="2">
        <v>0.44247787610619399</v>
      </c>
      <c r="G92" s="2">
        <v>0.38447863431175899</v>
      </c>
      <c r="H92" s="2">
        <v>0.34429833915838298</v>
      </c>
      <c r="I92" s="2">
        <v>0.34532374100719399</v>
      </c>
      <c r="J92" s="2">
        <v>0.35</v>
      </c>
      <c r="K92" s="2">
        <v>-4.4024951091677297E-2</v>
      </c>
      <c r="M92" s="2" t="e">
        <f>(Table1[[#This Row],[poisson_likelihood]] - (1-Table1[[#This Row],[poisson_likelihood]])/(1/Table1[[#This Row],[365 implied]]-1))/4</f>
        <v>#DIV/0!</v>
      </c>
      <c r="N92" s="3" t="e">
        <f>Table1[[#This Row],[kelly/4 365]]*$U$2</f>
        <v>#DIV/0!</v>
      </c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99]]*$U$2</f>
        <v>#DIV/0!</v>
      </c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6566</v>
      </c>
      <c r="B93" t="s">
        <v>54</v>
      </c>
      <c r="C93" s="1">
        <v>45613</v>
      </c>
      <c r="D93" t="s">
        <v>13</v>
      </c>
      <c r="E93">
        <v>2.5</v>
      </c>
      <c r="F93" s="2">
        <v>0.59523809523809501</v>
      </c>
      <c r="G93" s="2">
        <v>0.47989805441465</v>
      </c>
      <c r="H93" s="2">
        <v>0.52294202623356401</v>
      </c>
      <c r="I93" s="2">
        <v>0.6</v>
      </c>
      <c r="J93" s="2">
        <v>0.61764705882352899</v>
      </c>
      <c r="K93" s="2">
        <v>-4.46534543851516E-2</v>
      </c>
      <c r="M93" s="2" t="e">
        <f>(Table1[[#This Row],[poisson_likelihood]] - (1-Table1[[#This Row],[poisson_likelihood]])/(1/Table1[[#This Row],[365 implied]]-1))/4</f>
        <v>#DIV/0!</v>
      </c>
      <c r="N93" s="3" t="e">
        <f>Table1[[#This Row],[kelly/4 365]]*$U$2</f>
        <v>#DIV/0!</v>
      </c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99]]*$U$2</f>
        <v>#DIV/0!</v>
      </c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6573</v>
      </c>
      <c r="B94" t="s">
        <v>58</v>
      </c>
      <c r="C94" s="1">
        <v>45613</v>
      </c>
      <c r="D94" t="s">
        <v>12</v>
      </c>
      <c r="E94">
        <v>2.5</v>
      </c>
      <c r="F94" s="2">
        <v>0.49019607843137197</v>
      </c>
      <c r="G94" s="2">
        <v>0.43904109243683997</v>
      </c>
      <c r="H94" s="2">
        <v>0.39881567735839302</v>
      </c>
      <c r="I94" s="2">
        <v>0.34636871508379802</v>
      </c>
      <c r="J94" s="2">
        <v>0.34653465346534601</v>
      </c>
      <c r="K94" s="2">
        <v>-4.4811542833864397E-2</v>
      </c>
      <c r="M94" s="2" t="e">
        <f>(Table1[[#This Row],[poisson_likelihood]] - (1-Table1[[#This Row],[poisson_likelihood]])/(1/Table1[[#This Row],[365 implied]]-1))/4</f>
        <v>#DIV/0!</v>
      </c>
      <c r="N94" s="3" t="e">
        <f>Table1[[#This Row],[kelly/4 365]]*$U$2</f>
        <v>#DIV/0!</v>
      </c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99]]*$U$2</f>
        <v>#DIV/0!</v>
      </c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6542</v>
      </c>
      <c r="B95" t="s">
        <v>42</v>
      </c>
      <c r="C95" s="1">
        <v>45613</v>
      </c>
      <c r="D95" t="s">
        <v>13</v>
      </c>
      <c r="E95">
        <v>1.5</v>
      </c>
      <c r="F95" s="2">
        <v>0.5</v>
      </c>
      <c r="G95" s="2">
        <v>0.36682682572778902</v>
      </c>
      <c r="H95" s="2">
        <v>0.408785656142716</v>
      </c>
      <c r="I95" s="2">
        <v>0.35672514619883</v>
      </c>
      <c r="J95" s="2">
        <v>0.396610169491525</v>
      </c>
      <c r="K95" s="2">
        <v>-4.5607171928641797E-2</v>
      </c>
      <c r="M95" s="2" t="e">
        <f>(Table1[[#This Row],[poisson_likelihood]] - (1-Table1[[#This Row],[poisson_likelihood]])/(1/Table1[[#This Row],[365 implied]]-1))/4</f>
        <v>#DIV/0!</v>
      </c>
      <c r="N95" s="3" t="e">
        <f>Table1[[#This Row],[kelly/4 365]]*$U$2</f>
        <v>#DIV/0!</v>
      </c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99]]*$U$2</f>
        <v>#DIV/0!</v>
      </c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6525</v>
      </c>
      <c r="B96" t="s">
        <v>34</v>
      </c>
      <c r="C96" s="1">
        <v>45613</v>
      </c>
      <c r="D96" t="s">
        <v>12</v>
      </c>
      <c r="E96">
        <v>2.5</v>
      </c>
      <c r="F96" s="2">
        <v>0.42016806722688999</v>
      </c>
      <c r="G96" s="2">
        <v>0.38114443387304398</v>
      </c>
      <c r="H96" s="2">
        <v>0.31125887590658302</v>
      </c>
      <c r="I96" s="2">
        <v>0.25490196078431299</v>
      </c>
      <c r="J96" s="2">
        <v>0.28571428571428498</v>
      </c>
      <c r="K96" s="2">
        <v>-4.6957223793900597E-2</v>
      </c>
      <c r="M96" s="2" t="e">
        <f>(Table1[[#This Row],[poisson_likelihood]] - (1-Table1[[#This Row],[poisson_likelihood]])/(1/Table1[[#This Row],[365 implied]]-1))/4</f>
        <v>#DIV/0!</v>
      </c>
      <c r="N96" s="3" t="e">
        <f>Table1[[#This Row],[kelly/4 365]]*$U$2</f>
        <v>#DIV/0!</v>
      </c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99]]*$U$2</f>
        <v>#DIV/0!</v>
      </c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6556</v>
      </c>
      <c r="B97" t="s">
        <v>49</v>
      </c>
      <c r="C97" s="1">
        <v>45613</v>
      </c>
      <c r="D97" t="s">
        <v>13</v>
      </c>
      <c r="E97">
        <v>1.5</v>
      </c>
      <c r="F97" s="2">
        <v>0.43103448275862</v>
      </c>
      <c r="G97" s="2">
        <v>0.30509556717320901</v>
      </c>
      <c r="H97" s="2">
        <v>0.324148872481412</v>
      </c>
      <c r="I97" s="2">
        <v>0.38157894736842102</v>
      </c>
      <c r="J97" s="2">
        <v>0.407407407407407</v>
      </c>
      <c r="K97" s="2">
        <v>-4.6964889364227803E-2</v>
      </c>
      <c r="M97" s="2" t="e">
        <f>(Table1[[#This Row],[poisson_likelihood]] - (1-Table1[[#This Row],[poisson_likelihood]])/(1/Table1[[#This Row],[365 implied]]-1))/4</f>
        <v>#DIV/0!</v>
      </c>
      <c r="N97" s="3" t="e">
        <f>Table1[[#This Row],[kelly/4 365]]*$U$2</f>
        <v>#DIV/0!</v>
      </c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99]]*$U$2</f>
        <v>#DIV/0!</v>
      </c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6503</v>
      </c>
      <c r="B98" t="s">
        <v>23</v>
      </c>
      <c r="C98" s="1">
        <v>45613</v>
      </c>
      <c r="D98" t="s">
        <v>12</v>
      </c>
      <c r="E98">
        <v>1.5</v>
      </c>
      <c r="F98" s="2">
        <v>0.64516129032257996</v>
      </c>
      <c r="G98" s="2">
        <v>0.63262887983701199</v>
      </c>
      <c r="H98" s="2">
        <v>0.57809299196423802</v>
      </c>
      <c r="I98" s="2">
        <v>0.60555555555555496</v>
      </c>
      <c r="J98" s="2">
        <v>0.60855263157894701</v>
      </c>
      <c r="K98" s="2">
        <v>-4.7252664752468601E-2</v>
      </c>
      <c r="M98" s="2" t="e">
        <f>(Table1[[#This Row],[poisson_likelihood]] - (1-Table1[[#This Row],[poisson_likelihood]])/(1/Table1[[#This Row],[365 implied]]-1))/4</f>
        <v>#DIV/0!</v>
      </c>
      <c r="N98" s="3" t="e">
        <f>Table1[[#This Row],[kelly/4 365]]*$U$2</f>
        <v>#DIV/0!</v>
      </c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99]]*$U$2</f>
        <v>#DIV/0!</v>
      </c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6590</v>
      </c>
      <c r="B99" t="s">
        <v>66</v>
      </c>
      <c r="C99" s="1">
        <v>45613</v>
      </c>
      <c r="D99" t="s">
        <v>13</v>
      </c>
      <c r="E99">
        <v>3.5</v>
      </c>
      <c r="F99" s="2">
        <v>0.63694267515923497</v>
      </c>
      <c r="G99" s="2">
        <v>0.53141829550992903</v>
      </c>
      <c r="H99" s="2">
        <v>0.56808451165141904</v>
      </c>
      <c r="I99" s="2">
        <v>0.51497005988023903</v>
      </c>
      <c r="J99" s="2">
        <v>0.52203389830508395</v>
      </c>
      <c r="K99" s="2">
        <v>-4.7415489783890999E-2</v>
      </c>
      <c r="M99" s="2" t="e">
        <f>(Table1[[#This Row],[poisson_likelihood]] - (1-Table1[[#This Row],[poisson_likelihood]])/(1/Table1[[#This Row],[365 implied]]-1))/4</f>
        <v>#DIV/0!</v>
      </c>
      <c r="N99" s="3" t="e">
        <f>Table1[[#This Row],[kelly/4 365]]*$U$2</f>
        <v>#DIV/0!</v>
      </c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99]]*$U$2</f>
        <v>#DIV/0!</v>
      </c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6511</v>
      </c>
      <c r="B100" t="s">
        <v>27</v>
      </c>
      <c r="C100" s="1">
        <v>45613</v>
      </c>
      <c r="D100" t="s">
        <v>12</v>
      </c>
      <c r="E100">
        <v>2.5</v>
      </c>
      <c r="F100" s="2">
        <v>0.61728395061728303</v>
      </c>
      <c r="G100" s="2">
        <v>0.58087595728576502</v>
      </c>
      <c r="H100" s="2">
        <v>0.543742041836626</v>
      </c>
      <c r="I100" s="2">
        <v>0.562130177514792</v>
      </c>
      <c r="J100" s="2">
        <v>0.55363321799307896</v>
      </c>
      <c r="K100" s="2">
        <v>-4.8039472671236101E-2</v>
      </c>
      <c r="M100" s="2" t="e">
        <f>(Table1[[#This Row],[poisson_likelihood]] - (1-Table1[[#This Row],[poisson_likelihood]])/(1/Table1[[#This Row],[365 implied]]-1))/4</f>
        <v>#DIV/0!</v>
      </c>
      <c r="N100" s="3" t="e">
        <f>Table1[[#This Row],[kelly/4 365]]*$U$2</f>
        <v>#DIV/0!</v>
      </c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99]]*$U$2</f>
        <v>#DIV/0!</v>
      </c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6495</v>
      </c>
      <c r="B101" t="s">
        <v>19</v>
      </c>
      <c r="C101" s="1">
        <v>45613</v>
      </c>
      <c r="D101" t="s">
        <v>12</v>
      </c>
      <c r="E101">
        <v>2.5</v>
      </c>
      <c r="F101" s="2">
        <v>0.45045045045045001</v>
      </c>
      <c r="G101" s="2">
        <v>0.39836746666784101</v>
      </c>
      <c r="H101" s="2">
        <v>0.34475712165431999</v>
      </c>
      <c r="I101" s="2">
        <v>0.269736842105263</v>
      </c>
      <c r="J101" s="2">
        <v>0.33596837944663999</v>
      </c>
      <c r="K101" s="2">
        <v>-4.8081801214632701E-2</v>
      </c>
      <c r="M101" s="2" t="e">
        <f>(Table1[[#This Row],[poisson_likelihood]] - (1-Table1[[#This Row],[poisson_likelihood]])/(1/Table1[[#This Row],[365 implied]]-1))/4</f>
        <v>#DIV/0!</v>
      </c>
      <c r="N101" s="3" t="e">
        <f>Table1[[#This Row],[kelly/4 365]]*$U$2</f>
        <v>#DIV/0!</v>
      </c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99]]*$U$2</f>
        <v>#DIV/0!</v>
      </c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6485</v>
      </c>
      <c r="B102" t="s">
        <v>14</v>
      </c>
      <c r="C102" s="1">
        <v>45613</v>
      </c>
      <c r="D102" t="s">
        <v>12</v>
      </c>
      <c r="E102">
        <v>1.5</v>
      </c>
      <c r="F102" s="2">
        <v>0.61728395061728303</v>
      </c>
      <c r="G102" s="2">
        <v>0.57329910795458205</v>
      </c>
      <c r="H102" s="2">
        <v>0.53397120949957499</v>
      </c>
      <c r="I102" s="2">
        <v>0.54395604395604302</v>
      </c>
      <c r="J102" s="2">
        <v>0.56774193548387097</v>
      </c>
      <c r="K102" s="2">
        <v>-5.4422032504309402E-2</v>
      </c>
      <c r="M102" s="2" t="e">
        <f>(Table1[[#This Row],[poisson_likelihood]] - (1-Table1[[#This Row],[poisson_likelihood]])/(1/Table1[[#This Row],[365 implied]]-1))/4</f>
        <v>#DIV/0!</v>
      </c>
      <c r="N102" s="3" t="e">
        <f>Table1[[#This Row],[kelly/4 365]]*$U$2</f>
        <v>#DIV/0!</v>
      </c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99]]*$U$2</f>
        <v>#DIV/0!</v>
      </c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6582</v>
      </c>
      <c r="B103" t="s">
        <v>62</v>
      </c>
      <c r="C103" s="1">
        <v>45613</v>
      </c>
      <c r="D103" t="s">
        <v>13</v>
      </c>
      <c r="E103">
        <v>1.5</v>
      </c>
      <c r="F103" s="2">
        <v>0.43859649122806998</v>
      </c>
      <c r="G103" s="2">
        <v>0.29050703352887802</v>
      </c>
      <c r="H103" s="2">
        <v>0.31492617599414702</v>
      </c>
      <c r="I103" s="2">
        <v>0.28125</v>
      </c>
      <c r="J103" s="2">
        <v>0.31914893617021201</v>
      </c>
      <c r="K103" s="2">
        <v>-5.5071937252606201E-2</v>
      </c>
      <c r="M103" s="2" t="e">
        <f>(Table1[[#This Row],[poisson_likelihood]] - (1-Table1[[#This Row],[poisson_likelihood]])/(1/Table1[[#This Row],[365 implied]]-1))/4</f>
        <v>#DIV/0!</v>
      </c>
      <c r="N103" s="3" t="e">
        <f>Table1[[#This Row],[kelly/4 365]]*$U$2</f>
        <v>#DIV/0!</v>
      </c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99]]*$U$2</f>
        <v>#DIV/0!</v>
      </c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6499</v>
      </c>
      <c r="B104" t="s">
        <v>21</v>
      </c>
      <c r="C104" s="1">
        <v>45613</v>
      </c>
      <c r="D104" t="s">
        <v>12</v>
      </c>
      <c r="E104">
        <v>2.5</v>
      </c>
      <c r="F104" s="2">
        <v>0.40983606557377</v>
      </c>
      <c r="G104" s="2">
        <v>0.31443397640132997</v>
      </c>
      <c r="H104" s="2">
        <v>0.27936808146766501</v>
      </c>
      <c r="I104" s="2">
        <v>0.25423728813559299</v>
      </c>
      <c r="J104" s="2">
        <v>0.29530201342281798</v>
      </c>
      <c r="K104" s="2">
        <v>-5.5267687711614E-2</v>
      </c>
      <c r="M104" s="2" t="e">
        <f>(Table1[[#This Row],[poisson_likelihood]] - (1-Table1[[#This Row],[poisson_likelihood]])/(1/Table1[[#This Row],[365 implied]]-1))/4</f>
        <v>#DIV/0!</v>
      </c>
      <c r="N104" s="3" t="e">
        <f>Table1[[#This Row],[kelly/4 365]]*$U$2</f>
        <v>#DIV/0!</v>
      </c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99]]*$U$2</f>
        <v>#DIV/0!</v>
      </c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6554</v>
      </c>
      <c r="B105" t="s">
        <v>48</v>
      </c>
      <c r="C105" s="1">
        <v>45613</v>
      </c>
      <c r="D105" t="s">
        <v>13</v>
      </c>
      <c r="E105">
        <v>2.5</v>
      </c>
      <c r="F105" s="2">
        <v>0.54644808743169304</v>
      </c>
      <c r="G105" s="2">
        <v>0.401305303782308</v>
      </c>
      <c r="H105" s="2">
        <v>0.44194768366041898</v>
      </c>
      <c r="I105" s="2">
        <v>0.48863636363636298</v>
      </c>
      <c r="J105" s="2">
        <v>0.49328859060402602</v>
      </c>
      <c r="K105" s="2">
        <v>-5.7601126175130399E-2</v>
      </c>
      <c r="M105" s="2" t="e">
        <f>(Table1[[#This Row],[poisson_likelihood]] - (1-Table1[[#This Row],[poisson_likelihood]])/(1/Table1[[#This Row],[365 implied]]-1))/4</f>
        <v>#DIV/0!</v>
      </c>
      <c r="N105" s="3" t="e">
        <f>Table1[[#This Row],[kelly/4 365]]*$U$2</f>
        <v>#DIV/0!</v>
      </c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99]]*$U$2</f>
        <v>#DIV/0!</v>
      </c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6564</v>
      </c>
      <c r="B106" t="s">
        <v>53</v>
      </c>
      <c r="C106" s="1">
        <v>45613</v>
      </c>
      <c r="D106" t="s">
        <v>13</v>
      </c>
      <c r="E106">
        <v>2.5</v>
      </c>
      <c r="F106" s="2">
        <v>0.59523809523809501</v>
      </c>
      <c r="G106" s="2">
        <v>0.45747726006915601</v>
      </c>
      <c r="H106" s="2">
        <v>0.49521730442836598</v>
      </c>
      <c r="I106" s="2">
        <v>0.43820224719101097</v>
      </c>
      <c r="J106" s="2">
        <v>0.46488294314381201</v>
      </c>
      <c r="K106" s="2">
        <v>-6.1777547264832498E-2</v>
      </c>
      <c r="M106" s="2" t="e">
        <f>(Table1[[#This Row],[poisson_likelihood]] - (1-Table1[[#This Row],[poisson_likelihood]])/(1/Table1[[#This Row],[365 implied]]-1))/4</f>
        <v>#DIV/0!</v>
      </c>
      <c r="N106" s="3" t="e">
        <f>Table1[[#This Row],[kelly/4 365]]*$U$2</f>
        <v>#DIV/0!</v>
      </c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99]]*$U$2</f>
        <v>#DIV/0!</v>
      </c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6497</v>
      </c>
      <c r="B107" t="s">
        <v>20</v>
      </c>
      <c r="C107" s="1">
        <v>45613</v>
      </c>
      <c r="D107" t="s">
        <v>12</v>
      </c>
      <c r="E107">
        <v>1.5</v>
      </c>
      <c r="F107" s="2">
        <v>0.56497175141242895</v>
      </c>
      <c r="G107" s="2">
        <v>0.49949488501200301</v>
      </c>
      <c r="H107" s="2">
        <v>0.44157657270045297</v>
      </c>
      <c r="I107" s="2">
        <v>0.471014492753623</v>
      </c>
      <c r="J107" s="2">
        <v>0.50191570881226</v>
      </c>
      <c r="K107" s="2">
        <v>-7.0912164389674306E-2</v>
      </c>
      <c r="M107" s="2" t="e">
        <f>(Table1[[#This Row],[poisson_likelihood]] - (1-Table1[[#This Row],[poisson_likelihood]])/(1/Table1[[#This Row],[365 implied]]-1))/4</f>
        <v>#DIV/0!</v>
      </c>
      <c r="N107" s="3" t="e">
        <f>Table1[[#This Row],[kelly/4 365]]*$U$2</f>
        <v>#DIV/0!</v>
      </c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99]]*$U$2</f>
        <v>#DIV/0!</v>
      </c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6587</v>
      </c>
      <c r="B108" t="s">
        <v>65</v>
      </c>
      <c r="C108" s="1">
        <v>45613</v>
      </c>
      <c r="D108" t="s">
        <v>12</v>
      </c>
      <c r="E108">
        <v>2.5</v>
      </c>
      <c r="F108" s="2">
        <v>0.59523809523809501</v>
      </c>
      <c r="G108" s="2">
        <v>0.52107062107679702</v>
      </c>
      <c r="H108" s="2">
        <v>0.47918308858891701</v>
      </c>
      <c r="I108" s="2">
        <v>0.40340909090909</v>
      </c>
      <c r="J108" s="2">
        <v>0.456666666666666</v>
      </c>
      <c r="K108" s="2">
        <v>-7.1681033518609896E-2</v>
      </c>
      <c r="M108" s="2" t="e">
        <f>(Table1[[#This Row],[poisson_likelihood]] - (1-Table1[[#This Row],[poisson_likelihood]])/(1/Table1[[#This Row],[365 implied]]-1))/4</f>
        <v>#DIV/0!</v>
      </c>
      <c r="N108" s="3" t="e">
        <f>Table1[[#This Row],[kelly/4 365]]*$U$2</f>
        <v>#DIV/0!</v>
      </c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99]]*$U$2</f>
        <v>#DIV/0!</v>
      </c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6513</v>
      </c>
      <c r="B109" t="s">
        <v>28</v>
      </c>
      <c r="C109" s="1">
        <v>45613</v>
      </c>
      <c r="D109" t="s">
        <v>12</v>
      </c>
      <c r="E109">
        <v>1.5</v>
      </c>
      <c r="F109" s="2">
        <v>0.65359477124182996</v>
      </c>
      <c r="G109" s="2">
        <v>0.59761708932235202</v>
      </c>
      <c r="H109" s="2">
        <v>0.55057168995216099</v>
      </c>
      <c r="I109" s="2">
        <v>0.54069767441860395</v>
      </c>
      <c r="J109" s="2">
        <v>0.51864406779660999</v>
      </c>
      <c r="K109" s="2">
        <v>-7.4351563383581704E-2</v>
      </c>
      <c r="M109" s="2" t="e">
        <f>(Table1[[#This Row],[poisson_likelihood]] - (1-Table1[[#This Row],[poisson_likelihood]])/(1/Table1[[#This Row],[365 implied]]-1))/4</f>
        <v>#DIV/0!</v>
      </c>
      <c r="N109" s="3" t="e">
        <f>Table1[[#This Row],[kelly/4 365]]*$U$2</f>
        <v>#DIV/0!</v>
      </c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99]]*$U$2</f>
        <v>#DIV/0!</v>
      </c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6489</v>
      </c>
      <c r="B110" t="s">
        <v>16</v>
      </c>
      <c r="C110" s="1">
        <v>45613</v>
      </c>
      <c r="D110" t="s">
        <v>12</v>
      </c>
      <c r="E110">
        <v>1.5</v>
      </c>
      <c r="F110" s="2">
        <v>0.60606060606060597</v>
      </c>
      <c r="G110" s="2">
        <v>0.53368795377255496</v>
      </c>
      <c r="H110" s="2">
        <v>0.478419883542055</v>
      </c>
      <c r="I110" s="2">
        <v>0.54748603351955305</v>
      </c>
      <c r="J110" s="2">
        <v>0.57003257328990198</v>
      </c>
      <c r="K110" s="2">
        <v>-8.1002766213695607E-2</v>
      </c>
      <c r="M110" s="2" t="e">
        <f>(Table1[[#This Row],[poisson_likelihood]] - (1-Table1[[#This Row],[poisson_likelihood]])/(1/Table1[[#This Row],[365 implied]]-1))/4</f>
        <v>#DIV/0!</v>
      </c>
      <c r="N110" s="3" t="e">
        <f>Table1[[#This Row],[kelly/4 365]]*$U$2</f>
        <v>#DIV/0!</v>
      </c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99]]*$U$2</f>
        <v>#DIV/0!</v>
      </c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6493</v>
      </c>
      <c r="B111" t="s">
        <v>18</v>
      </c>
      <c r="C111" s="1">
        <v>45613</v>
      </c>
      <c r="D111" t="s">
        <v>12</v>
      </c>
      <c r="E111">
        <v>1.5</v>
      </c>
      <c r="F111" s="2">
        <v>0.60606060606060597</v>
      </c>
      <c r="G111" s="2">
        <v>0.51265131892701898</v>
      </c>
      <c r="H111" s="2">
        <v>0.45703141720345303</v>
      </c>
      <c r="I111" s="2">
        <v>0.4453125</v>
      </c>
      <c r="J111" s="2">
        <v>0.446721311475409</v>
      </c>
      <c r="K111" s="2">
        <v>-9.4576216005500605E-2</v>
      </c>
      <c r="M111" s="2" t="e">
        <f>(Table1[[#This Row],[poisson_likelihood]] - (1-Table1[[#This Row],[poisson_likelihood]])/(1/Table1[[#This Row],[365 implied]]-1))/4</f>
        <v>#DIV/0!</v>
      </c>
      <c r="N111" s="3" t="e">
        <f>Table1[[#This Row],[kelly/4 365]]*$U$2</f>
        <v>#DIV/0!</v>
      </c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99]]*$U$2</f>
        <v>#DIV/0!</v>
      </c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6537</v>
      </c>
      <c r="B112" t="s">
        <v>40</v>
      </c>
      <c r="C112" s="1">
        <v>45613</v>
      </c>
      <c r="D112" t="s">
        <v>12</v>
      </c>
      <c r="E112">
        <v>1.5</v>
      </c>
      <c r="F112" s="2">
        <v>0.59171597633136097</v>
      </c>
      <c r="G112" s="2">
        <v>0.490968312435618</v>
      </c>
      <c r="H112" s="2">
        <v>0.43275649302199398</v>
      </c>
      <c r="I112" s="2">
        <v>0.45856353591160198</v>
      </c>
      <c r="J112" s="2">
        <v>0.45928338762214899</v>
      </c>
      <c r="K112" s="2">
        <v>-9.7333886519141197E-2</v>
      </c>
      <c r="M112" s="2" t="e">
        <f>(Table1[[#This Row],[poisson_likelihood]] - (1-Table1[[#This Row],[poisson_likelihood]])/(1/Table1[[#This Row],[365 implied]]-1))/4</f>
        <v>#DIV/0!</v>
      </c>
      <c r="N112" s="3" t="e">
        <f>Table1[[#This Row],[kelly/4 365]]*$U$2</f>
        <v>#DIV/0!</v>
      </c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99]]*$U$2</f>
        <v>#DIV/0!</v>
      </c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6529</v>
      </c>
      <c r="B113" t="s">
        <v>36</v>
      </c>
      <c r="C113" s="1">
        <v>45613</v>
      </c>
      <c r="D113" t="s">
        <v>12</v>
      </c>
      <c r="E113">
        <v>2.5</v>
      </c>
      <c r="F113" s="2">
        <v>0.56818181818181801</v>
      </c>
      <c r="G113" s="2">
        <v>0.44899723796233898</v>
      </c>
      <c r="H113" s="2">
        <v>0.39941688701078298</v>
      </c>
      <c r="I113" s="2">
        <v>0.34146341463414598</v>
      </c>
      <c r="J113" s="2">
        <v>0.39306358381502798</v>
      </c>
      <c r="K113" s="2">
        <v>-9.7706012783230406E-2</v>
      </c>
      <c r="M113" s="2" t="e">
        <f>(Table1[[#This Row],[poisson_likelihood]] - (1-Table1[[#This Row],[poisson_likelihood]])/(1/Table1[[#This Row],[365 implied]]-1))/4</f>
        <v>#DIV/0!</v>
      </c>
      <c r="N113" s="3" t="e">
        <f>Table1[[#This Row],[kelly/4 365]]*$U$2</f>
        <v>#DIV/0!</v>
      </c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99]]*$U$2</f>
        <v>#DIV/0!</v>
      </c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2024-11-17T11:39:34Z</dcterms:created>
  <dcterms:modified xsi:type="dcterms:W3CDTF">2024-11-18T11:43:37Z</dcterms:modified>
</cp:coreProperties>
</file>