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C2066D82-66A7-B545-8779-B657360F1977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11" i="1" l="1"/>
  <c r="O10" i="1"/>
  <c r="O39" i="1"/>
  <c r="O38" i="1"/>
  <c r="O37" i="1"/>
  <c r="O35" i="1"/>
  <c r="O30" i="1"/>
  <c r="L30" i="1"/>
  <c r="M30" i="1" s="1"/>
  <c r="N30" i="1" s="1"/>
  <c r="O24" i="1"/>
  <c r="L24" i="1"/>
  <c r="O20" i="1"/>
  <c r="L20" i="1"/>
  <c r="O19" i="1"/>
  <c r="L19" i="1"/>
  <c r="O14" i="1"/>
  <c r="L14" i="1"/>
  <c r="O33" i="1"/>
  <c r="L33" i="1"/>
  <c r="O29" i="1"/>
  <c r="L29" i="1"/>
  <c r="O26" i="1"/>
  <c r="L26" i="1"/>
  <c r="O25" i="1"/>
  <c r="L25" i="1"/>
  <c r="O18" i="1"/>
  <c r="L18" i="1"/>
  <c r="O15" i="1"/>
  <c r="L15" i="1"/>
  <c r="L10" i="1"/>
  <c r="O8" i="1"/>
  <c r="L8" i="1"/>
  <c r="L39" i="1"/>
  <c r="O34" i="1"/>
  <c r="L34" i="1"/>
  <c r="M34" i="1" s="1"/>
  <c r="N34" i="1" s="1"/>
  <c r="O22" i="1"/>
  <c r="L22" i="1"/>
  <c r="O21" i="1"/>
  <c r="L21" i="1"/>
  <c r="O17" i="1"/>
  <c r="L17" i="1"/>
  <c r="O16" i="1"/>
  <c r="L16" i="1"/>
  <c r="M16" i="1" s="1"/>
  <c r="N16" i="1" s="1"/>
  <c r="O6" i="1"/>
  <c r="L6" i="1"/>
  <c r="M6" i="1" s="1"/>
  <c r="N6" i="1" s="1"/>
  <c r="O4" i="1"/>
  <c r="L4" i="1"/>
  <c r="O36" i="1"/>
  <c r="L36" i="1"/>
  <c r="O31" i="1"/>
  <c r="L31" i="1"/>
  <c r="O27" i="1"/>
  <c r="L27" i="1"/>
  <c r="O13" i="1"/>
  <c r="L13" i="1"/>
  <c r="O12" i="1"/>
  <c r="L12" i="1"/>
  <c r="L11" i="1"/>
  <c r="M11" i="1" s="1"/>
  <c r="N11" i="1" s="1"/>
  <c r="O9" i="1"/>
  <c r="L9" i="1"/>
  <c r="O7" i="1"/>
  <c r="L7" i="1"/>
  <c r="O3" i="1"/>
  <c r="L3" i="1"/>
  <c r="O32" i="1"/>
  <c r="L32" i="1"/>
  <c r="O28" i="1"/>
  <c r="L28" i="1"/>
  <c r="O23" i="1"/>
  <c r="P23" i="1" s="1"/>
  <c r="Q23" i="1" s="1"/>
  <c r="L23" i="1"/>
  <c r="O5" i="1"/>
  <c r="P5" i="1" s="1"/>
  <c r="Q5" i="1" s="1"/>
  <c r="L5" i="1"/>
  <c r="O2" i="1"/>
  <c r="P8" i="1"/>
  <c r="Q8" i="1" s="1"/>
  <c r="P9" i="1"/>
  <c r="Q9" i="1" s="1"/>
  <c r="P17" i="1"/>
  <c r="Q17" i="1" s="1"/>
  <c r="P25" i="1"/>
  <c r="Q25" i="1" s="1"/>
  <c r="P32" i="1"/>
  <c r="Q32" i="1" s="1"/>
  <c r="P33" i="1"/>
  <c r="Q33" i="1" s="1"/>
  <c r="P40" i="1"/>
  <c r="Q40" i="1" s="1"/>
  <c r="P41" i="1"/>
  <c r="Q41" i="1" s="1"/>
  <c r="P48" i="1"/>
  <c r="Q48" i="1" s="1"/>
  <c r="P56" i="1"/>
  <c r="Q56" i="1" s="1"/>
  <c r="P57" i="1"/>
  <c r="Q57" i="1" s="1"/>
  <c r="P64" i="1"/>
  <c r="Q64" i="1" s="1"/>
  <c r="P65" i="1"/>
  <c r="Q65" i="1" s="1"/>
  <c r="P73" i="1"/>
  <c r="Q73" i="1" s="1"/>
  <c r="P81" i="1"/>
  <c r="Q81" i="1" s="1"/>
  <c r="P88" i="1"/>
  <c r="Q88" i="1" s="1"/>
  <c r="P89" i="1"/>
  <c r="Q89" i="1" s="1"/>
  <c r="P97" i="1"/>
  <c r="Q97" i="1" s="1"/>
  <c r="P104" i="1"/>
  <c r="Q104" i="1" s="1"/>
  <c r="P105" i="1"/>
  <c r="Q105" i="1" s="1"/>
  <c r="P112" i="1"/>
  <c r="Q112" i="1" s="1"/>
  <c r="P113" i="1"/>
  <c r="Q113" i="1" s="1"/>
  <c r="P120" i="1"/>
  <c r="Q120" i="1" s="1"/>
  <c r="P121" i="1"/>
  <c r="Q121" i="1" s="1"/>
  <c r="P129" i="1"/>
  <c r="Q129" i="1" s="1"/>
  <c r="L2" i="1"/>
  <c r="M3" i="1"/>
  <c r="N3" i="1" s="1"/>
  <c r="M9" i="1"/>
  <c r="N9" i="1" s="1"/>
  <c r="M17" i="1"/>
  <c r="N17" i="1" s="1"/>
  <c r="M23" i="1"/>
  <c r="N23" i="1" s="1"/>
  <c r="M24" i="1"/>
  <c r="N24" i="1" s="1"/>
  <c r="M25" i="1"/>
  <c r="N25" i="1" s="1"/>
  <c r="M27" i="1"/>
  <c r="N27" i="1" s="1"/>
  <c r="M31" i="1"/>
  <c r="N31" i="1" s="1"/>
  <c r="M32" i="1"/>
  <c r="N32" i="1" s="1"/>
  <c r="M33" i="1"/>
  <c r="N33" i="1" s="1"/>
  <c r="M35" i="1"/>
  <c r="N35" i="1" s="1"/>
  <c r="M39" i="1"/>
  <c r="N39" i="1" s="1"/>
  <c r="M41" i="1"/>
  <c r="N41" i="1" s="1"/>
  <c r="M47" i="1"/>
  <c r="N47" i="1" s="1"/>
  <c r="M48" i="1"/>
  <c r="N48" i="1" s="1"/>
  <c r="M49" i="1"/>
  <c r="N49" i="1" s="1"/>
  <c r="M57" i="1"/>
  <c r="N57" i="1" s="1"/>
  <c r="M59" i="1"/>
  <c r="N59" i="1" s="1"/>
  <c r="M67" i="1"/>
  <c r="N67" i="1" s="1"/>
  <c r="M71" i="1"/>
  <c r="N71" i="1" s="1"/>
  <c r="M73" i="1"/>
  <c r="N73" i="1" s="1"/>
  <c r="M79" i="1"/>
  <c r="N79" i="1" s="1"/>
  <c r="M80" i="1"/>
  <c r="N80" i="1" s="1"/>
  <c r="M81" i="1"/>
  <c r="N81" i="1" s="1"/>
  <c r="M89" i="1"/>
  <c r="N89" i="1" s="1"/>
  <c r="M91" i="1"/>
  <c r="N91" i="1" s="1"/>
  <c r="M95" i="1"/>
  <c r="N95" i="1" s="1"/>
  <c r="M96" i="1"/>
  <c r="N96" i="1" s="1"/>
  <c r="M97" i="1"/>
  <c r="N97" i="1" s="1"/>
  <c r="M104" i="1"/>
  <c r="N104" i="1" s="1"/>
  <c r="M107" i="1"/>
  <c r="N107" i="1" s="1"/>
  <c r="M112" i="1"/>
  <c r="N112" i="1" s="1"/>
  <c r="M113" i="1"/>
  <c r="N113" i="1" s="1"/>
  <c r="M115" i="1"/>
  <c r="N115" i="1" s="1"/>
  <c r="M120" i="1"/>
  <c r="N120" i="1" s="1"/>
  <c r="M121" i="1"/>
  <c r="N121" i="1" s="1"/>
  <c r="M127" i="1"/>
  <c r="N127" i="1" s="1"/>
  <c r="M128" i="1"/>
  <c r="N128" i="1" s="1"/>
  <c r="M135" i="1"/>
  <c r="N135" i="1" s="1"/>
  <c r="V1" i="1"/>
  <c r="S99" i="1"/>
  <c r="S19" i="1"/>
  <c r="S35" i="1"/>
  <c r="S119" i="1"/>
  <c r="S112" i="1"/>
  <c r="S38" i="1"/>
  <c r="S115" i="1"/>
  <c r="S30" i="1"/>
  <c r="S43" i="1"/>
  <c r="S101" i="1"/>
  <c r="S84" i="1"/>
  <c r="S55" i="1"/>
  <c r="S108" i="1"/>
  <c r="S37" i="1"/>
  <c r="S74" i="1"/>
  <c r="S58" i="1"/>
  <c r="S72" i="1"/>
  <c r="S63" i="1"/>
  <c r="S97" i="1"/>
  <c r="S45" i="1"/>
  <c r="S124" i="1"/>
  <c r="S20" i="1"/>
  <c r="S120" i="1"/>
  <c r="S24" i="1"/>
  <c r="S126" i="1"/>
  <c r="S14" i="1"/>
  <c r="S48" i="1"/>
  <c r="S94" i="1"/>
  <c r="S22" i="1"/>
  <c r="S98" i="1"/>
  <c r="S132" i="1"/>
  <c r="S6" i="1"/>
  <c r="S51" i="1"/>
  <c r="S90" i="1"/>
  <c r="S79" i="1"/>
  <c r="S56" i="1"/>
  <c r="S135" i="1"/>
  <c r="S4" i="1"/>
  <c r="S127" i="1"/>
  <c r="S17" i="1"/>
  <c r="S111" i="1"/>
  <c r="S21" i="1"/>
  <c r="S82" i="1"/>
  <c r="S61" i="1"/>
  <c r="S41" i="1"/>
  <c r="S89" i="1"/>
  <c r="S125" i="1"/>
  <c r="S16" i="1"/>
  <c r="S49" i="1"/>
  <c r="S92" i="1"/>
  <c r="S62" i="1"/>
  <c r="S70" i="1"/>
  <c r="S116" i="1"/>
  <c r="S109" i="1"/>
  <c r="S34" i="1"/>
  <c r="S103" i="1"/>
  <c r="S42" i="1"/>
  <c r="S104" i="1"/>
  <c r="S12" i="1"/>
  <c r="S9" i="1"/>
  <c r="S114" i="1"/>
  <c r="S3" i="1"/>
  <c r="S133" i="1"/>
  <c r="S83" i="1"/>
  <c r="S46" i="1"/>
  <c r="S31" i="1"/>
  <c r="S102" i="1"/>
  <c r="S106" i="1"/>
  <c r="S11" i="1"/>
  <c r="S67" i="1"/>
  <c r="S80" i="1"/>
  <c r="S13" i="1"/>
  <c r="S129" i="1"/>
  <c r="S53" i="1"/>
  <c r="S81" i="1"/>
  <c r="S71" i="1"/>
  <c r="S69" i="1"/>
  <c r="S10" i="1"/>
  <c r="S128" i="1"/>
  <c r="S131" i="1"/>
  <c r="S7" i="1"/>
  <c r="S105" i="1"/>
  <c r="S36" i="1"/>
  <c r="S123" i="1"/>
  <c r="S27" i="1"/>
  <c r="S25" i="1"/>
  <c r="S93" i="1"/>
  <c r="S50" i="1"/>
  <c r="S88" i="1"/>
  <c r="S29" i="1"/>
  <c r="S95" i="1"/>
  <c r="S64" i="1"/>
  <c r="S76" i="1"/>
  <c r="S85" i="1"/>
  <c r="S47" i="1"/>
  <c r="S110" i="1"/>
  <c r="S33" i="1"/>
  <c r="S26" i="1"/>
  <c r="S100" i="1"/>
  <c r="S15" i="1"/>
  <c r="S118" i="1"/>
  <c r="S86" i="1"/>
  <c r="S54" i="1"/>
  <c r="S96" i="1"/>
  <c r="S40" i="1"/>
  <c r="S8" i="1"/>
  <c r="S113" i="1"/>
  <c r="S44" i="1"/>
  <c r="S91" i="1"/>
  <c r="S18" i="1"/>
  <c r="S117" i="1"/>
  <c r="S68" i="1"/>
  <c r="S73" i="1"/>
  <c r="S130" i="1"/>
  <c r="S5" i="1"/>
  <c r="S75" i="1"/>
  <c r="S59" i="1"/>
  <c r="S134" i="1"/>
  <c r="S60" i="1"/>
  <c r="S77" i="1"/>
  <c r="S65" i="1"/>
  <c r="S66" i="1"/>
  <c r="S122" i="1"/>
  <c r="S28" i="1"/>
  <c r="S107" i="1"/>
  <c r="S23" i="1"/>
  <c r="S52" i="1"/>
  <c r="S87" i="1"/>
  <c r="S78" i="1"/>
  <c r="S57" i="1"/>
  <c r="S121" i="1"/>
  <c r="S32" i="1"/>
  <c r="Q109" i="1"/>
  <c r="P99" i="1"/>
  <c r="Q99" i="1" s="1"/>
  <c r="P19" i="1"/>
  <c r="Q19" i="1" s="1"/>
  <c r="P35" i="1"/>
  <c r="Q35" i="1" s="1"/>
  <c r="P119" i="1"/>
  <c r="Q119" i="1" s="1"/>
  <c r="P38" i="1"/>
  <c r="Q38" i="1" s="1"/>
  <c r="P115" i="1"/>
  <c r="Q115" i="1" s="1"/>
  <c r="P30" i="1"/>
  <c r="Q30" i="1" s="1"/>
  <c r="P43" i="1"/>
  <c r="Q43" i="1" s="1"/>
  <c r="P101" i="1"/>
  <c r="Q101" i="1" s="1"/>
  <c r="P84" i="1"/>
  <c r="Q84" i="1" s="1"/>
  <c r="P55" i="1"/>
  <c r="Q55" i="1" s="1"/>
  <c r="P108" i="1"/>
  <c r="Q108" i="1" s="1"/>
  <c r="P37" i="1"/>
  <c r="Q37" i="1" s="1"/>
  <c r="P74" i="1"/>
  <c r="Q74" i="1" s="1"/>
  <c r="P58" i="1"/>
  <c r="Q58" i="1" s="1"/>
  <c r="P72" i="1"/>
  <c r="Q72" i="1" s="1"/>
  <c r="P63" i="1"/>
  <c r="Q63" i="1" s="1"/>
  <c r="P45" i="1"/>
  <c r="Q45" i="1" s="1"/>
  <c r="P124" i="1"/>
  <c r="Q124" i="1" s="1"/>
  <c r="P20" i="1"/>
  <c r="Q20" i="1" s="1"/>
  <c r="P24" i="1"/>
  <c r="Q24" i="1" s="1"/>
  <c r="P126" i="1"/>
  <c r="Q126" i="1" s="1"/>
  <c r="P14" i="1"/>
  <c r="Q14" i="1" s="1"/>
  <c r="P94" i="1"/>
  <c r="Q94" i="1" s="1"/>
  <c r="P22" i="1"/>
  <c r="Q22" i="1" s="1"/>
  <c r="P98" i="1"/>
  <c r="Q98" i="1" s="1"/>
  <c r="P132" i="1"/>
  <c r="Q132" i="1" s="1"/>
  <c r="P6" i="1"/>
  <c r="Q6" i="1" s="1"/>
  <c r="P51" i="1"/>
  <c r="Q51" i="1" s="1"/>
  <c r="P90" i="1"/>
  <c r="Q90" i="1" s="1"/>
  <c r="P79" i="1"/>
  <c r="Q79" i="1" s="1"/>
  <c r="P135" i="1"/>
  <c r="Q135" i="1" s="1"/>
  <c r="P4" i="1"/>
  <c r="Q4" i="1" s="1"/>
  <c r="P127" i="1"/>
  <c r="Q127" i="1" s="1"/>
  <c r="P111" i="1"/>
  <c r="Q111" i="1" s="1"/>
  <c r="P21" i="1"/>
  <c r="Q21" i="1" s="1"/>
  <c r="P82" i="1"/>
  <c r="Q82" i="1" s="1"/>
  <c r="P61" i="1"/>
  <c r="Q61" i="1" s="1"/>
  <c r="P125" i="1"/>
  <c r="Q125" i="1" s="1"/>
  <c r="P16" i="1"/>
  <c r="Q16" i="1" s="1"/>
  <c r="P49" i="1"/>
  <c r="Q49" i="1" s="1"/>
  <c r="P92" i="1"/>
  <c r="Q92" i="1" s="1"/>
  <c r="P62" i="1"/>
  <c r="Q62" i="1" s="1"/>
  <c r="P70" i="1"/>
  <c r="Q70" i="1" s="1"/>
  <c r="P39" i="1"/>
  <c r="Q39" i="1" s="1"/>
  <c r="S39" i="1" s="1"/>
  <c r="P116" i="1"/>
  <c r="Q116" i="1" s="1"/>
  <c r="P109" i="1"/>
  <c r="P34" i="1"/>
  <c r="Q34" i="1" s="1"/>
  <c r="P103" i="1"/>
  <c r="Q103" i="1" s="1"/>
  <c r="P42" i="1"/>
  <c r="Q42" i="1" s="1"/>
  <c r="P12" i="1"/>
  <c r="Q12" i="1" s="1"/>
  <c r="P114" i="1"/>
  <c r="Q114" i="1" s="1"/>
  <c r="P3" i="1"/>
  <c r="Q3" i="1" s="1"/>
  <c r="P133" i="1"/>
  <c r="Q133" i="1" s="1"/>
  <c r="P83" i="1"/>
  <c r="Q83" i="1" s="1"/>
  <c r="P46" i="1"/>
  <c r="Q46" i="1" s="1"/>
  <c r="P31" i="1"/>
  <c r="Q31" i="1" s="1"/>
  <c r="P102" i="1"/>
  <c r="Q102" i="1" s="1"/>
  <c r="P106" i="1"/>
  <c r="Q106" i="1" s="1"/>
  <c r="P11" i="1"/>
  <c r="Q11" i="1" s="1"/>
  <c r="P67" i="1"/>
  <c r="Q67" i="1" s="1"/>
  <c r="P80" i="1"/>
  <c r="Q80" i="1" s="1"/>
  <c r="P13" i="1"/>
  <c r="Q13" i="1" s="1"/>
  <c r="P53" i="1"/>
  <c r="Q53" i="1" s="1"/>
  <c r="P71" i="1"/>
  <c r="Q71" i="1" s="1"/>
  <c r="P69" i="1"/>
  <c r="Q69" i="1" s="1"/>
  <c r="P10" i="1"/>
  <c r="Q10" i="1" s="1"/>
  <c r="P128" i="1"/>
  <c r="Q128" i="1" s="1"/>
  <c r="P131" i="1"/>
  <c r="Q131" i="1" s="1"/>
  <c r="P7" i="1"/>
  <c r="Q7" i="1" s="1"/>
  <c r="P36" i="1"/>
  <c r="Q36" i="1" s="1"/>
  <c r="P123" i="1"/>
  <c r="Q123" i="1" s="1"/>
  <c r="P27" i="1"/>
  <c r="Q27" i="1" s="1"/>
  <c r="P93" i="1"/>
  <c r="Q93" i="1" s="1"/>
  <c r="P50" i="1"/>
  <c r="Q50" i="1" s="1"/>
  <c r="P29" i="1"/>
  <c r="Q29" i="1" s="1"/>
  <c r="P95" i="1"/>
  <c r="Q95" i="1" s="1"/>
  <c r="P76" i="1"/>
  <c r="Q76" i="1" s="1"/>
  <c r="P85" i="1"/>
  <c r="Q85" i="1" s="1"/>
  <c r="P47" i="1"/>
  <c r="Q47" i="1" s="1"/>
  <c r="P110" i="1"/>
  <c r="Q110" i="1" s="1"/>
  <c r="P26" i="1"/>
  <c r="Q26" i="1" s="1"/>
  <c r="P100" i="1"/>
  <c r="Q100" i="1" s="1"/>
  <c r="P15" i="1"/>
  <c r="Q15" i="1" s="1"/>
  <c r="P118" i="1"/>
  <c r="Q118" i="1" s="1"/>
  <c r="P86" i="1"/>
  <c r="Q86" i="1" s="1"/>
  <c r="P54" i="1"/>
  <c r="Q54" i="1" s="1"/>
  <c r="P96" i="1"/>
  <c r="Q96" i="1" s="1"/>
  <c r="P44" i="1"/>
  <c r="Q44" i="1" s="1"/>
  <c r="P91" i="1"/>
  <c r="Q91" i="1" s="1"/>
  <c r="P18" i="1"/>
  <c r="Q18" i="1" s="1"/>
  <c r="P117" i="1"/>
  <c r="Q117" i="1" s="1"/>
  <c r="P68" i="1"/>
  <c r="Q68" i="1" s="1"/>
  <c r="P130" i="1"/>
  <c r="Q130" i="1" s="1"/>
  <c r="P75" i="1"/>
  <c r="Q75" i="1" s="1"/>
  <c r="P59" i="1"/>
  <c r="Q59" i="1" s="1"/>
  <c r="P134" i="1"/>
  <c r="Q134" i="1" s="1"/>
  <c r="P60" i="1"/>
  <c r="Q60" i="1" s="1"/>
  <c r="P77" i="1"/>
  <c r="Q77" i="1" s="1"/>
  <c r="P66" i="1"/>
  <c r="Q66" i="1" s="1"/>
  <c r="P122" i="1"/>
  <c r="Q122" i="1" s="1"/>
  <c r="P28" i="1"/>
  <c r="Q28" i="1" s="1"/>
  <c r="P107" i="1"/>
  <c r="Q107" i="1" s="1"/>
  <c r="P52" i="1"/>
  <c r="Q52" i="1" s="1"/>
  <c r="P87" i="1"/>
  <c r="Q87" i="1" s="1"/>
  <c r="P78" i="1"/>
  <c r="Q78" i="1" s="1"/>
  <c r="M99" i="1"/>
  <c r="N99" i="1" s="1"/>
  <c r="M19" i="1"/>
  <c r="N19" i="1" s="1"/>
  <c r="M119" i="1"/>
  <c r="N119" i="1" s="1"/>
  <c r="M38" i="1"/>
  <c r="N38" i="1" s="1"/>
  <c r="M43" i="1"/>
  <c r="N43" i="1" s="1"/>
  <c r="M101" i="1"/>
  <c r="N101" i="1" s="1"/>
  <c r="M84" i="1"/>
  <c r="N84" i="1" s="1"/>
  <c r="M55" i="1"/>
  <c r="N55" i="1" s="1"/>
  <c r="M108" i="1"/>
  <c r="N108" i="1" s="1"/>
  <c r="M37" i="1"/>
  <c r="N37" i="1" s="1"/>
  <c r="M74" i="1"/>
  <c r="N74" i="1" s="1"/>
  <c r="M58" i="1"/>
  <c r="N58" i="1" s="1"/>
  <c r="M72" i="1"/>
  <c r="N72" i="1" s="1"/>
  <c r="M63" i="1"/>
  <c r="N63" i="1" s="1"/>
  <c r="M45" i="1"/>
  <c r="N45" i="1" s="1"/>
  <c r="M124" i="1"/>
  <c r="N124" i="1" s="1"/>
  <c r="M20" i="1"/>
  <c r="N20" i="1" s="1"/>
  <c r="M126" i="1"/>
  <c r="N126" i="1" s="1"/>
  <c r="M14" i="1"/>
  <c r="N14" i="1" s="1"/>
  <c r="M94" i="1"/>
  <c r="N94" i="1" s="1"/>
  <c r="M22" i="1"/>
  <c r="N22" i="1" s="1"/>
  <c r="M98" i="1"/>
  <c r="N98" i="1" s="1"/>
  <c r="M132" i="1"/>
  <c r="N132" i="1" s="1"/>
  <c r="M51" i="1"/>
  <c r="N51" i="1" s="1"/>
  <c r="M90" i="1"/>
  <c r="N90" i="1" s="1"/>
  <c r="M56" i="1"/>
  <c r="N56" i="1" s="1"/>
  <c r="M4" i="1"/>
  <c r="N4" i="1" s="1"/>
  <c r="M111" i="1"/>
  <c r="N111" i="1" s="1"/>
  <c r="M21" i="1"/>
  <c r="N21" i="1" s="1"/>
  <c r="M82" i="1"/>
  <c r="N82" i="1" s="1"/>
  <c r="M61" i="1"/>
  <c r="N61" i="1" s="1"/>
  <c r="M125" i="1"/>
  <c r="N125" i="1" s="1"/>
  <c r="M92" i="1"/>
  <c r="N92" i="1" s="1"/>
  <c r="M62" i="1"/>
  <c r="N62" i="1" s="1"/>
  <c r="M70" i="1"/>
  <c r="N70" i="1" s="1"/>
  <c r="M116" i="1"/>
  <c r="N116" i="1" s="1"/>
  <c r="M109" i="1"/>
  <c r="N109" i="1" s="1"/>
  <c r="M103" i="1"/>
  <c r="N103" i="1" s="1"/>
  <c r="M42" i="1"/>
  <c r="N42" i="1" s="1"/>
  <c r="M12" i="1"/>
  <c r="N12" i="1" s="1"/>
  <c r="M114" i="1"/>
  <c r="N114" i="1" s="1"/>
  <c r="M133" i="1"/>
  <c r="N133" i="1" s="1"/>
  <c r="M83" i="1"/>
  <c r="N83" i="1" s="1"/>
  <c r="M46" i="1"/>
  <c r="N46" i="1" s="1"/>
  <c r="M102" i="1"/>
  <c r="N102" i="1" s="1"/>
  <c r="M106" i="1"/>
  <c r="N106" i="1" s="1"/>
  <c r="M13" i="1"/>
  <c r="N13" i="1" s="1"/>
  <c r="M129" i="1"/>
  <c r="N129" i="1" s="1"/>
  <c r="M53" i="1"/>
  <c r="N53" i="1" s="1"/>
  <c r="M69" i="1"/>
  <c r="N69" i="1" s="1"/>
  <c r="M10" i="1"/>
  <c r="N10" i="1" s="1"/>
  <c r="M131" i="1"/>
  <c r="N131" i="1" s="1"/>
  <c r="M105" i="1"/>
  <c r="N105" i="1" s="1"/>
  <c r="M36" i="1"/>
  <c r="N36" i="1" s="1"/>
  <c r="M123" i="1"/>
  <c r="N123" i="1" s="1"/>
  <c r="M93" i="1"/>
  <c r="N93" i="1" s="1"/>
  <c r="M50" i="1"/>
  <c r="N50" i="1" s="1"/>
  <c r="M88" i="1"/>
  <c r="N88" i="1" s="1"/>
  <c r="M29" i="1"/>
  <c r="N29" i="1" s="1"/>
  <c r="M64" i="1"/>
  <c r="N64" i="1" s="1"/>
  <c r="M76" i="1"/>
  <c r="N76" i="1" s="1"/>
  <c r="M85" i="1"/>
  <c r="N85" i="1" s="1"/>
  <c r="M110" i="1"/>
  <c r="N110" i="1" s="1"/>
  <c r="M26" i="1"/>
  <c r="N26" i="1" s="1"/>
  <c r="M100" i="1"/>
  <c r="N100" i="1" s="1"/>
  <c r="M15" i="1"/>
  <c r="N15" i="1" s="1"/>
  <c r="M118" i="1"/>
  <c r="N118" i="1" s="1"/>
  <c r="M86" i="1"/>
  <c r="N86" i="1" s="1"/>
  <c r="M54" i="1"/>
  <c r="N54" i="1" s="1"/>
  <c r="M40" i="1"/>
  <c r="N40" i="1" s="1"/>
  <c r="M8" i="1"/>
  <c r="N8" i="1" s="1"/>
  <c r="M44" i="1"/>
  <c r="N44" i="1" s="1"/>
  <c r="M18" i="1"/>
  <c r="N18" i="1" s="1"/>
  <c r="M117" i="1"/>
  <c r="N117" i="1" s="1"/>
  <c r="M68" i="1"/>
  <c r="N68" i="1" s="1"/>
  <c r="M130" i="1"/>
  <c r="N130" i="1" s="1"/>
  <c r="M5" i="1"/>
  <c r="N5" i="1" s="1"/>
  <c r="M75" i="1"/>
  <c r="N75" i="1" s="1"/>
  <c r="M134" i="1"/>
  <c r="N134" i="1" s="1"/>
  <c r="M60" i="1"/>
  <c r="N60" i="1" s="1"/>
  <c r="M77" i="1"/>
  <c r="N77" i="1" s="1"/>
  <c r="M65" i="1"/>
  <c r="N65" i="1" s="1"/>
  <c r="M66" i="1"/>
  <c r="N66" i="1" s="1"/>
  <c r="M122" i="1"/>
  <c r="N122" i="1" s="1"/>
  <c r="M28" i="1"/>
  <c r="N28" i="1" s="1"/>
  <c r="M52" i="1"/>
  <c r="N52" i="1" s="1"/>
  <c r="M87" i="1"/>
  <c r="N87" i="1" s="1"/>
  <c r="M78" i="1"/>
  <c r="N78" i="1" s="1"/>
  <c r="Y1" i="1" l="1"/>
  <c r="V4" i="1"/>
  <c r="M7" i="1"/>
  <c r="N7" i="1" s="1"/>
</calcChain>
</file>

<file path=xl/sharedStrings.xml><?xml version="1.0" encoding="utf-8"?>
<sst xmlns="http://schemas.openxmlformats.org/spreadsheetml/2006/main" count="326" uniqueCount="95">
  <si>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</si>
  <si>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</si>
  <si>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</si>
  <si>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</si>
  <si>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</si>
  <si>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</si>
  <si>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</si>
  <si>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</si>
  <si>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</si>
  <si>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</si>
  <si>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</si>
  <si>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Andrei Svechnikov</t>
  </si>
  <si>
    <t>Over</t>
  </si>
  <si>
    <t>Under</t>
  </si>
  <si>
    <t>Brent Burns</t>
  </si>
  <si>
    <t>Jack Roslovic</t>
  </si>
  <si>
    <t>Jesperi Kotkaniemi</t>
  </si>
  <si>
    <t>Joel Farabee</t>
  </si>
  <si>
    <t>Jordan Martinook</t>
  </si>
  <si>
    <t>Martin Necas</t>
  </si>
  <si>
    <t>Owen Tippett</t>
  </si>
  <si>
    <t>Sean Couturier</t>
  </si>
  <si>
    <t>Sebastian Aho</t>
  </si>
  <si>
    <t>Shayne Gostisbehere</t>
  </si>
  <si>
    <t>Travis Konecny</t>
  </si>
  <si>
    <t>Travis Sanheim</t>
  </si>
  <si>
    <t>Tyson Foerster</t>
  </si>
  <si>
    <t>Alex Pietrangelo</t>
  </si>
  <si>
    <t>Bobby McMann</t>
  </si>
  <si>
    <t>Jack Eichel</t>
  </si>
  <si>
    <t>John Tavares</t>
  </si>
  <si>
    <t>Matthew Knies</t>
  </si>
  <si>
    <t>Max Domi</t>
  </si>
  <si>
    <t>Mitch Marner</t>
  </si>
  <si>
    <t>Morgan Rielly</t>
  </si>
  <si>
    <t>Noah Hanifin</t>
  </si>
  <si>
    <t>Pavel Dorofeyev</t>
  </si>
  <si>
    <t>Shea Theodore</t>
  </si>
  <si>
    <t>Tomas Hertl</t>
  </si>
  <si>
    <t>William Karlsson</t>
  </si>
  <si>
    <t>William Nylander</t>
  </si>
  <si>
    <t>Evgenii Dadonov</t>
  </si>
  <si>
    <t>Fabian Zetterlund</t>
  </si>
  <si>
    <t>Jamie Benn</t>
  </si>
  <si>
    <t>Jason Robertson</t>
  </si>
  <si>
    <t>Mason Marchment</t>
  </si>
  <si>
    <t>Matt Duchene</t>
  </si>
  <si>
    <t>Mikael Granlund</t>
  </si>
  <si>
    <t>Miro Heiskanen</t>
  </si>
  <si>
    <t>Roope Hintz</t>
  </si>
  <si>
    <t>Thomas Harley</t>
  </si>
  <si>
    <t>Tyler Seguin</t>
  </si>
  <si>
    <t>Tyler Toffoli</t>
  </si>
  <si>
    <t>William Eklund</t>
  </si>
  <si>
    <t>Wyatt Johnston</t>
  </si>
  <si>
    <t>Jake Walman</t>
  </si>
  <si>
    <t>Brady Skjei</t>
  </si>
  <si>
    <t>Brandon Montour</t>
  </si>
  <si>
    <t>Daniel Sprong</t>
  </si>
  <si>
    <t>Filip Forsberg</t>
  </si>
  <si>
    <t>Jaden Schwartz</t>
  </si>
  <si>
    <t>Jared McCann</t>
  </si>
  <si>
    <t>Jonathan Marchessault</t>
  </si>
  <si>
    <t>Luke Evangelista</t>
  </si>
  <si>
    <t>Matty Beniers</t>
  </si>
  <si>
    <t>Oliver Bjorkstrand</t>
  </si>
  <si>
    <t>Roman Josi</t>
  </si>
  <si>
    <t>Ryan O'Reilly</t>
  </si>
  <si>
    <t>Steven Stamkos</t>
  </si>
  <si>
    <t>Adrian Kempe</t>
  </si>
  <si>
    <t>Alex Laferriere</t>
  </si>
  <si>
    <t>Dylan Cozens</t>
  </si>
  <si>
    <t>JJ Peterka</t>
  </si>
  <si>
    <t>Kevin Fiala</t>
  </si>
  <si>
    <t>Phillip Danault</t>
  </si>
  <si>
    <t>Quinton Byfield</t>
  </si>
  <si>
    <t>Rasmus Dahlin</t>
  </si>
  <si>
    <t>Trevor Moore</t>
  </si>
  <si>
    <t>Warren Foegele</t>
  </si>
  <si>
    <t>Jason Zucker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</si>
  <si>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</si>
  <si>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</si>
  <si>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</si>
  <si>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</si>
  <si>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</si>
  <si>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</si>
  <si>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</si>
  <si>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</si>
  <si>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</si>
  <si>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</si>
  <si>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</si>
  <si>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365 implied</t>
  </si>
  <si>
    <t>W</t>
  </si>
  <si>
    <t>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</si>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</sst>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44" fontId="0" fillId="33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35" totalsRowShown="0">
  <autoFilter ref="A1:S135" xr:uid="{00000000-0009-0000-0100-000001000000}"/>
  <sortState xmlns:xlrd2="http://schemas.microsoft.com/office/spreadsheetml/2017/richdata2" ref="A2:S135">
    <sortCondition descending="1" ref="K1:K135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3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2" dataCellStyle="Percent"/>
    <tableColumn id="7" xr3:uid="{00000000-0010-0000-0000-000007000000}" name="normal_likelihood" dataDxfId="11" dataCellStyle="Percent"/>
    <tableColumn id="8" xr3:uid="{00000000-0010-0000-0000-000008000000}" name="poisson_likelihood" dataDxfId="10" dataCellStyle="Percent"/>
    <tableColumn id="9" xr3:uid="{00000000-0010-0000-0000-000009000000}" name="raw_data_likelihood" dataDxfId="9" dataCellStyle="Percent"/>
    <tableColumn id="10" xr3:uid="{00000000-0010-0000-0000-00000A000000}" name="weighted_likelihood" dataDxfId="8" dataCellStyle="Percent"/>
    <tableColumn id="11" xr3:uid="{00000000-0010-0000-0000-00000B000000}" name="poisson_kelly" dataDxfId="7" dataCellStyle="Percent"/>
    <tableColumn id="19" xr3:uid="{00000000-0010-0000-0000-000013000000}" name="365 implied" dataDxfId="6" dataCellStyle="Percent">
      <calculatedColumnFormula>1/2.15</calculatedColumnFormula>
    </tableColumn>
    <tableColumn id="12" xr3:uid="{00000000-0010-0000-0000-00000C000000}" name="kelly/4 365" dataDxfId="5" dataCellStyle="Percent">
      <calculatedColumnFormula>(Table1[[#This Row],[poisson_likelihood]] - (1-Table1[[#This Row],[poisson_likelihood]])/(1/Table1[[#This Row],[365 implied]]-1))/4</calculatedColumnFormula>
    </tableColumn>
    <tableColumn id="13" xr3:uid="{00000000-0010-0000-0000-00000D000000}" name="bet" dataDxfId="4" dataCellStyle="Percent">
      <calculatedColumnFormula>Table1[[#This Row],[kelly/4 365]]*$W$2*$U$2</calculatedColumnFormula>
    </tableColumn>
    <tableColumn id="14" xr3:uid="{00000000-0010-0000-0000-00000E000000}" name="99/pinn implied" dataDxfId="3" dataCellStyle="Percent">
      <calculatedColumnFormula>1/2.1</calculatedColumnFormula>
    </tableColumn>
    <tableColumn id="15" xr3:uid="{00000000-0010-0000-0000-00000F000000}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6" xr3:uid="{00000000-0010-0000-0000-000010000000}" name="bet99/pinn" dataDxfId="1" dataCellStyle="Percent">
      <calculatedColumnFormula>Table1[[#This Row],[kelly/4 99]]*$W$2*$U$2</calculatedColumnFormula>
    </tableColumn>
    <tableColumn id="17" xr3:uid="{00000000-0010-0000-0000-000011000000}" name="W/L:" dataDxfId="0" dataCellStyle="Percent"/>
    <tableColumn id="18" xr3:uid="{00000000-0010-0000-0000-000012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5"/>
  <sheetViews>
    <sheetView tabSelected="1" topLeftCell="G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2" width="13.33203125" style="2" bestFit="1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91</v>
      </c>
      <c r="M1" s="2" t="s">
        <v>80</v>
      </c>
      <c r="N1" s="3" t="s">
        <v>81</v>
      </c>
      <c r="O1" s="2" t="s">
        <v>82</v>
      </c>
      <c r="P1" s="2" t="s">
        <v>83</v>
      </c>
      <c r="Q1" s="3" t="s">
        <v>84</v>
      </c>
      <c r="R1" s="4" t="s">
        <v>85</v>
      </c>
      <c r="S1" s="3" t="s">
        <v>86</v>
      </c>
      <c r="U1" t="s">
        <v>87</v>
      </c>
      <c r="V1" s="5">
        <f>SUM(K2:K35)</f>
        <v>0.80742723702158758</v>
      </c>
      <c r="W1" t="s">
        <v>88</v>
      </c>
      <c r="X1" t="s">
        <v>89</v>
      </c>
      <c r="Y1" s="6">
        <f>SUM(N2:N4,Q5:Q6,N7,Q8:Q9,N10:N11,Q12,N13,Q14:Q16,N17,Q18:Q19,N20,Q21:Q22,N23:N24,Q25:Q26,N27:N28,Q29,N30:N34,N36,N39)</f>
        <v>1919.5098429136065</v>
      </c>
    </row>
    <row r="2" spans="1:25" x14ac:dyDescent="0.2">
      <c r="A2">
        <v>7064</v>
      </c>
      <c r="B2" t="s">
        <v>72</v>
      </c>
      <c r="C2" s="1">
        <v>45616</v>
      </c>
      <c r="D2" t="s">
        <v>13</v>
      </c>
      <c r="E2">
        <v>2.5</v>
      </c>
      <c r="F2" s="2">
        <v>0.47393364928909898</v>
      </c>
      <c r="G2" s="2">
        <v>0.60203802801753503</v>
      </c>
      <c r="H2" s="2">
        <v>0.66002186651938</v>
      </c>
      <c r="I2" s="2">
        <v>0.622857142857142</v>
      </c>
      <c r="J2" s="2">
        <v>0.56187290969899595</v>
      </c>
      <c r="K2" s="2">
        <v>8.8433814945021005E-2</v>
      </c>
      <c r="L2" s="2">
        <f t="shared" ref="L2" si="0">1/2.15</f>
        <v>0.46511627906976744</v>
      </c>
      <c r="M2" s="2">
        <f>(Table1[[#This Row],[poisson_likelihood]] - (1-Table1[[#This Row],[poisson_likelihood]])/(1/Table1[[#This Row],[365 implied]]-1))/4</f>
        <v>9.1097176742753694E-2</v>
      </c>
      <c r="N2" s="8">
        <f>Table1[[#This Row],[kelly/4 365]]*$W$2*$U$2</f>
        <v>200.41378883405812</v>
      </c>
      <c r="O2" s="2">
        <f t="shared" ref="O2" si="1">1/2.1</f>
        <v>0.47619047619047616</v>
      </c>
      <c r="P2" s="2">
        <f>(Table1[[#This Row],[poisson_likelihood]] - (1-Table1[[#This Row],[poisson_likelihood]])/(1/Table1[[#This Row],[99/pinn implied]]-1))/4</f>
        <v>8.7737709020613189E-2</v>
      </c>
      <c r="Q2" s="7">
        <f>Table1[[#This Row],[kelly/4 99]]*$W$2*$U$2</f>
        <v>193.02295984534902</v>
      </c>
      <c r="R2" s="2" t="s">
        <v>92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230.47585715916685</v>
      </c>
      <c r="U2" s="3">
        <v>2200</v>
      </c>
      <c r="W2">
        <v>1</v>
      </c>
    </row>
    <row r="3" spans="1:25" x14ac:dyDescent="0.2">
      <c r="A3">
        <v>7007</v>
      </c>
      <c r="B3" t="s">
        <v>44</v>
      </c>
      <c r="C3" s="1">
        <v>45616</v>
      </c>
      <c r="D3" t="s">
        <v>12</v>
      </c>
      <c r="E3">
        <v>2.5</v>
      </c>
      <c r="F3" s="2">
        <v>0.54054054054054002</v>
      </c>
      <c r="G3" s="2">
        <v>0.69293819323152905</v>
      </c>
      <c r="H3" s="2">
        <v>0.67515933281264495</v>
      </c>
      <c r="I3" s="2">
        <v>0.574585635359116</v>
      </c>
      <c r="J3" s="2">
        <v>0.52117263843648198</v>
      </c>
      <c r="K3" s="2">
        <v>7.3248460500998397E-2</v>
      </c>
      <c r="L3" s="2">
        <f>1/1.83</f>
        <v>0.54644808743169393</v>
      </c>
      <c r="M3" s="2">
        <f>(Table1[[#This Row],[poisson_likelihood]] - (1-Table1[[#This Row],[poisson_likelihood]])/(1/Table1[[#This Row],[365 implied]]-1))/4</f>
        <v>7.0946258749138666E-2</v>
      </c>
      <c r="N3" s="8">
        <f>Table1[[#This Row],[kelly/4 365]]*$W$2*$U$2</f>
        <v>156.08176924810508</v>
      </c>
      <c r="O3" s="2">
        <f>1/1.83</f>
        <v>0.54644808743169393</v>
      </c>
      <c r="P3" s="2">
        <f>(Table1[[#This Row],[poisson_likelihood]] - (1-Table1[[#This Row],[poisson_likelihood]])/(1/Table1[[#This Row],[99/pinn implied]]-1))/4</f>
        <v>7.0946258749138666E-2</v>
      </c>
      <c r="Q3" s="7">
        <f>Table1[[#This Row],[kelly/4 99]]*$W$2*$U$2</f>
        <v>156.08176924810508</v>
      </c>
      <c r="R3" s="2" t="s">
        <v>92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129.54786847592723</v>
      </c>
    </row>
    <row r="4" spans="1:25" x14ac:dyDescent="0.2">
      <c r="A4">
        <v>6982</v>
      </c>
      <c r="B4" t="s">
        <v>31</v>
      </c>
      <c r="C4" s="1">
        <v>45616</v>
      </c>
      <c r="D4" t="s">
        <v>13</v>
      </c>
      <c r="E4">
        <v>1.5</v>
      </c>
      <c r="F4" s="2">
        <v>0.40485829959514102</v>
      </c>
      <c r="G4" s="2">
        <v>0.49487580211448501</v>
      </c>
      <c r="H4" s="2">
        <v>0.55236414093996899</v>
      </c>
      <c r="I4" s="2">
        <v>0.52941176470588203</v>
      </c>
      <c r="J4" s="2">
        <v>0.51304347826086905</v>
      </c>
      <c r="K4" s="2">
        <v>6.1962487775803397E-2</v>
      </c>
      <c r="L4" s="2">
        <f>1/2.5</f>
        <v>0.4</v>
      </c>
      <c r="M4" s="2">
        <f>(Table1[[#This Row],[poisson_likelihood]] - (1-Table1[[#This Row],[poisson_likelihood]])/(1/Table1[[#This Row],[365 implied]]-1))/4</f>
        <v>6.3485058724987081E-2</v>
      </c>
      <c r="N4" s="8">
        <f>Table1[[#This Row],[kelly/4 365]]*$W$2*$U$2</f>
        <v>139.66712919497158</v>
      </c>
      <c r="O4" s="2">
        <f>1/2.5</f>
        <v>0.4</v>
      </c>
      <c r="P4" s="2">
        <f>(Table1[[#This Row],[poisson_likelihood]] - (1-Table1[[#This Row],[poisson_likelihood]])/(1/Table1[[#This Row],[99/pinn implied]]-1))/4</f>
        <v>6.3485058724987081E-2</v>
      </c>
      <c r="Q4" s="7">
        <f>Table1[[#This Row],[kelly/4 99]]*$W$2*$U$2</f>
        <v>139.66712919497158</v>
      </c>
      <c r="R4" s="2" t="s">
        <v>92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209.50069379245738</v>
      </c>
      <c r="U4" t="s">
        <v>90</v>
      </c>
      <c r="V4" s="6">
        <f>SUM(S:S)</f>
        <v>790.05108528470294</v>
      </c>
    </row>
    <row r="5" spans="1:25" x14ac:dyDescent="0.2">
      <c r="A5">
        <v>7060</v>
      </c>
      <c r="B5" t="s">
        <v>70</v>
      </c>
      <c r="C5" s="1">
        <v>45616</v>
      </c>
      <c r="D5" t="s">
        <v>13</v>
      </c>
      <c r="E5">
        <v>2.5</v>
      </c>
      <c r="F5" s="2">
        <v>0.57471264367816</v>
      </c>
      <c r="G5" s="2">
        <v>0.63677743045205004</v>
      </c>
      <c r="H5" s="2">
        <v>0.66916317155153804</v>
      </c>
      <c r="I5" s="2">
        <v>0.7</v>
      </c>
      <c r="J5" s="2">
        <v>0.68558951965065495</v>
      </c>
      <c r="K5" s="2">
        <v>5.55215940877287E-2</v>
      </c>
      <c r="L5" s="2">
        <f>1/1.74</f>
        <v>0.57471264367816088</v>
      </c>
      <c r="M5" s="2">
        <f>(Table1[[#This Row],[poisson_likelihood]] - (1-Table1[[#This Row],[poisson_likelihood]])/(1/Table1[[#This Row],[365 implied]]-1))/4</f>
        <v>5.5521594087728471E-2</v>
      </c>
      <c r="N5" s="7">
        <f>Table1[[#This Row],[kelly/4 365]]*$W$2*$U$2</f>
        <v>122.14750699300264</v>
      </c>
      <c r="O5" s="2">
        <f>1/1.75</f>
        <v>0.5714285714285714</v>
      </c>
      <c r="P5" s="2">
        <f>(Table1[[#This Row],[poisson_likelihood]] - (1-Table1[[#This Row],[poisson_likelihood]])/(1/Table1[[#This Row],[99/pinn implied]]-1))/4</f>
        <v>5.7011850071730527E-2</v>
      </c>
      <c r="Q5" s="8">
        <f>Table1[[#This Row],[kelly/4 99]]*$W$2*$U$2</f>
        <v>125.42607015780716</v>
      </c>
      <c r="R5" s="2" t="s">
        <v>92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94.06955261835536</v>
      </c>
    </row>
    <row r="6" spans="1:25" x14ac:dyDescent="0.2">
      <c r="A6">
        <v>6976</v>
      </c>
      <c r="B6" t="s">
        <v>28</v>
      </c>
      <c r="C6" s="1">
        <v>45616</v>
      </c>
      <c r="D6" t="s">
        <v>13</v>
      </c>
      <c r="E6">
        <v>2.5</v>
      </c>
      <c r="F6" s="2">
        <v>0.52356020942408299</v>
      </c>
      <c r="G6" s="2">
        <v>0.55264201287687298</v>
      </c>
      <c r="H6" s="2">
        <v>0.606788454093523</v>
      </c>
      <c r="I6" s="2">
        <v>0.64285714285714202</v>
      </c>
      <c r="J6" s="2">
        <v>0.61290322580645096</v>
      </c>
      <c r="K6" s="2">
        <v>4.3671963549074197E-2</v>
      </c>
      <c r="L6" s="2">
        <f>1/1.9</f>
        <v>0.52631578947368418</v>
      </c>
      <c r="M6" s="2">
        <f>(Table1[[#This Row],[poisson_likelihood]] - (1-Table1[[#This Row],[poisson_likelihood]])/(1/Table1[[#This Row],[365 implied]]-1))/4</f>
        <v>4.2471684104914934E-2</v>
      </c>
      <c r="N6" s="7">
        <f>Table1[[#This Row],[kelly/4 365]]*$W$2*$U$2</f>
        <v>93.43770503081285</v>
      </c>
      <c r="O6" s="2">
        <f>1/1.9</f>
        <v>0.52631578947368418</v>
      </c>
      <c r="P6" s="2">
        <f>(Table1[[#This Row],[poisson_likelihood]] - (1-Table1[[#This Row],[poisson_likelihood]])/(1/Table1[[#This Row],[99/pinn implied]]-1))/4</f>
        <v>4.2471684104914934E-2</v>
      </c>
      <c r="Q6" s="8">
        <f>Table1[[#This Row],[kelly/4 99]]*$W$2*$U$2</f>
        <v>93.43770503081285</v>
      </c>
      <c r="R6" s="2" t="s">
        <v>93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-93.43770503081285</v>
      </c>
    </row>
    <row r="7" spans="1:25" x14ac:dyDescent="0.2">
      <c r="A7">
        <v>7026</v>
      </c>
      <c r="B7" t="s">
        <v>53</v>
      </c>
      <c r="C7" s="1">
        <v>45616</v>
      </c>
      <c r="D7" t="s">
        <v>13</v>
      </c>
      <c r="E7">
        <v>1.5</v>
      </c>
      <c r="F7" s="2">
        <v>0.48780487804877998</v>
      </c>
      <c r="G7" s="2">
        <v>0.499589781738564</v>
      </c>
      <c r="H7" s="2">
        <v>0.55736395427852903</v>
      </c>
      <c r="I7" s="2">
        <v>0.50467289719626096</v>
      </c>
      <c r="J7" s="2">
        <v>0.52340425531914803</v>
      </c>
      <c r="K7" s="2">
        <v>3.3951453874044003E-2</v>
      </c>
      <c r="L7" s="2">
        <f>1/2.1</f>
        <v>0.47619047619047616</v>
      </c>
      <c r="M7" s="2">
        <f>(Table1[[#This Row],[poisson_likelihood]] - (1-Table1[[#This Row],[poisson_likelihood]])/(1/Table1[[#This Row],[365 implied]]-1))/4</f>
        <v>3.8741887269297948E-2</v>
      </c>
      <c r="N7" s="8">
        <f>Table1[[#This Row],[kelly/4 365]]*$W$2*$U$2</f>
        <v>85.232151992455485</v>
      </c>
      <c r="O7" s="2">
        <f>1/2.05</f>
        <v>0.48780487804878053</v>
      </c>
      <c r="P7" s="2">
        <f>(Table1[[#This Row],[poisson_likelihood]] - (1-Table1[[#This Row],[poisson_likelihood]])/(1/Table1[[#This Row],[99/pinn implied]]-1))/4</f>
        <v>3.3951453874043913E-2</v>
      </c>
      <c r="Q7" s="7">
        <f>Table1[[#This Row],[kelly/4 99]]*$W$2*$U$2</f>
        <v>74.693198522896608</v>
      </c>
      <c r="R7" s="2" t="s">
        <v>92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93.75536719170104</v>
      </c>
    </row>
    <row r="8" spans="1:25" x14ac:dyDescent="0.2">
      <c r="A8">
        <v>7051</v>
      </c>
      <c r="B8" t="s">
        <v>66</v>
      </c>
      <c r="C8" s="1">
        <v>45616</v>
      </c>
      <c r="D8" t="s">
        <v>12</v>
      </c>
      <c r="E8">
        <v>2.5</v>
      </c>
      <c r="F8" s="2">
        <v>0.625</v>
      </c>
      <c r="G8" s="2">
        <v>0.70267653755558401</v>
      </c>
      <c r="H8" s="2">
        <v>0.67304994659408102</v>
      </c>
      <c r="I8" s="2">
        <v>0.71428571428571397</v>
      </c>
      <c r="J8" s="2">
        <v>0.70805369127516704</v>
      </c>
      <c r="K8" s="2">
        <v>3.2033297729387698E-2</v>
      </c>
      <c r="L8" s="2">
        <f>1/1.57</f>
        <v>0.63694267515923564</v>
      </c>
      <c r="M8" s="2">
        <f>(Table1[[#This Row],[poisson_likelihood]] - (1-Table1[[#This Row],[poisson_likelihood]])/(1/Table1[[#This Row],[365 implied]]-1))/4</f>
        <v>2.4863340417854041E-2</v>
      </c>
      <c r="N8" s="7">
        <f>Table1[[#This Row],[kelly/4 365]]*$W$2*$U$2</f>
        <v>54.69934891927889</v>
      </c>
      <c r="O8" s="2">
        <f>1/1.6</f>
        <v>0.625</v>
      </c>
      <c r="P8" s="2">
        <f>(Table1[[#This Row],[poisson_likelihood]] - (1-Table1[[#This Row],[poisson_likelihood]])/(1/Table1[[#This Row],[99/pinn implied]]-1))/4</f>
        <v>3.2033297729387372E-2</v>
      </c>
      <c r="Q8" s="8">
        <f>Table1[[#This Row],[kelly/4 99]]*$W$2*$U$2</f>
        <v>70.473255004652216</v>
      </c>
      <c r="R8" s="2" t="s">
        <v>93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-70.473255004652216</v>
      </c>
    </row>
    <row r="9" spans="1:25" x14ac:dyDescent="0.2">
      <c r="A9">
        <v>7005</v>
      </c>
      <c r="B9" t="s">
        <v>43</v>
      </c>
      <c r="C9" s="1">
        <v>45616</v>
      </c>
      <c r="D9" t="s">
        <v>12</v>
      </c>
      <c r="E9">
        <v>1.5</v>
      </c>
      <c r="F9" s="2">
        <v>0.63694267515923497</v>
      </c>
      <c r="G9" s="2">
        <v>0.69366947717831495</v>
      </c>
      <c r="H9" s="2">
        <v>0.68287080411441603</v>
      </c>
      <c r="I9" s="2">
        <v>0.58011049723756902</v>
      </c>
      <c r="J9" s="2">
        <v>0.55700325732899003</v>
      </c>
      <c r="K9" s="2">
        <v>3.1625948447207702E-2</v>
      </c>
      <c r="L9" s="2">
        <f>1/1.55</f>
        <v>0.64516129032258063</v>
      </c>
      <c r="M9" s="2">
        <f>(Table1[[#This Row],[poisson_likelihood]] - (1-Table1[[#This Row],[poisson_likelihood]])/(1/Table1[[#This Row],[365 implied]]-1))/4</f>
        <v>2.6568066535156754E-2</v>
      </c>
      <c r="N9" s="7">
        <f>Table1[[#This Row],[kelly/4 365]]*$W$2*$U$2</f>
        <v>58.449746377344859</v>
      </c>
      <c r="O9" s="2">
        <f>1/1.6</f>
        <v>0.625</v>
      </c>
      <c r="P9" s="2">
        <f>(Table1[[#This Row],[poisson_likelihood]] - (1-Table1[[#This Row],[poisson_likelihood]])/(1/Table1[[#This Row],[99/pinn implied]]-1))/4</f>
        <v>3.8580536076277372E-2</v>
      </c>
      <c r="Q9" s="8">
        <f>Table1[[#This Row],[kelly/4 99]]*$W$2*$U$2</f>
        <v>84.877179367810214</v>
      </c>
      <c r="R9" s="2" t="s">
        <v>92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50.926307620686146</v>
      </c>
    </row>
    <row r="10" spans="1:25" x14ac:dyDescent="0.2">
      <c r="A10">
        <v>7023</v>
      </c>
      <c r="B10" t="s">
        <v>52</v>
      </c>
      <c r="C10" s="1">
        <v>45616</v>
      </c>
      <c r="D10" t="s">
        <v>12</v>
      </c>
      <c r="E10">
        <v>2.5</v>
      </c>
      <c r="F10" s="2">
        <v>0.46948356807511699</v>
      </c>
      <c r="G10" s="2">
        <v>0.56475431534973797</v>
      </c>
      <c r="H10" s="2">
        <v>0.53070457307472696</v>
      </c>
      <c r="I10" s="2">
        <v>0.574585635359116</v>
      </c>
      <c r="J10" s="2">
        <v>0.54516129032257998</v>
      </c>
      <c r="K10" s="2">
        <v>2.8849721382559701E-2</v>
      </c>
      <c r="L10" s="2">
        <f>1/2.2</f>
        <v>0.45454545454545453</v>
      </c>
      <c r="M10" s="2">
        <f>(Table1[[#This Row],[poisson_likelihood]] - (1-Table1[[#This Row],[poisson_likelihood]])/(1/Table1[[#This Row],[365 implied]]-1))/4</f>
        <v>3.490626265924987E-2</v>
      </c>
      <c r="N10" s="8">
        <f>Table1[[#This Row],[kelly/4 365]]*$W$2*$U$2</f>
        <v>76.793777850349713</v>
      </c>
      <c r="O10" s="2">
        <f>Table1[[#This Row],[365 implied]]</f>
        <v>0.45454545454545453</v>
      </c>
      <c r="P10" s="2">
        <f>(Table1[[#This Row],[poisson_likelihood]] - (1-Table1[[#This Row],[poisson_likelihood]])/(1/Table1[[#This Row],[99/pinn implied]]-1))/4</f>
        <v>3.490626265924987E-2</v>
      </c>
      <c r="Q10" s="7">
        <f>Table1[[#This Row],[kelly/4 99]]*$W$2*$U$2</f>
        <v>76.793777850349713</v>
      </c>
      <c r="R10" s="2" t="s">
        <v>92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92.152533420419658</v>
      </c>
    </row>
    <row r="11" spans="1:25" x14ac:dyDescent="0.2">
      <c r="A11">
        <v>7014</v>
      </c>
      <c r="B11" t="s">
        <v>47</v>
      </c>
      <c r="C11" s="1">
        <v>45616</v>
      </c>
      <c r="D11" t="s">
        <v>13</v>
      </c>
      <c r="E11">
        <v>2.5</v>
      </c>
      <c r="F11" s="2">
        <v>0.63694267515923497</v>
      </c>
      <c r="G11" s="2">
        <v>0.61804495524970304</v>
      </c>
      <c r="H11" s="2">
        <v>0.67795300112393297</v>
      </c>
      <c r="I11" s="2">
        <v>0.68452380952380898</v>
      </c>
      <c r="J11" s="2">
        <v>0.62020905923344904</v>
      </c>
      <c r="K11" s="2">
        <v>2.8239566563410399E-2</v>
      </c>
      <c r="L11" s="2">
        <f>1/1.55</f>
        <v>0.64516129032258063</v>
      </c>
      <c r="M11" s="2">
        <f>(Table1[[#This Row],[poisson_likelihood]] - (1-Table1[[#This Row],[poisson_likelihood]])/(1/Table1[[#This Row],[365 implied]]-1))/4</f>
        <v>2.3103250791861873E-2</v>
      </c>
      <c r="N11" s="8">
        <f>Table1[[#This Row],[kelly/4 365]]*$W$2*$U$2</f>
        <v>50.82715174209612</v>
      </c>
      <c r="O11" s="2">
        <f>Table1[[#This Row],[365 implied]]</f>
        <v>0.64516129032258063</v>
      </c>
      <c r="P11" s="2">
        <f>(Table1[[#This Row],[poisson_likelihood]] - (1-Table1[[#This Row],[poisson_likelihood]])/(1/Table1[[#This Row],[99/pinn implied]]-1))/4</f>
        <v>2.3103250791861873E-2</v>
      </c>
      <c r="Q11" s="7">
        <f>Table1[[#This Row],[kelly/4 99]]*$W$2*$U$2</f>
        <v>50.82715174209612</v>
      </c>
      <c r="R11" s="2" t="s">
        <v>92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27.954933458152865</v>
      </c>
    </row>
    <row r="12" spans="1:25" x14ac:dyDescent="0.2">
      <c r="A12">
        <v>7004</v>
      </c>
      <c r="B12" t="s">
        <v>42</v>
      </c>
      <c r="C12" s="1">
        <v>45616</v>
      </c>
      <c r="D12" t="s">
        <v>13</v>
      </c>
      <c r="E12">
        <v>2.5</v>
      </c>
      <c r="F12" s="2">
        <v>0.625</v>
      </c>
      <c r="G12" s="2">
        <v>0.61442318917530403</v>
      </c>
      <c r="H12" s="2">
        <v>0.66486852137874897</v>
      </c>
      <c r="I12" s="2">
        <v>0.62721893491124203</v>
      </c>
      <c r="J12" s="2">
        <v>0.61129568106312204</v>
      </c>
      <c r="K12" s="2">
        <v>2.6579014252499499E-2</v>
      </c>
      <c r="L12" s="2">
        <f>1/1.55</f>
        <v>0.64516129032258063</v>
      </c>
      <c r="M12" s="2">
        <f>(Table1[[#This Row],[poisson_likelihood]] - (1-Table1[[#This Row],[poisson_likelihood]])/(1/Table1[[#This Row],[365 implied]]-1))/4</f>
        <v>1.3884640062300418E-2</v>
      </c>
      <c r="N12" s="7">
        <f>Table1[[#This Row],[kelly/4 365]]*$W$2*$U$2</f>
        <v>30.546208137060919</v>
      </c>
      <c r="O12" s="2">
        <f>1/1.6</f>
        <v>0.625</v>
      </c>
      <c r="P12" s="2">
        <f>(Table1[[#This Row],[poisson_likelihood]] - (1-Table1[[#This Row],[poisson_likelihood]])/(1/Table1[[#This Row],[99/pinn implied]]-1))/4</f>
        <v>2.6579014252499339E-2</v>
      </c>
      <c r="Q12" s="8">
        <f>Table1[[#This Row],[kelly/4 99]]*$W$2*$U$2</f>
        <v>58.473831355498547</v>
      </c>
      <c r="R12" s="2" t="s">
        <v>92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35.084298813299128</v>
      </c>
    </row>
    <row r="13" spans="1:25" x14ac:dyDescent="0.2">
      <c r="A13">
        <v>7017</v>
      </c>
      <c r="B13" t="s">
        <v>49</v>
      </c>
      <c r="C13" s="1">
        <v>45616</v>
      </c>
      <c r="D13" t="s">
        <v>12</v>
      </c>
      <c r="E13">
        <v>2.5</v>
      </c>
      <c r="F13" s="2">
        <v>0.45454545454545398</v>
      </c>
      <c r="G13" s="2">
        <v>0.55916085307407404</v>
      </c>
      <c r="H13" s="2">
        <v>0.51157429800724996</v>
      </c>
      <c r="I13" s="2">
        <v>0.42352941176470499</v>
      </c>
      <c r="J13" s="2">
        <v>0.40816326530612201</v>
      </c>
      <c r="K13" s="2">
        <v>2.6138219919989901E-2</v>
      </c>
      <c r="L13" s="2">
        <f>1/2.25</f>
        <v>0.44444444444444442</v>
      </c>
      <c r="M13" s="2">
        <f>(Table1[[#This Row],[poisson_likelihood]] - (1-Table1[[#This Row],[poisson_likelihood]])/(1/Table1[[#This Row],[365 implied]]-1))/4</f>
        <v>3.0208434103262488E-2</v>
      </c>
      <c r="N13" s="8">
        <f>Table1[[#This Row],[kelly/4 365]]*$W$2*$U$2</f>
        <v>66.458555027177468</v>
      </c>
      <c r="O13" s="2">
        <f>1/2.2</f>
        <v>0.45454545454545453</v>
      </c>
      <c r="P13" s="2">
        <f>(Table1[[#This Row],[poisson_likelihood]] - (1-Table1[[#This Row],[poisson_likelihood]])/(1/Table1[[#This Row],[99/pinn implied]]-1))/4</f>
        <v>2.6138219919989575E-2</v>
      </c>
      <c r="Q13" s="7">
        <f>Table1[[#This Row],[kelly/4 99]]*$W$2*$U$2</f>
        <v>57.504083823977062</v>
      </c>
      <c r="R13" s="2" t="s">
        <v>93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-66.458555027177468</v>
      </c>
    </row>
    <row r="14" spans="1:25" x14ac:dyDescent="0.2">
      <c r="A14">
        <v>6970</v>
      </c>
      <c r="B14" t="s">
        <v>25</v>
      </c>
      <c r="C14" s="1">
        <v>45616</v>
      </c>
      <c r="D14" t="s">
        <v>13</v>
      </c>
      <c r="E14">
        <v>1.5</v>
      </c>
      <c r="F14" s="2">
        <v>0.476190476190476</v>
      </c>
      <c r="G14" s="2">
        <v>0.47575564529727199</v>
      </c>
      <c r="H14" s="2">
        <v>0.53034393465634799</v>
      </c>
      <c r="I14" s="2">
        <v>0.49171270718232002</v>
      </c>
      <c r="J14" s="2">
        <v>0.44516129032258001</v>
      </c>
      <c r="K14" s="2">
        <v>2.5845968813257299E-2</v>
      </c>
      <c r="L14" s="2">
        <f>1/2.1</f>
        <v>0.47619047619047616</v>
      </c>
      <c r="M14" s="2">
        <f>(Table1[[#This Row],[poisson_likelihood]] - (1-Table1[[#This Row],[poisson_likelihood]])/(1/Table1[[#This Row],[365 implied]]-1))/4</f>
        <v>2.5845968813257E-2</v>
      </c>
      <c r="N14" s="7">
        <f>Table1[[#This Row],[kelly/4 365]]*$W$2*$U$2</f>
        <v>56.861131389165401</v>
      </c>
      <c r="O14" s="2">
        <f>1/2.1</f>
        <v>0.47619047619047616</v>
      </c>
      <c r="P14" s="2">
        <f>(Table1[[#This Row],[poisson_likelihood]] - (1-Table1[[#This Row],[poisson_likelihood]])/(1/Table1[[#This Row],[99/pinn implied]]-1))/4</f>
        <v>2.5845968813257E-2</v>
      </c>
      <c r="Q14" s="8">
        <f>Table1[[#This Row],[kelly/4 99]]*$W$2*$U$2</f>
        <v>56.861131389165401</v>
      </c>
      <c r="R14" s="2" t="s">
        <v>93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-56.861131389165401</v>
      </c>
    </row>
    <row r="15" spans="1:25" x14ac:dyDescent="0.2">
      <c r="A15">
        <v>7045</v>
      </c>
      <c r="B15" t="s">
        <v>63</v>
      </c>
      <c r="C15" s="1">
        <v>45616</v>
      </c>
      <c r="D15" t="s">
        <v>12</v>
      </c>
      <c r="E15">
        <v>1.5</v>
      </c>
      <c r="F15" s="2">
        <v>0.57471264367816</v>
      </c>
      <c r="G15" s="2">
        <v>0.64163951597116498</v>
      </c>
      <c r="H15" s="2">
        <v>0.61675761518277405</v>
      </c>
      <c r="I15" s="2">
        <v>0.60975609756097504</v>
      </c>
      <c r="J15" s="2">
        <v>0.61354581673306696</v>
      </c>
      <c r="K15" s="2">
        <v>2.4715625141225401E-2</v>
      </c>
      <c r="L15" s="2">
        <f>1/1.71</f>
        <v>0.58479532163742687</v>
      </c>
      <c r="M15" s="2">
        <f>(Table1[[#This Row],[poisson_likelihood]] - (1-Table1[[#This Row],[poisson_likelihood]])/(1/Table1[[#This Row],[365 implied]]-1))/4</f>
        <v>1.9244902099487232E-2</v>
      </c>
      <c r="N15" s="7">
        <f>Table1[[#This Row],[kelly/4 365]]*$W$2*$U$2</f>
        <v>42.338784618871912</v>
      </c>
      <c r="O15" s="2">
        <f>1/1.75</f>
        <v>0.5714285714285714</v>
      </c>
      <c r="P15" s="2">
        <f>(Table1[[#This Row],[poisson_likelihood]] - (1-Table1[[#This Row],[poisson_likelihood]])/(1/Table1[[#This Row],[99/pinn implied]]-1))/4</f>
        <v>2.6441942189951523E-2</v>
      </c>
      <c r="Q15" s="8">
        <f>Table1[[#This Row],[kelly/4 99]]*$W$2*$U$2</f>
        <v>58.172272817893351</v>
      </c>
      <c r="R15" s="2" t="s">
        <v>94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5" x14ac:dyDescent="0.2">
      <c r="A16">
        <v>6992</v>
      </c>
      <c r="B16" t="s">
        <v>36</v>
      </c>
      <c r="C16" s="1">
        <v>45616</v>
      </c>
      <c r="D16" t="s">
        <v>13</v>
      </c>
      <c r="E16">
        <v>2.5</v>
      </c>
      <c r="F16" s="2">
        <v>0.512820512820512</v>
      </c>
      <c r="G16" s="2">
        <v>0.51475063758270201</v>
      </c>
      <c r="H16" s="2">
        <v>0.56021923141694296</v>
      </c>
      <c r="I16" s="2">
        <v>0.65060240963855398</v>
      </c>
      <c r="J16" s="2">
        <v>0.59090909090909005</v>
      </c>
      <c r="K16" s="2">
        <v>2.4323026648168499E-2</v>
      </c>
      <c r="L16" s="2">
        <f>1/1.95</f>
        <v>0.51282051282051289</v>
      </c>
      <c r="M16" s="2">
        <f>(Table1[[#This Row],[poisson_likelihood]] - (1-Table1[[#This Row],[poisson_likelihood]])/(1/Table1[[#This Row],[365 implied]]-1))/4</f>
        <v>2.4323026648168072E-2</v>
      </c>
      <c r="N16" s="7">
        <f>Table1[[#This Row],[kelly/4 365]]*$W$2*$U$2</f>
        <v>53.510658625969761</v>
      </c>
      <c r="O16" s="2">
        <f>1/1.95</f>
        <v>0.51282051282051289</v>
      </c>
      <c r="P16" s="2">
        <f>(Table1[[#This Row],[poisson_likelihood]] - (1-Table1[[#This Row],[poisson_likelihood]])/(1/Table1[[#This Row],[99/pinn implied]]-1))/4</f>
        <v>2.4323026648168072E-2</v>
      </c>
      <c r="Q16" s="8">
        <f>Table1[[#This Row],[kelly/4 99]]*$W$2*$U$2</f>
        <v>53.510658625969761</v>
      </c>
      <c r="R16" s="2" t="s">
        <v>92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50.835125694671255</v>
      </c>
    </row>
    <row r="17" spans="1:19" x14ac:dyDescent="0.2">
      <c r="A17">
        <v>6984</v>
      </c>
      <c r="B17" t="s">
        <v>32</v>
      </c>
      <c r="C17" s="1">
        <v>45616</v>
      </c>
      <c r="D17" t="s">
        <v>13</v>
      </c>
      <c r="E17">
        <v>1.5</v>
      </c>
      <c r="F17" s="2">
        <v>0.44247787610619399</v>
      </c>
      <c r="G17" s="2">
        <v>0.43223183562575901</v>
      </c>
      <c r="H17" s="2">
        <v>0.48509362173846998</v>
      </c>
      <c r="I17" s="2">
        <v>0.43575418994413401</v>
      </c>
      <c r="J17" s="2">
        <v>0.47231270358306099</v>
      </c>
      <c r="K17" s="2">
        <v>1.9109441493837899E-2</v>
      </c>
      <c r="L17" s="2">
        <f>1/2.3</f>
        <v>0.43478260869565222</v>
      </c>
      <c r="M17" s="2">
        <f>(Table1[[#This Row],[poisson_likelihood]] - (1-Table1[[#This Row],[poisson_likelihood]])/(1/Table1[[#This Row],[365 implied]]-1))/4</f>
        <v>2.2252948076630946E-2</v>
      </c>
      <c r="N17" s="8">
        <f>Table1[[#This Row],[kelly/4 365]]*$W$2*$U$2</f>
        <v>48.956485768588081</v>
      </c>
      <c r="O17" s="2">
        <f>1/2.25</f>
        <v>0.44444444444444442</v>
      </c>
      <c r="P17" s="2">
        <f>(Table1[[#This Row],[poisson_likelihood]] - (1-Table1[[#This Row],[poisson_likelihood]])/(1/Table1[[#This Row],[99/pinn implied]]-1))/4</f>
        <v>1.8292129782311498E-2</v>
      </c>
      <c r="Q17" s="7">
        <f>Table1[[#This Row],[kelly/4 99]]*$W$2*$U$2</f>
        <v>40.242685521085292</v>
      </c>
      <c r="R17" s="2" t="s">
        <v>94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7055</v>
      </c>
      <c r="B18" t="s">
        <v>68</v>
      </c>
      <c r="C18" s="1">
        <v>45616</v>
      </c>
      <c r="D18" t="s">
        <v>12</v>
      </c>
      <c r="E18">
        <v>2.5</v>
      </c>
      <c r="F18" s="2">
        <v>0.55555555555555503</v>
      </c>
      <c r="G18" s="2">
        <v>0.610740308706471</v>
      </c>
      <c r="H18" s="2">
        <v>0.58690903024886998</v>
      </c>
      <c r="I18" s="2">
        <v>0.55865921787709405</v>
      </c>
      <c r="J18" s="2">
        <v>0.54575163398692805</v>
      </c>
      <c r="K18" s="2">
        <v>1.76363295149898E-2</v>
      </c>
      <c r="L18" s="2">
        <f>1/1.76</f>
        <v>0.56818181818181823</v>
      </c>
      <c r="M18" s="2">
        <f>(Table1[[#This Row],[poisson_likelihood]] - (1-Table1[[#This Row],[poisson_likelihood]])/(1/Table1[[#This Row],[365 implied]]-1))/4</f>
        <v>1.0842070144082588E-2</v>
      </c>
      <c r="N18" s="7">
        <f>Table1[[#This Row],[kelly/4 365]]*$W$2*$U$2</f>
        <v>23.852554316981696</v>
      </c>
      <c r="O18" s="2">
        <f>1/1.78</f>
        <v>0.5617977528089888</v>
      </c>
      <c r="P18" s="2">
        <f>(Table1[[#This Row],[poisson_likelihood]] - (1-Table1[[#This Row],[poisson_likelihood]])/(1/Table1[[#This Row],[99/pinn implied]]-1))/4</f>
        <v>1.4326305718906557E-2</v>
      </c>
      <c r="Q18" s="8">
        <f>Table1[[#This Row],[kelly/4 99]]*$W$2*$U$2</f>
        <v>31.517872581594425</v>
      </c>
      <c r="R18" s="2" t="s">
        <v>93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-31.517872581594425</v>
      </c>
    </row>
    <row r="19" spans="1:19" x14ac:dyDescent="0.2">
      <c r="A19">
        <v>6946</v>
      </c>
      <c r="B19" t="s">
        <v>11</v>
      </c>
      <c r="C19" s="1">
        <v>45616</v>
      </c>
      <c r="D19" t="s">
        <v>13</v>
      </c>
      <c r="E19">
        <v>3.5</v>
      </c>
      <c r="F19" s="2">
        <v>0.64935064935064901</v>
      </c>
      <c r="G19" s="2">
        <v>0.63228737528967505</v>
      </c>
      <c r="H19" s="2">
        <v>0.67402249594331298</v>
      </c>
      <c r="I19" s="2">
        <v>0.65</v>
      </c>
      <c r="J19" s="2">
        <v>0.64197530864197505</v>
      </c>
      <c r="K19" s="2">
        <v>1.75901128484733E-2</v>
      </c>
      <c r="L19" s="2">
        <f>1/1.55</f>
        <v>0.64516129032258063</v>
      </c>
      <c r="M19" s="2">
        <f>(Table1[[#This Row],[poisson_likelihood]] - (1-Table1[[#This Row],[poisson_likelihood]])/(1/Table1[[#This Row],[365 implied]]-1))/4</f>
        <v>2.0334031232788707E-2</v>
      </c>
      <c r="N19" s="7">
        <f>Table1[[#This Row],[kelly/4 365]]*$W$2*$U$2</f>
        <v>44.734868712135153</v>
      </c>
      <c r="O19" s="2">
        <f>1/1.55</f>
        <v>0.64516129032258063</v>
      </c>
      <c r="P19" s="2">
        <f>(Table1[[#This Row],[poisson_likelihood]] - (1-Table1[[#This Row],[poisson_likelihood]])/(1/Table1[[#This Row],[99/pinn implied]]-1))/4</f>
        <v>2.0334031232788707E-2</v>
      </c>
      <c r="Q19" s="8">
        <f>Table1[[#This Row],[kelly/4 99]]*$W$2*$U$2</f>
        <v>44.734868712135153</v>
      </c>
      <c r="R19" s="2" t="s">
        <v>92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24.604177791674331</v>
      </c>
    </row>
    <row r="20" spans="1:19" x14ac:dyDescent="0.2">
      <c r="A20">
        <v>6966</v>
      </c>
      <c r="B20" t="s">
        <v>23</v>
      </c>
      <c r="C20" s="1">
        <v>45616</v>
      </c>
      <c r="D20" t="s">
        <v>13</v>
      </c>
      <c r="E20">
        <v>1.5</v>
      </c>
      <c r="F20" s="2">
        <v>0.43103448275862</v>
      </c>
      <c r="G20" s="2">
        <v>0.41757234245005298</v>
      </c>
      <c r="H20" s="2">
        <v>0.46568577319652699</v>
      </c>
      <c r="I20" s="2">
        <v>0.45664739884393002</v>
      </c>
      <c r="J20" s="2">
        <v>0.47651006711409299</v>
      </c>
      <c r="K20" s="2">
        <v>1.5225567010595201E-2</v>
      </c>
      <c r="L20" s="2">
        <f>1/2.35</f>
        <v>0.42553191489361702</v>
      </c>
      <c r="M20" s="2">
        <f>(Table1[[#This Row],[poisson_likelihood]] - (1-Table1[[#This Row],[poisson_likelihood]])/(1/Table1[[#This Row],[365 implied]]-1))/4</f>
        <v>1.7474364261451561E-2</v>
      </c>
      <c r="N20" s="8">
        <f>Table1[[#This Row],[kelly/4 365]]*$W$2*$U$2</f>
        <v>38.443601375193431</v>
      </c>
      <c r="O20" s="2">
        <f>1/2.3</f>
        <v>0.43478260869565222</v>
      </c>
      <c r="P20" s="2">
        <f>(Table1[[#This Row],[poisson_likelihood]] - (1-Table1[[#This Row],[poisson_likelihood]])/(1/Table1[[#This Row],[99/pinn implied]]-1))/4</f>
        <v>1.3668707375386918E-2</v>
      </c>
      <c r="Q20" s="7">
        <f>Table1[[#This Row],[kelly/4 99]]*$W$2*$U$2</f>
        <v>30.071156225851219</v>
      </c>
      <c r="R20" s="2" t="s">
        <v>93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-38.443601375193431</v>
      </c>
    </row>
    <row r="21" spans="1:19" x14ac:dyDescent="0.2">
      <c r="A21">
        <v>6986</v>
      </c>
      <c r="B21" t="s">
        <v>33</v>
      </c>
      <c r="C21" s="1">
        <v>45616</v>
      </c>
      <c r="D21" t="s">
        <v>13</v>
      </c>
      <c r="E21">
        <v>2.5</v>
      </c>
      <c r="F21" s="2">
        <v>0.55555555555555503</v>
      </c>
      <c r="G21" s="2">
        <v>0.53172967057908205</v>
      </c>
      <c r="H21" s="2">
        <v>0.57888897681264395</v>
      </c>
      <c r="I21" s="2">
        <v>0.56547619047619002</v>
      </c>
      <c r="J21" s="2">
        <v>0.57192982456140296</v>
      </c>
      <c r="K21" s="2">
        <v>1.3125049457112299E-2</v>
      </c>
      <c r="L21" s="2">
        <f>1/1.8</f>
        <v>0.55555555555555558</v>
      </c>
      <c r="M21" s="2">
        <f>(Table1[[#This Row],[poisson_likelihood]] - (1-Table1[[#This Row],[poisson_likelihood]])/(1/Table1[[#This Row],[365 implied]]-1))/4</f>
        <v>1.3125049457112181E-2</v>
      </c>
      <c r="N21" s="7">
        <f>Table1[[#This Row],[kelly/4 365]]*$W$2*$U$2</f>
        <v>28.8751088056468</v>
      </c>
      <c r="O21" s="2">
        <f>1/1.83</f>
        <v>0.54644808743169393</v>
      </c>
      <c r="P21" s="2">
        <f>(Table1[[#This Row],[poisson_likelihood]] - (1-Table1[[#This Row],[poisson_likelihood]])/(1/Table1[[#This Row],[99/pinn implied]]-1))/4</f>
        <v>1.7881574568415243E-2</v>
      </c>
      <c r="Q21" s="8">
        <f>Table1[[#This Row],[kelly/4 99]]*$W$2*$U$2</f>
        <v>39.339464050513534</v>
      </c>
      <c r="R21" s="2" t="s">
        <v>92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32.651755161926239</v>
      </c>
    </row>
    <row r="22" spans="1:19" x14ac:dyDescent="0.2">
      <c r="A22">
        <v>6973</v>
      </c>
      <c r="B22" t="s">
        <v>27</v>
      </c>
      <c r="C22" s="1">
        <v>45616</v>
      </c>
      <c r="D22" t="s">
        <v>12</v>
      </c>
      <c r="E22">
        <v>1.5</v>
      </c>
      <c r="F22" s="2">
        <v>0.61728395061728303</v>
      </c>
      <c r="G22" s="2">
        <v>0.66744746401700195</v>
      </c>
      <c r="H22" s="2">
        <v>0.63619945109222698</v>
      </c>
      <c r="I22" s="2">
        <v>0.66451612903225799</v>
      </c>
      <c r="J22" s="2">
        <v>0.65283018867924503</v>
      </c>
      <c r="K22" s="2">
        <v>1.23560930521805E-2</v>
      </c>
      <c r="L22" s="2">
        <f>1/1.58</f>
        <v>0.63291139240506322</v>
      </c>
      <c r="M22" s="2">
        <f>(Table1[[#This Row],[poisson_likelihood]] - (1-Table1[[#This Row],[poisson_likelihood]])/(1/Table1[[#This Row],[365 implied]]-1))/4</f>
        <v>2.2392813472925377E-3</v>
      </c>
      <c r="N22" s="7">
        <f>Table1[[#This Row],[kelly/4 365]]*$W$2*$U$2</f>
        <v>4.9264189640435827</v>
      </c>
      <c r="O22" s="2">
        <f>1/1.62</f>
        <v>0.61728395061728392</v>
      </c>
      <c r="P22" s="2">
        <f>(Table1[[#This Row],[poisson_likelihood]] - (1-Table1[[#This Row],[poisson_likelihood]])/(1/Table1[[#This Row],[99/pinn implied]]-1))/4</f>
        <v>1.235609305218055E-2</v>
      </c>
      <c r="Q22" s="8">
        <f>Table1[[#This Row],[kelly/4 99]]*$W$2*$U$2</f>
        <v>27.183404714797209</v>
      </c>
      <c r="R22" s="2" t="s">
        <v>92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16.853710923174273</v>
      </c>
    </row>
    <row r="23" spans="1:19" x14ac:dyDescent="0.2">
      <c r="A23">
        <v>7072</v>
      </c>
      <c r="B23" t="s">
        <v>76</v>
      </c>
      <c r="C23" s="1">
        <v>45616</v>
      </c>
      <c r="D23" t="s">
        <v>13</v>
      </c>
      <c r="E23">
        <v>2.5</v>
      </c>
      <c r="F23" s="2">
        <v>0.52356020942408299</v>
      </c>
      <c r="G23" s="2">
        <v>0.50089299659769604</v>
      </c>
      <c r="H23" s="2">
        <v>0.54483966926229999</v>
      </c>
      <c r="I23" s="2">
        <v>0.468926553672316</v>
      </c>
      <c r="J23" s="2">
        <v>0.44407894736842102</v>
      </c>
      <c r="K23" s="2">
        <v>1.11658704096137E-2</v>
      </c>
      <c r="L23" s="2">
        <f>1/1.9</f>
        <v>0.52631578947368418</v>
      </c>
      <c r="M23" s="2">
        <f>(Table1[[#This Row],[poisson_likelihood]] - (1-Table1[[#This Row],[poisson_likelihood]])/(1/Table1[[#This Row],[365 implied]]-1))/4</f>
        <v>9.7764921106583413E-3</v>
      </c>
      <c r="N23" s="8">
        <f>Table1[[#This Row],[kelly/4 365]]*$W$2*$U$2</f>
        <v>21.50828264344835</v>
      </c>
      <c r="O23" s="2">
        <f>1/1.9</f>
        <v>0.52631578947368418</v>
      </c>
      <c r="P23" s="2">
        <f>(Table1[[#This Row],[poisson_likelihood]] - (1-Table1[[#This Row],[poisson_likelihood]])/(1/Table1[[#This Row],[99/pinn implied]]-1))/4</f>
        <v>9.7764921106583413E-3</v>
      </c>
      <c r="Q23" s="7">
        <f>Table1[[#This Row],[kelly/4 99]]*$W$2*$U$2</f>
        <v>21.50828264344835</v>
      </c>
      <c r="R23" s="2" t="s">
        <v>92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19.357454379103519</v>
      </c>
    </row>
    <row r="24" spans="1:19" x14ac:dyDescent="0.2">
      <c r="A24">
        <v>6968</v>
      </c>
      <c r="B24" t="s">
        <v>24</v>
      </c>
      <c r="C24" s="1">
        <v>45616</v>
      </c>
      <c r="D24" t="s">
        <v>13</v>
      </c>
      <c r="E24">
        <v>2.5</v>
      </c>
      <c r="F24" s="2">
        <v>0.46296296296296202</v>
      </c>
      <c r="G24" s="2">
        <v>0.44691032071329301</v>
      </c>
      <c r="H24" s="2">
        <v>0.48674249859346203</v>
      </c>
      <c r="I24" s="2">
        <v>0.36774193548387002</v>
      </c>
      <c r="J24" s="2">
        <v>0.37634408602150499</v>
      </c>
      <c r="K24" s="2">
        <v>1.10697838279912E-2</v>
      </c>
      <c r="L24" s="2">
        <f>1/2.2</f>
        <v>0.45454545454545453</v>
      </c>
      <c r="M24" s="2">
        <f>(Table1[[#This Row],[poisson_likelihood]] - (1-Table1[[#This Row],[poisson_likelihood]])/(1/Table1[[#This Row],[365 implied]]-1))/4</f>
        <v>1.4756978522003458E-2</v>
      </c>
      <c r="N24" s="8">
        <f>Table1[[#This Row],[kelly/4 365]]*$W$2*$U$2</f>
        <v>32.465352748407611</v>
      </c>
      <c r="O24" s="2">
        <f>1/2.1</f>
        <v>0.47619047619047616</v>
      </c>
      <c r="P24" s="2">
        <f>(Table1[[#This Row],[poisson_likelihood]] - (1-Table1[[#This Row],[poisson_likelihood]])/(1/Table1[[#This Row],[99/pinn implied]]-1))/4</f>
        <v>5.0361925105159855E-3</v>
      </c>
      <c r="Q24" s="7">
        <f>Table1[[#This Row],[kelly/4 99]]*$W$2*$U$2</f>
        <v>11.079623523135169</v>
      </c>
      <c r="R24" s="2" t="s">
        <v>92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38.958423298089144</v>
      </c>
    </row>
    <row r="25" spans="1:19" x14ac:dyDescent="0.2">
      <c r="A25">
        <v>7031</v>
      </c>
      <c r="B25" t="s">
        <v>56</v>
      </c>
      <c r="C25" s="1">
        <v>45616</v>
      </c>
      <c r="D25" t="s">
        <v>12</v>
      </c>
      <c r="E25">
        <v>1.5</v>
      </c>
      <c r="F25" s="2">
        <v>0.63694267515923497</v>
      </c>
      <c r="G25" s="2">
        <v>0.681765546816409</v>
      </c>
      <c r="H25" s="2">
        <v>0.65009487199607197</v>
      </c>
      <c r="I25" s="2">
        <v>0.68333333333333302</v>
      </c>
      <c r="J25" s="2">
        <v>0.662337662337662</v>
      </c>
      <c r="K25" s="2">
        <v>9.0565565937864804E-3</v>
      </c>
      <c r="L25" s="2">
        <f>1/1.55</f>
        <v>0.64516129032258063</v>
      </c>
      <c r="M25" s="2">
        <f>(Table1[[#This Row],[poisson_likelihood]] - (1-Table1[[#This Row],[poisson_likelihood]])/(1/Table1[[#This Row],[365 implied]]-1))/4</f>
        <v>3.4759325426870769E-3</v>
      </c>
      <c r="N25" s="7">
        <f>Table1[[#This Row],[kelly/4 365]]*$W$2*$U$2</f>
        <v>7.6470515939115691</v>
      </c>
      <c r="O25" s="2">
        <f>1/1.56</f>
        <v>0.64102564102564097</v>
      </c>
      <c r="P25" s="2">
        <f>(Table1[[#This Row],[poisson_likelihood]] - (1-Table1[[#This Row],[poisson_likelihood]])/(1/Table1[[#This Row],[99/pinn implied]]-1))/4</f>
        <v>6.316071568692988E-3</v>
      </c>
      <c r="Q25" s="8">
        <f>Table1[[#This Row],[kelly/4 99]]*$W$2*$U$2</f>
        <v>13.895357451124573</v>
      </c>
      <c r="R25" s="2" t="s">
        <v>92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7.7814001726297608</v>
      </c>
    </row>
    <row r="26" spans="1:19" x14ac:dyDescent="0.2">
      <c r="A26">
        <v>7043</v>
      </c>
      <c r="B26" t="s">
        <v>62</v>
      </c>
      <c r="C26" s="1">
        <v>45616</v>
      </c>
      <c r="D26" t="s">
        <v>12</v>
      </c>
      <c r="E26">
        <v>2.5</v>
      </c>
      <c r="F26" s="2">
        <v>0.58823529411764697</v>
      </c>
      <c r="G26" s="2">
        <v>0.63007323291663297</v>
      </c>
      <c r="H26" s="2">
        <v>0.60307379939737904</v>
      </c>
      <c r="I26" s="2">
        <v>0.64971751412429302</v>
      </c>
      <c r="J26" s="2">
        <v>0.65798045602605804</v>
      </c>
      <c r="K26" s="2">
        <v>9.0090924912661595E-3</v>
      </c>
      <c r="L26" s="2">
        <f>1/1.68</f>
        <v>0.59523809523809523</v>
      </c>
      <c r="M26" s="2">
        <f>(Table1[[#This Row],[poisson_likelihood]] - (1-Table1[[#This Row],[poisson_likelihood]])/(1/Table1[[#This Row],[365 implied]]-1))/4</f>
        <v>4.8396996277929316E-3</v>
      </c>
      <c r="N26" s="7">
        <f>Table1[[#This Row],[kelly/4 365]]*$W$2*$U$2</f>
        <v>10.647339181144449</v>
      </c>
      <c r="O26" s="2">
        <f>1/1.71</f>
        <v>0.58479532163742687</v>
      </c>
      <c r="P26" s="2">
        <f>(Table1[[#This Row],[poisson_likelihood]] - (1-Table1[[#This Row],[poisson_likelihood]])/(1/Table1[[#This Row],[99/pinn implied]]-1))/4</f>
        <v>1.1005703158281088E-2</v>
      </c>
      <c r="Q26" s="8">
        <f>Table1[[#This Row],[kelly/4 99]]*$W$2*$U$2</f>
        <v>24.212546948218396</v>
      </c>
      <c r="R26" s="2" t="s">
        <v>92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17.190908333235065</v>
      </c>
    </row>
    <row r="27" spans="1:19" x14ac:dyDescent="0.2">
      <c r="A27">
        <v>7030</v>
      </c>
      <c r="B27" t="s">
        <v>55</v>
      </c>
      <c r="C27" s="1">
        <v>45616</v>
      </c>
      <c r="D27" t="s">
        <v>13</v>
      </c>
      <c r="E27">
        <v>1.5</v>
      </c>
      <c r="F27" s="2">
        <v>0.413223140495867</v>
      </c>
      <c r="G27" s="2">
        <v>0.38548235759181398</v>
      </c>
      <c r="H27" s="2">
        <v>0.433680450783962</v>
      </c>
      <c r="I27" s="2">
        <v>0.39716312056737502</v>
      </c>
      <c r="J27" s="2">
        <v>0.38934426229508101</v>
      </c>
      <c r="K27" s="2">
        <v>8.7159667072516499E-3</v>
      </c>
      <c r="L27" s="2">
        <f>1/2.45</f>
        <v>0.4081632653061224</v>
      </c>
      <c r="M27" s="2">
        <f>(Table1[[#This Row],[poisson_likelihood]] - (1-Table1[[#This Row],[poisson_likelihood]])/(1/Table1[[#This Row],[365 implied]]-1))/4</f>
        <v>1.0778811107018449E-2</v>
      </c>
      <c r="N27" s="8">
        <f>Table1[[#This Row],[kelly/4 365]]*$W$2*$U$2</f>
        <v>23.713384435440588</v>
      </c>
      <c r="O27" s="2">
        <f>1/2.4</f>
        <v>0.41666666666666669</v>
      </c>
      <c r="P27" s="2">
        <f>(Table1[[#This Row],[poisson_likelihood]] - (1-Table1[[#This Row],[poisson_likelihood]])/(1/Table1[[#This Row],[99/pinn implied]]-1))/4</f>
        <v>7.2916217645551396E-3</v>
      </c>
      <c r="Q27" s="7">
        <f>Table1[[#This Row],[kelly/4 99]]*$W$2*$U$2</f>
        <v>16.041567882021308</v>
      </c>
      <c r="R27" s="2" t="s">
        <v>93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-23.713384435440588</v>
      </c>
    </row>
    <row r="28" spans="1:19" x14ac:dyDescent="0.2">
      <c r="A28">
        <v>7070</v>
      </c>
      <c r="B28" t="s">
        <v>75</v>
      </c>
      <c r="C28" s="1">
        <v>45616</v>
      </c>
      <c r="D28" t="s">
        <v>13</v>
      </c>
      <c r="E28">
        <v>1.5</v>
      </c>
      <c r="F28" s="2">
        <v>0.413223140495867</v>
      </c>
      <c r="G28" s="2">
        <v>0.39135716067121701</v>
      </c>
      <c r="H28" s="2">
        <v>0.433307100992606</v>
      </c>
      <c r="I28" s="2">
        <v>0.46710526315789402</v>
      </c>
      <c r="J28" s="2">
        <v>0.439285714285714</v>
      </c>
      <c r="K28" s="2">
        <v>8.5568986623428493E-3</v>
      </c>
      <c r="L28" s="2">
        <f>1/2.45</f>
        <v>0.4081632653061224</v>
      </c>
      <c r="M28" s="2">
        <f>(Table1[[#This Row],[poisson_likelihood]] - (1-Table1[[#This Row],[poisson_likelihood]])/(1/Table1[[#This Row],[365 implied]]-1))/4</f>
        <v>1.0621103005497359E-2</v>
      </c>
      <c r="N28" s="8">
        <f>Table1[[#This Row],[kelly/4 365]]*$W$2*$U$2</f>
        <v>23.366426612094191</v>
      </c>
      <c r="O28" s="2">
        <f>1/2.4</f>
        <v>0.41666666666666669</v>
      </c>
      <c r="P28" s="2">
        <f>(Table1[[#This Row],[poisson_likelihood]] - (1-Table1[[#This Row],[poisson_likelihood]])/(1/Table1[[#This Row],[99/pinn implied]]-1))/4</f>
        <v>7.1316147111168404E-3</v>
      </c>
      <c r="Q28" s="7">
        <f>Table1[[#This Row],[kelly/4 99]]*$W$2*$U$2</f>
        <v>15.689552364457048</v>
      </c>
      <c r="R28" s="2" t="s">
        <v>92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33.881318587536583</v>
      </c>
    </row>
    <row r="29" spans="1:19" x14ac:dyDescent="0.2">
      <c r="A29">
        <v>7035</v>
      </c>
      <c r="B29" t="s">
        <v>58</v>
      </c>
      <c r="C29" s="1">
        <v>45616</v>
      </c>
      <c r="D29" t="s">
        <v>12</v>
      </c>
      <c r="E29">
        <v>1.5</v>
      </c>
      <c r="F29" s="2">
        <v>0.61728395061728303</v>
      </c>
      <c r="G29" s="2">
        <v>0.657045369180006</v>
      </c>
      <c r="H29" s="2">
        <v>0.63031587605830597</v>
      </c>
      <c r="I29" s="2">
        <v>0.61437908496731997</v>
      </c>
      <c r="J29" s="2">
        <v>0.59386973180076597</v>
      </c>
      <c r="K29" s="2">
        <v>8.5127900058289893E-3</v>
      </c>
      <c r="L29" s="2">
        <f>1/1.6</f>
        <v>0.625</v>
      </c>
      <c r="M29" s="2">
        <f>(Table1[[#This Row],[poisson_likelihood]] - (1-Table1[[#This Row],[poisson_likelihood]])/(1/Table1[[#This Row],[365 implied]]-1))/4</f>
        <v>3.5439173722039974E-3</v>
      </c>
      <c r="N29" s="7">
        <f>Table1[[#This Row],[kelly/4 365]]*$W$2*$U$2</f>
        <v>7.7966182188487938</v>
      </c>
      <c r="O29" s="2">
        <f>1/1.62</f>
        <v>0.61728395061728392</v>
      </c>
      <c r="P29" s="2">
        <f>(Table1[[#This Row],[poisson_likelihood]] - (1-Table1[[#This Row],[poisson_likelihood]])/(1/Table1[[#This Row],[99/pinn implied]]-1))/4</f>
        <v>8.512790005828913E-3</v>
      </c>
      <c r="Q29" s="8">
        <f>Table1[[#This Row],[kelly/4 99]]*$W$2*$U$2</f>
        <v>18.72813801282361</v>
      </c>
      <c r="R29" s="2" t="s">
        <v>92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11.611445567950639</v>
      </c>
    </row>
    <row r="30" spans="1:19" x14ac:dyDescent="0.2">
      <c r="A30">
        <v>6952</v>
      </c>
      <c r="B30" t="s">
        <v>16</v>
      </c>
      <c r="C30" s="1">
        <v>45616</v>
      </c>
      <c r="D30" t="s">
        <v>13</v>
      </c>
      <c r="E30">
        <v>1.5</v>
      </c>
      <c r="F30" s="2">
        <v>0.46296296296296202</v>
      </c>
      <c r="G30" s="2">
        <v>0.429955855520676</v>
      </c>
      <c r="H30" s="2">
        <v>0.47995960154820599</v>
      </c>
      <c r="I30" s="2">
        <v>0.48314606741573002</v>
      </c>
      <c r="J30" s="2">
        <v>0.455149501661129</v>
      </c>
      <c r="K30" s="2">
        <v>7.9122283069235702E-3</v>
      </c>
      <c r="L30" s="2">
        <f>1/2.2</f>
        <v>0.45454545454545453</v>
      </c>
      <c r="M30" s="2">
        <f>(Table1[[#This Row],[poisson_likelihood]] - (1-Table1[[#This Row],[poisson_likelihood]])/(1/Table1[[#This Row],[365 implied]]-1))/4</f>
        <v>1.1648150709594421E-2</v>
      </c>
      <c r="N30" s="8">
        <f>Table1[[#This Row],[kelly/4 365]]*$W$2*$U$2</f>
        <v>25.625931561107727</v>
      </c>
      <c r="O30" s="2">
        <f>1/2.15</f>
        <v>0.46511627906976744</v>
      </c>
      <c r="P30" s="2">
        <f>(Table1[[#This Row],[poisson_likelihood]] - (1-Table1[[#This Row],[poisson_likelihood]])/(1/Table1[[#This Row],[99/pinn implied]]-1))/4</f>
        <v>6.9376398540527823E-3</v>
      </c>
      <c r="Q30" s="7">
        <f>Table1[[#This Row],[kelly/4 99]]*$W$2*$U$2</f>
        <v>15.26280767891612</v>
      </c>
      <c r="R30" s="2" t="s">
        <v>92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30.751117873329278</v>
      </c>
    </row>
    <row r="31" spans="1:19" x14ac:dyDescent="0.2">
      <c r="A31">
        <v>7011</v>
      </c>
      <c r="B31" t="s">
        <v>46</v>
      </c>
      <c r="C31" s="1">
        <v>45616</v>
      </c>
      <c r="D31" t="s">
        <v>12</v>
      </c>
      <c r="E31">
        <v>2.5</v>
      </c>
      <c r="F31" s="2">
        <v>0.434782608695652</v>
      </c>
      <c r="G31" s="2">
        <v>0.49586782583990102</v>
      </c>
      <c r="H31" s="2">
        <v>0.45253486400059301</v>
      </c>
      <c r="I31" s="2">
        <v>0.398809523809523</v>
      </c>
      <c r="J31" s="2">
        <v>0.39383561643835602</v>
      </c>
      <c r="K31" s="2">
        <v>7.8519590771856801E-3</v>
      </c>
      <c r="L31" s="2">
        <f>1/2.32</f>
        <v>0.43103448275862072</v>
      </c>
      <c r="M31" s="2">
        <f>(Table1[[#This Row],[poisson_likelihood]] - (1-Table1[[#This Row],[poisson_likelihood]])/(1/Table1[[#This Row],[365 implied]]-1))/4</f>
        <v>9.4471372123817732E-3</v>
      </c>
      <c r="N31" s="8">
        <f>Table1[[#This Row],[kelly/4 365]]*$W$2*$U$2</f>
        <v>20.783701867239902</v>
      </c>
      <c r="O31" s="2">
        <f>1/2.3</f>
        <v>0.43478260869565222</v>
      </c>
      <c r="P31" s="2">
        <f>(Table1[[#This Row],[poisson_likelihood]] - (1-Table1[[#This Row],[poisson_likelihood]])/(1/Table1[[#This Row],[99/pinn implied]]-1))/4</f>
        <v>7.8519590771853609E-3</v>
      </c>
      <c r="Q31" s="7">
        <f>Table1[[#This Row],[kelly/4 99]]*$W$2*$U$2</f>
        <v>17.274309969807796</v>
      </c>
      <c r="R31" s="2" t="s">
        <v>93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-20.783701867239902</v>
      </c>
    </row>
    <row r="32" spans="1:19" x14ac:dyDescent="0.2">
      <c r="A32">
        <v>7078</v>
      </c>
      <c r="B32" t="s">
        <v>79</v>
      </c>
      <c r="C32" s="1">
        <v>45616</v>
      </c>
      <c r="D32" t="s">
        <v>13</v>
      </c>
      <c r="E32">
        <v>1.5</v>
      </c>
      <c r="F32" s="2">
        <v>0.44642857142857101</v>
      </c>
      <c r="G32" s="2">
        <v>0.41804051131716402</v>
      </c>
      <c r="H32" s="2">
        <v>0.46240243185037599</v>
      </c>
      <c r="I32" s="2">
        <v>0.33333333333333298</v>
      </c>
      <c r="J32" s="2">
        <v>0.36071428571428499</v>
      </c>
      <c r="K32" s="2">
        <v>7.2140014808153297E-3</v>
      </c>
      <c r="L32" s="2">
        <f>1/2.3</f>
        <v>0.43478260869565222</v>
      </c>
      <c r="M32" s="2">
        <f>(Table1[[#This Row],[poisson_likelihood]] - (1-Table1[[#This Row],[poisson_likelihood]])/(1/Table1[[#This Row],[365 implied]]-1))/4</f>
        <v>1.2216460241512447E-2</v>
      </c>
      <c r="N32" s="8">
        <f>Table1[[#This Row],[kelly/4 365]]*$W$2*$U$2</f>
        <v>26.876212531327383</v>
      </c>
      <c r="O32" s="2">
        <f>1/2.25</f>
        <v>0.44444444444444442</v>
      </c>
      <c r="P32" s="2">
        <f>(Table1[[#This Row],[poisson_likelihood]] - (1-Table1[[#This Row],[poisson_likelihood]])/(1/Table1[[#This Row],[99/pinn implied]]-1))/4</f>
        <v>8.0810943326691947E-3</v>
      </c>
      <c r="Q32" s="7">
        <f>Table1[[#This Row],[kelly/4 99]]*$W$2*$U$2</f>
        <v>17.778407531872229</v>
      </c>
      <c r="R32" s="2" t="s">
        <v>93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-26.876212531327383</v>
      </c>
    </row>
    <row r="33" spans="1:19" x14ac:dyDescent="0.2">
      <c r="A33">
        <v>7042</v>
      </c>
      <c r="B33" t="s">
        <v>61</v>
      </c>
      <c r="C33" s="1">
        <v>45616</v>
      </c>
      <c r="D33" t="s">
        <v>13</v>
      </c>
      <c r="E33">
        <v>2.5</v>
      </c>
      <c r="F33" s="2">
        <v>0.485436893203883</v>
      </c>
      <c r="G33" s="2">
        <v>0.45613910792361201</v>
      </c>
      <c r="H33" s="2">
        <v>0.499829767553084</v>
      </c>
      <c r="I33" s="2">
        <v>0.5</v>
      </c>
      <c r="J33" s="2">
        <v>0.513071895424836</v>
      </c>
      <c r="K33" s="2">
        <v>6.9927644243759001E-3</v>
      </c>
      <c r="L33" s="2">
        <f>1/2.1</f>
        <v>0.47619047619047616</v>
      </c>
      <c r="M33" s="2">
        <f>(Table1[[#This Row],[poisson_likelihood]] - (1-Table1[[#This Row],[poisson_likelihood]])/(1/Table1[[#This Row],[365 implied]]-1))/4</f>
        <v>1.1282389059426481E-2</v>
      </c>
      <c r="N33" s="8">
        <f>Table1[[#This Row],[kelly/4 365]]*$W$2*$U$2</f>
        <v>24.821255930738261</v>
      </c>
      <c r="O33" s="2">
        <f>1/2.05</f>
        <v>0.48780487804878053</v>
      </c>
      <c r="P33" s="2">
        <f>(Table1[[#This Row],[poisson_likelihood]] - (1-Table1[[#This Row],[poisson_likelihood]])/(1/Table1[[#This Row],[99/pinn implied]]-1))/4</f>
        <v>5.8692913056719448E-3</v>
      </c>
      <c r="Q33" s="7">
        <f>Table1[[#This Row],[kelly/4 99]]*$W$2*$U$2</f>
        <v>12.912440872478278</v>
      </c>
      <c r="R33" s="2" t="s">
        <v>92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27.303381523812092</v>
      </c>
    </row>
    <row r="34" spans="1:19" x14ac:dyDescent="0.2">
      <c r="A34">
        <v>7000</v>
      </c>
      <c r="B34" t="s">
        <v>40</v>
      </c>
      <c r="C34" s="1">
        <v>45616</v>
      </c>
      <c r="D34" t="s">
        <v>13</v>
      </c>
      <c r="E34">
        <v>3.5</v>
      </c>
      <c r="F34" s="2">
        <v>0.49751243781094501</v>
      </c>
      <c r="G34" s="2">
        <v>0.472480603637357</v>
      </c>
      <c r="H34" s="2">
        <v>0.51002692705702801</v>
      </c>
      <c r="I34" s="2">
        <v>0.50819672131147497</v>
      </c>
      <c r="J34" s="2">
        <v>0.498402555910543</v>
      </c>
      <c r="K34" s="2">
        <v>6.2262681645117099E-3</v>
      </c>
      <c r="L34" s="2">
        <f>1/2.05</f>
        <v>0.48780487804878053</v>
      </c>
      <c r="M34" s="2">
        <f>(Table1[[#This Row],[poisson_likelihood]] - (1-Table1[[#This Row],[poisson_likelihood]])/(1/Table1[[#This Row],[365 implied]]-1))/4</f>
        <v>1.0846476301644606E-2</v>
      </c>
      <c r="N34" s="8">
        <f>Table1[[#This Row],[kelly/4 365]]*$W$2*$U$2</f>
        <v>23.862247863618133</v>
      </c>
      <c r="O34" s="2">
        <f>1/2</f>
        <v>0.5</v>
      </c>
      <c r="P34" s="2">
        <f>(Table1[[#This Row],[poisson_likelihood]] - (1-Table1[[#This Row],[poisson_likelihood]])/(1/Table1[[#This Row],[99/pinn implied]]-1))/4</f>
        <v>5.0134635285140061E-3</v>
      </c>
      <c r="Q34" s="7">
        <f>Table1[[#This Row],[kelly/4 99]]*$W$2*$U$2</f>
        <v>11.029619762730814</v>
      </c>
      <c r="R34" s="2" t="s">
        <v>93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-23.862247863618133</v>
      </c>
    </row>
    <row r="35" spans="1:19" x14ac:dyDescent="0.2">
      <c r="A35">
        <v>6947</v>
      </c>
      <c r="B35" t="s">
        <v>14</v>
      </c>
      <c r="C35" s="1">
        <v>45616</v>
      </c>
      <c r="D35" t="s">
        <v>12</v>
      </c>
      <c r="E35">
        <v>2.5</v>
      </c>
      <c r="F35" s="2">
        <v>0.414937759336099</v>
      </c>
      <c r="G35" s="2">
        <v>0.47468928759631701</v>
      </c>
      <c r="H35" s="2">
        <v>0.42654609594290799</v>
      </c>
      <c r="I35" s="2">
        <v>0.46408839779005501</v>
      </c>
      <c r="J35" s="2">
        <v>0.41042345276872899</v>
      </c>
      <c r="K35" s="2">
        <v>4.9602998621293901E-3</v>
      </c>
      <c r="M35" s="2" t="e">
        <f>(Table1[[#This Row],[poisson_likelihood]] - (1-Table1[[#This Row],[poisson_likelihood]])/(1/Table1[[#This Row],[365 implied]]-1))/4</f>
        <v>#DIV/0!</v>
      </c>
      <c r="N35" s="7" t="e">
        <f>Table1[[#This Row],[kelly/4 365]]*$W$2*$U$2</f>
        <v>#DIV/0!</v>
      </c>
      <c r="O35" s="2">
        <f>1/2.4</f>
        <v>0.41666666666666669</v>
      </c>
      <c r="P35" s="2">
        <f>(Table1[[#This Row],[poisson_likelihood]] - (1-Table1[[#This Row],[poisson_likelihood]])/(1/Table1[[#This Row],[99/pinn implied]]-1))/4</f>
        <v>4.2340411183891258E-3</v>
      </c>
      <c r="Q35" s="7">
        <f>Table1[[#This Row],[kelly/4 99]]*$W$2*$U$2</f>
        <v>9.3148904604560769</v>
      </c>
      <c r="R35" s="2"/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7028</v>
      </c>
      <c r="B36" t="s">
        <v>54</v>
      </c>
      <c r="C36" s="1">
        <v>45616</v>
      </c>
      <c r="D36" t="s">
        <v>13</v>
      </c>
      <c r="E36">
        <v>2.5</v>
      </c>
      <c r="F36" s="2">
        <v>0.44843049327354201</v>
      </c>
      <c r="G36" s="2">
        <v>0.41886566376561302</v>
      </c>
      <c r="H36" s="2">
        <v>0.458145237784787</v>
      </c>
      <c r="I36" s="2">
        <v>0.59668508287292799</v>
      </c>
      <c r="J36" s="2">
        <v>0.56351791530944595</v>
      </c>
      <c r="K36" s="2">
        <v>4.4032276951373999E-3</v>
      </c>
      <c r="L36" s="2">
        <f>1/2.28</f>
        <v>0.43859649122807021</v>
      </c>
      <c r="M36" s="2">
        <f>(Table1[[#This Row],[poisson_likelihood]] - (1-Table1[[#This Row],[poisson_likelihood]])/(1/Table1[[#This Row],[365 implied]]-1))/4</f>
        <v>8.7053012010379488E-3</v>
      </c>
      <c r="N36" s="8">
        <f>Table1[[#This Row],[kelly/4 365]]*$W$2*$U$2</f>
        <v>19.151662642283487</v>
      </c>
      <c r="O36" s="2">
        <f>1/2.25</f>
        <v>0.44444444444444442</v>
      </c>
      <c r="P36" s="2">
        <f>(Table1[[#This Row],[poisson_likelihood]] - (1-Table1[[#This Row],[poisson_likelihood]])/(1/Table1[[#This Row],[99/pinn implied]]-1))/4</f>
        <v>6.1653570031541538E-3</v>
      </c>
      <c r="Q36" s="7">
        <f>Table1[[#This Row],[kelly/4 99]]*$W$2*$U$2</f>
        <v>13.563785406939138</v>
      </c>
      <c r="R36" s="2" t="s">
        <v>93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-19.151662642283487</v>
      </c>
    </row>
    <row r="37" spans="1:19" x14ac:dyDescent="0.2">
      <c r="A37">
        <v>6958</v>
      </c>
      <c r="B37" t="s">
        <v>19</v>
      </c>
      <c r="C37" s="1">
        <v>45616</v>
      </c>
      <c r="D37" t="s">
        <v>13</v>
      </c>
      <c r="E37">
        <v>2.5</v>
      </c>
      <c r="F37" s="2">
        <v>0.45248868778280499</v>
      </c>
      <c r="G37" s="2">
        <v>0.423614216559624</v>
      </c>
      <c r="H37" s="2">
        <v>0.46140721818217201</v>
      </c>
      <c r="I37" s="2">
        <v>0.46590909090909</v>
      </c>
      <c r="J37" s="2">
        <v>0.46464646464646397</v>
      </c>
      <c r="K37" s="2">
        <v>4.07230416995905E-3</v>
      </c>
      <c r="M37" s="2" t="e">
        <f>(Table1[[#This Row],[poisson_likelihood]] - (1-Table1[[#This Row],[poisson_likelihood]])/(1/Table1[[#This Row],[365 implied]]-1))/4</f>
        <v>#DIV/0!</v>
      </c>
      <c r="N37" s="7" t="e">
        <f>Table1[[#This Row],[kelly/4 365]]*$W$2*$U$2</f>
        <v>#DIV/0!</v>
      </c>
      <c r="O37" s="2">
        <f>1/2.15</f>
        <v>0.46511627906976744</v>
      </c>
      <c r="P37" s="2">
        <f>(Table1[[#This Row],[poisson_likelihood]] - (1-Table1[[#This Row],[poisson_likelihood]])/(1/Table1[[#This Row],[99/pinn implied]]-1))/4</f>
        <v>-1.7335828061587483E-3</v>
      </c>
      <c r="Q37" s="7">
        <f>Table1[[#This Row],[kelly/4 99]]*$W$2*$U$2</f>
        <v>-3.8138821735492461</v>
      </c>
      <c r="R37" s="2"/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6950</v>
      </c>
      <c r="B38" t="s">
        <v>15</v>
      </c>
      <c r="C38" s="1">
        <v>45616</v>
      </c>
      <c r="D38" t="s">
        <v>13</v>
      </c>
      <c r="E38">
        <v>1.5</v>
      </c>
      <c r="F38" s="2">
        <v>0.4</v>
      </c>
      <c r="G38" s="2">
        <v>0.38123592878882501</v>
      </c>
      <c r="H38" s="2">
        <v>0.40820231795988499</v>
      </c>
      <c r="I38" s="2">
        <v>0.50326797385620903</v>
      </c>
      <c r="J38" s="2">
        <v>0.4609375</v>
      </c>
      <c r="K38" s="2">
        <v>3.4176324832854198E-3</v>
      </c>
      <c r="M38" s="2" t="e">
        <f>(Table1[[#This Row],[poisson_likelihood]] - (1-Table1[[#This Row],[poisson_likelihood]])/(1/Table1[[#This Row],[365 implied]]-1))/4</f>
        <v>#DIV/0!</v>
      </c>
      <c r="N38" s="7" t="e">
        <f>Table1[[#This Row],[kelly/4 365]]*$W$2*$U$2</f>
        <v>#DIV/0!</v>
      </c>
      <c r="O38" s="2">
        <f>1/2.45</f>
        <v>0.4081632653061224</v>
      </c>
      <c r="P38" s="2">
        <f>(Table1[[#This Row],[poisson_likelihood]] - (1-Table1[[#This Row],[poisson_likelihood]])/(1/Table1[[#This Row],[99/pinn implied]]-1))/4</f>
        <v>1.6496379606614764E-5</v>
      </c>
      <c r="Q38" s="7">
        <f>Table1[[#This Row],[kelly/4 99]]*$W$2*$U$2</f>
        <v>3.6292035134552481E-2</v>
      </c>
      <c r="R38" s="2"/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6997</v>
      </c>
      <c r="B39" t="s">
        <v>39</v>
      </c>
      <c r="C39" s="1">
        <v>45616</v>
      </c>
      <c r="D39" t="s">
        <v>12</v>
      </c>
      <c r="E39">
        <v>2.5</v>
      </c>
      <c r="F39" s="2">
        <v>0.42372881355932202</v>
      </c>
      <c r="G39" s="2">
        <v>0.47484184420929498</v>
      </c>
      <c r="H39" s="2">
        <v>0.43110916935888299</v>
      </c>
      <c r="I39" s="2">
        <v>0.39506172839506098</v>
      </c>
      <c r="J39" s="2">
        <v>0.46186440677966101</v>
      </c>
      <c r="K39" s="2">
        <v>3.2017720012803498E-3</v>
      </c>
      <c r="L39" s="2">
        <f>1/2.4</f>
        <v>0.41666666666666669</v>
      </c>
      <c r="M39" s="2">
        <f>(Table1[[#This Row],[poisson_likelihood]] - (1-Table1[[#This Row],[poisson_likelihood]])/(1/Table1[[#This Row],[365 implied]]-1))/4</f>
        <v>6.1896440109498463E-3</v>
      </c>
      <c r="N39" s="8">
        <f>Table1[[#This Row],[kelly/4 365]]*$W$2*$U$2</f>
        <v>13.617216824089661</v>
      </c>
      <c r="O39" s="2">
        <f>Table1[[#This Row],[365 implied]]</f>
        <v>0.41666666666666669</v>
      </c>
      <c r="P39" s="2">
        <f>(Table1[[#This Row],[poisson_likelihood]] - (1-Table1[[#This Row],[poisson_likelihood]])/(1/Table1[[#This Row],[99/pinn implied]]-1))/4</f>
        <v>6.1896440109498463E-3</v>
      </c>
      <c r="Q39" s="7">
        <f>Table1[[#This Row],[kelly/4 99]]*$W$2*$U$2</f>
        <v>13.617216824089661</v>
      </c>
      <c r="R39" s="2" t="s">
        <v>93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-13.617216824089661</v>
      </c>
    </row>
    <row r="40" spans="1:19" x14ac:dyDescent="0.2">
      <c r="A40">
        <v>7050</v>
      </c>
      <c r="B40" t="s">
        <v>65</v>
      </c>
      <c r="C40" s="1">
        <v>45616</v>
      </c>
      <c r="D40" t="s">
        <v>13</v>
      </c>
      <c r="E40">
        <v>2.5</v>
      </c>
      <c r="F40" s="2">
        <v>0.57142857142857095</v>
      </c>
      <c r="G40" s="2">
        <v>0.53130239856436101</v>
      </c>
      <c r="H40" s="2">
        <v>0.57661400579462696</v>
      </c>
      <c r="I40" s="2">
        <v>0.60220994475138101</v>
      </c>
      <c r="J40" s="2">
        <v>0.62135922330097004</v>
      </c>
      <c r="K40" s="2">
        <v>3.0248367135328998E-3</v>
      </c>
      <c r="M40" s="2" t="e">
        <f>(Table1[[#This Row],[poisson_likelihood]] - (1-Table1[[#This Row],[poisson_likelihood]])/(1/Table1[[#This Row],[365 implied]]-1))/4</f>
        <v>#DIV/0!</v>
      </c>
      <c r="N40" s="7" t="e">
        <f>Table1[[#This Row],[kelly/4 365]]*$W$2*$U$2</f>
        <v>#DIV/0!</v>
      </c>
      <c r="O40" s="2"/>
      <c r="P40" s="2" t="e">
        <f>(Table1[[#This Row],[poisson_likelihood]] - (1-Table1[[#This Row],[poisson_likelihood]])/(1/Table1[[#This Row],[99/pinn implied]]-1))/4</f>
        <v>#DIV/0!</v>
      </c>
      <c r="Q40" s="7" t="e">
        <f>Table1[[#This Row],[kelly/4 99]]*$W$2*$U$2</f>
        <v>#DIV/0!</v>
      </c>
      <c r="R40" s="2"/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6989</v>
      </c>
      <c r="B41" t="s">
        <v>35</v>
      </c>
      <c r="C41" s="1">
        <v>45616</v>
      </c>
      <c r="D41" t="s">
        <v>12</v>
      </c>
      <c r="E41">
        <v>1.5</v>
      </c>
      <c r="F41" s="2">
        <v>0.60606060606060597</v>
      </c>
      <c r="G41" s="2">
        <v>0.64139403561741004</v>
      </c>
      <c r="H41" s="2">
        <v>0.61007514184427503</v>
      </c>
      <c r="I41" s="2">
        <v>0.60893854748603304</v>
      </c>
      <c r="J41" s="2">
        <v>0.60983606557377001</v>
      </c>
      <c r="K41" s="2">
        <v>2.5476861704057602E-3</v>
      </c>
      <c r="M41" s="2" t="e">
        <f>(Table1[[#This Row],[poisson_likelihood]] - (1-Table1[[#This Row],[poisson_likelihood]])/(1/Table1[[#This Row],[365 implied]]-1))/4</f>
        <v>#DIV/0!</v>
      </c>
      <c r="N41" s="7" t="e">
        <f>Table1[[#This Row],[kelly/4 365]]*$W$2*$U$2</f>
        <v>#DIV/0!</v>
      </c>
      <c r="O41" s="2"/>
      <c r="P41" s="2" t="e">
        <f>(Table1[[#This Row],[poisson_likelihood]] - (1-Table1[[#This Row],[poisson_likelihood]])/(1/Table1[[#This Row],[99/pinn implied]]-1))/4</f>
        <v>#DIV/0!</v>
      </c>
      <c r="Q41" s="7" t="e">
        <f>Table1[[#This Row],[kelly/4 99]]*$W$2*$U$2</f>
        <v>#DIV/0!</v>
      </c>
      <c r="R41" s="2"/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7002</v>
      </c>
      <c r="B42" t="s">
        <v>41</v>
      </c>
      <c r="C42" s="1">
        <v>45616</v>
      </c>
      <c r="D42" t="s">
        <v>13</v>
      </c>
      <c r="E42">
        <v>1.5</v>
      </c>
      <c r="F42" s="2">
        <v>0.485436893203883</v>
      </c>
      <c r="G42" s="2">
        <v>0.423737433025699</v>
      </c>
      <c r="H42" s="2">
        <v>0.48869773486082302</v>
      </c>
      <c r="I42" s="2">
        <v>0.57446808510638303</v>
      </c>
      <c r="J42" s="2">
        <v>0.55932203389830504</v>
      </c>
      <c r="K42" s="2">
        <v>1.5842768427586701E-3</v>
      </c>
      <c r="M42" s="2" t="e">
        <f>(Table1[[#This Row],[poisson_likelihood]] - (1-Table1[[#This Row],[poisson_likelihood]])/(1/Table1[[#This Row],[365 implied]]-1))/4</f>
        <v>#DIV/0!</v>
      </c>
      <c r="N42" s="7" t="e">
        <f>Table1[[#This Row],[kelly/4 365]]*$W$2*$U$2</f>
        <v>#DIV/0!</v>
      </c>
      <c r="O42" s="2"/>
      <c r="P42" s="2" t="e">
        <f>(Table1[[#This Row],[poisson_likelihood]] - (1-Table1[[#This Row],[poisson_likelihood]])/(1/Table1[[#This Row],[99/pinn implied]]-1))/4</f>
        <v>#DIV/0!</v>
      </c>
      <c r="Q42" s="7" t="e">
        <f>Table1[[#This Row],[kelly/4 99]]*$W$2*$U$2</f>
        <v>#DIV/0!</v>
      </c>
      <c r="R42" s="2"/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6953</v>
      </c>
      <c r="B43" t="s">
        <v>17</v>
      </c>
      <c r="C43" s="1">
        <v>45616</v>
      </c>
      <c r="D43" t="s">
        <v>12</v>
      </c>
      <c r="E43">
        <v>1.5</v>
      </c>
      <c r="F43" s="2">
        <v>0.52083333333333304</v>
      </c>
      <c r="G43" s="2">
        <v>0.56579901071087202</v>
      </c>
      <c r="H43" s="2">
        <v>0.52376192262990195</v>
      </c>
      <c r="I43" s="2">
        <v>0.584699453551912</v>
      </c>
      <c r="J43" s="2">
        <v>0.600638977635782</v>
      </c>
      <c r="K43" s="2">
        <v>1.52795963299232E-3</v>
      </c>
      <c r="M43" s="2" t="e">
        <f>(Table1[[#This Row],[poisson_likelihood]] - (1-Table1[[#This Row],[poisson_likelihood]])/(1/Table1[[#This Row],[365 implied]]-1))/4</f>
        <v>#DIV/0!</v>
      </c>
      <c r="N43" s="7" t="e">
        <f>Table1[[#This Row],[kelly/4 365]]*$W$2*$U$2</f>
        <v>#DIV/0!</v>
      </c>
      <c r="O43" s="2"/>
      <c r="P43" s="2" t="e">
        <f>(Table1[[#This Row],[poisson_likelihood]] - (1-Table1[[#This Row],[poisson_likelihood]])/(1/Table1[[#This Row],[99/pinn implied]]-1))/4</f>
        <v>#DIV/0!</v>
      </c>
      <c r="Q43" s="7" t="e">
        <f>Table1[[#This Row],[kelly/4 99]]*$W$2*$U$2</f>
        <v>#DIV/0!</v>
      </c>
      <c r="R43" s="2"/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7053</v>
      </c>
      <c r="B44" t="s">
        <v>67</v>
      </c>
      <c r="C44" s="1">
        <v>45616</v>
      </c>
      <c r="D44" t="s">
        <v>12</v>
      </c>
      <c r="E44">
        <v>1.5</v>
      </c>
      <c r="F44" s="2">
        <v>0.58823529411764697</v>
      </c>
      <c r="G44" s="2">
        <v>0.620676791142041</v>
      </c>
      <c r="H44" s="2">
        <v>0.58759530380763902</v>
      </c>
      <c r="I44" s="2">
        <v>0.55844155844155796</v>
      </c>
      <c r="J44" s="2">
        <v>0.56690140845070403</v>
      </c>
      <c r="K44" s="2">
        <v>-3.8856554536176302E-4</v>
      </c>
      <c r="M44" s="2" t="e">
        <f>(Table1[[#This Row],[poisson_likelihood]] - (1-Table1[[#This Row],[poisson_likelihood]])/(1/Table1[[#This Row],[365 implied]]-1))/4</f>
        <v>#DIV/0!</v>
      </c>
      <c r="N44" s="7" t="e">
        <f>Table1[[#This Row],[kelly/4 365]]*$W$2*$U$2</f>
        <v>#DIV/0!</v>
      </c>
      <c r="O44" s="2"/>
      <c r="P44" s="2" t="e">
        <f>(Table1[[#This Row],[poisson_likelihood]] - (1-Table1[[#This Row],[poisson_likelihood]])/(1/Table1[[#This Row],[99/pinn implied]]-1))/4</f>
        <v>#DIV/0!</v>
      </c>
      <c r="Q44" s="7" t="e">
        <f>Table1[[#This Row],[kelly/4 99]]*$W$2*$U$2</f>
        <v>#DIV/0!</v>
      </c>
      <c r="R44" s="2"/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6964</v>
      </c>
      <c r="B45" t="s">
        <v>22</v>
      </c>
      <c r="C45" s="1">
        <v>45616</v>
      </c>
      <c r="D45" t="s">
        <v>13</v>
      </c>
      <c r="E45">
        <v>2.5</v>
      </c>
      <c r="F45" s="2">
        <v>0.49504950495049499</v>
      </c>
      <c r="G45" s="2">
        <v>0.45173802093227799</v>
      </c>
      <c r="H45" s="2">
        <v>0.49022984488760801</v>
      </c>
      <c r="I45" s="2">
        <v>0.441176470588235</v>
      </c>
      <c r="J45" s="2">
        <v>0.45547945205479401</v>
      </c>
      <c r="K45" s="2">
        <v>-2.3862042468215201E-3</v>
      </c>
      <c r="M45" s="2" t="e">
        <f>(Table1[[#This Row],[poisson_likelihood]] - (1-Table1[[#This Row],[poisson_likelihood]])/(1/Table1[[#This Row],[365 implied]]-1))/4</f>
        <v>#DIV/0!</v>
      </c>
      <c r="N45" s="7" t="e">
        <f>Table1[[#This Row],[kelly/4 365]]*$W$2*$U$2</f>
        <v>#DIV/0!</v>
      </c>
      <c r="O45" s="2"/>
      <c r="P45" s="2" t="e">
        <f>(Table1[[#This Row],[poisson_likelihood]] - (1-Table1[[#This Row],[poisson_likelihood]])/(1/Table1[[#This Row],[99/pinn implied]]-1))/4</f>
        <v>#DIV/0!</v>
      </c>
      <c r="Q45" s="7" t="e">
        <f>Table1[[#This Row],[kelly/4 99]]*$W$2*$U$2</f>
        <v>#DIV/0!</v>
      </c>
      <c r="R45" s="2"/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7010</v>
      </c>
      <c r="B46" t="s">
        <v>45</v>
      </c>
      <c r="C46" s="1">
        <v>45616</v>
      </c>
      <c r="D46" t="s">
        <v>13</v>
      </c>
      <c r="E46">
        <v>2.5</v>
      </c>
      <c r="F46" s="2">
        <v>0.60606060606060597</v>
      </c>
      <c r="G46" s="2">
        <v>0.55691773408343503</v>
      </c>
      <c r="H46" s="2">
        <v>0.60061279284963398</v>
      </c>
      <c r="I46" s="2">
        <v>0.67272727272727195</v>
      </c>
      <c r="J46" s="2">
        <v>0.66319444444444398</v>
      </c>
      <c r="K46" s="2">
        <v>-3.4572660761937601E-3</v>
      </c>
      <c r="M46" s="2" t="e">
        <f>(Table1[[#This Row],[poisson_likelihood]] - (1-Table1[[#This Row],[poisson_likelihood]])/(1/Table1[[#This Row],[365 implied]]-1))/4</f>
        <v>#DIV/0!</v>
      </c>
      <c r="N46" s="7" t="e">
        <f>Table1[[#This Row],[kelly/4 365]]*$W$2*$U$2</f>
        <v>#DIV/0!</v>
      </c>
      <c r="O46" s="2"/>
      <c r="P46" s="2" t="e">
        <f>(Table1[[#This Row],[poisson_likelihood]] - (1-Table1[[#This Row],[poisson_likelihood]])/(1/Table1[[#This Row],[99/pinn implied]]-1))/4</f>
        <v>#DIV/0!</v>
      </c>
      <c r="Q46" s="7" t="e">
        <f>Table1[[#This Row],[kelly/4 99]]*$W$2*$U$2</f>
        <v>#DIV/0!</v>
      </c>
      <c r="R46" s="2"/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7040</v>
      </c>
      <c r="B47" t="s">
        <v>60</v>
      </c>
      <c r="C47" s="1">
        <v>45616</v>
      </c>
      <c r="D47" t="s">
        <v>13</v>
      </c>
      <c r="E47">
        <v>2.5</v>
      </c>
      <c r="F47" s="2">
        <v>0.65359477124182996</v>
      </c>
      <c r="G47" s="2">
        <v>0.60386422091245295</v>
      </c>
      <c r="H47" s="2">
        <v>0.64869104689541102</v>
      </c>
      <c r="I47" s="2">
        <v>0.64473684210526305</v>
      </c>
      <c r="J47" s="2">
        <v>0.65267175572518998</v>
      </c>
      <c r="K47" s="2">
        <v>-3.5390086085002001E-3</v>
      </c>
      <c r="M47" s="2" t="e">
        <f>(Table1[[#This Row],[poisson_likelihood]] - (1-Table1[[#This Row],[poisson_likelihood]])/(1/Table1[[#This Row],[365 implied]]-1))/4</f>
        <v>#DIV/0!</v>
      </c>
      <c r="N47" s="7" t="e">
        <f>Table1[[#This Row],[kelly/4 365]]*$W$2*$U$2</f>
        <v>#DIV/0!</v>
      </c>
      <c r="O47" s="2"/>
      <c r="P47" s="2" t="e">
        <f>(Table1[[#This Row],[poisson_likelihood]] - (1-Table1[[#This Row],[poisson_likelihood]])/(1/Table1[[#This Row],[99/pinn implied]]-1))/4</f>
        <v>#DIV/0!</v>
      </c>
      <c r="Q47" s="7" t="e">
        <f>Table1[[#This Row],[kelly/4 99]]*$W$2*$U$2</f>
        <v>#DIV/0!</v>
      </c>
      <c r="R47" s="2"/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6971</v>
      </c>
      <c r="B48" t="s">
        <v>26</v>
      </c>
      <c r="C48" s="1">
        <v>45616</v>
      </c>
      <c r="D48" t="s">
        <v>12</v>
      </c>
      <c r="E48">
        <v>1.5</v>
      </c>
      <c r="F48" s="2">
        <v>0.52910052910052896</v>
      </c>
      <c r="G48" s="2">
        <v>0.56520856478858605</v>
      </c>
      <c r="H48" s="2">
        <v>0.52088540298500796</v>
      </c>
      <c r="I48" s="2">
        <v>0.61165048543689304</v>
      </c>
      <c r="J48" s="2">
        <v>0.58849557522123896</v>
      </c>
      <c r="K48" s="2">
        <v>-4.3614012242509303E-3</v>
      </c>
      <c r="M48" s="2" t="e">
        <f>(Table1[[#This Row],[poisson_likelihood]] - (1-Table1[[#This Row],[poisson_likelihood]])/(1/Table1[[#This Row],[365 implied]]-1))/4</f>
        <v>#DIV/0!</v>
      </c>
      <c r="N48" s="7" t="e">
        <f>Table1[[#This Row],[kelly/4 365]]*$W$2*$U$2</f>
        <v>#DIV/0!</v>
      </c>
      <c r="O48" s="2"/>
      <c r="P48" s="2" t="e">
        <f>(Table1[[#This Row],[poisson_likelihood]] - (1-Table1[[#This Row],[poisson_likelihood]])/(1/Table1[[#This Row],[99/pinn implied]]-1))/4</f>
        <v>#DIV/0!</v>
      </c>
      <c r="Q48" s="7" t="e">
        <f>Table1[[#This Row],[kelly/4 99]]*$W$2*$U$2</f>
        <v>#DIV/0!</v>
      </c>
      <c r="R48" s="2"/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6993</v>
      </c>
      <c r="B49" t="s">
        <v>37</v>
      </c>
      <c r="C49" s="1">
        <v>45616</v>
      </c>
      <c r="D49" t="s">
        <v>12</v>
      </c>
      <c r="E49">
        <v>2.5</v>
      </c>
      <c r="F49" s="2">
        <v>0.40983606557377</v>
      </c>
      <c r="G49" s="2">
        <v>0.44414665269385301</v>
      </c>
      <c r="H49" s="2">
        <v>0.39540569529762098</v>
      </c>
      <c r="I49" s="2">
        <v>0.40336134453781503</v>
      </c>
      <c r="J49" s="2">
        <v>0.4</v>
      </c>
      <c r="K49" s="2">
        <v>-6.1128651864241403E-3</v>
      </c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Row],[kelly/4 365]]*$W$2*$U$2</f>
        <v>#DIV/0!</v>
      </c>
      <c r="O49" s="2"/>
      <c r="P49" s="2" t="e">
        <f>(Table1[[#This Row],[poisson_likelihood]] - (1-Table1[[#This Row],[poisson_likelihood]])/(1/Table1[[#This Row],[99/pinn implied]]-1))/4</f>
        <v>#DIV/0!</v>
      </c>
      <c r="Q49" s="7" t="e">
        <f>Table1[[#This Row],[kelly/4 99]]*$W$2*$U$2</f>
        <v>#DIV/0!</v>
      </c>
      <c r="R49" s="2"/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7033</v>
      </c>
      <c r="B50" t="s">
        <v>57</v>
      </c>
      <c r="C50" s="1">
        <v>45616</v>
      </c>
      <c r="D50" t="s">
        <v>12</v>
      </c>
      <c r="E50">
        <v>2.5</v>
      </c>
      <c r="F50" s="2">
        <v>0.56497175141242895</v>
      </c>
      <c r="G50" s="2">
        <v>0.59746227529111395</v>
      </c>
      <c r="H50" s="2">
        <v>0.55373076489350703</v>
      </c>
      <c r="I50" s="2">
        <v>0.55487804878048697</v>
      </c>
      <c r="J50" s="2">
        <v>0.55797101449275299</v>
      </c>
      <c r="K50" s="2">
        <v>-6.4599175774324403E-3</v>
      </c>
      <c r="M50" s="2" t="e">
        <f>(Table1[[#This Row],[poisson_likelihood]] - (1-Table1[[#This Row],[poisson_likelihood]])/(1/Table1[[#This Row],[365 implied]]-1))/4</f>
        <v>#DIV/0!</v>
      </c>
      <c r="N50" s="7" t="e">
        <f>Table1[[#This Row],[kelly/4 365]]*$W$2*$U$2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7" t="e">
        <f>Table1[[#This Row],[kelly/4 99]]*$W$2*$U$2</f>
        <v>#DIV/0!</v>
      </c>
      <c r="R50" s="2"/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6977</v>
      </c>
      <c r="B51" t="s">
        <v>29</v>
      </c>
      <c r="C51" s="1">
        <v>45616</v>
      </c>
      <c r="D51" t="s">
        <v>12</v>
      </c>
      <c r="E51">
        <v>3.5</v>
      </c>
      <c r="F51" s="2">
        <v>0.52910052910052896</v>
      </c>
      <c r="G51" s="2">
        <v>0.55063574595671505</v>
      </c>
      <c r="H51" s="2">
        <v>0.51511232166685905</v>
      </c>
      <c r="I51" s="2">
        <v>0.52027027027026995</v>
      </c>
      <c r="J51" s="2">
        <v>0.53696498054474695</v>
      </c>
      <c r="K51" s="2">
        <v>-7.4263236094484399E-3</v>
      </c>
      <c r="M51" s="2" t="e">
        <f>(Table1[[#This Row],[poisson_likelihood]] - (1-Table1[[#This Row],[poisson_likelihood]])/(1/Table1[[#This Row],[365 implied]]-1))/4</f>
        <v>#DIV/0!</v>
      </c>
      <c r="N51" s="7" t="e">
        <f>Table1[[#This Row],[kelly/4 365]]*$W$2*$U$2</f>
        <v>#DIV/0!</v>
      </c>
      <c r="O51" s="2"/>
      <c r="P51" s="2" t="e">
        <f>(Table1[[#This Row],[poisson_likelihood]] - (1-Table1[[#This Row],[poisson_likelihood]])/(1/Table1[[#This Row],[99/pinn implied]]-1))/4</f>
        <v>#DIV/0!</v>
      </c>
      <c r="Q51" s="7" t="e">
        <f>Table1[[#This Row],[kelly/4 99]]*$W$2*$U$2</f>
        <v>#DIV/0!</v>
      </c>
      <c r="R51" s="2"/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7073</v>
      </c>
      <c r="B52" t="s">
        <v>77</v>
      </c>
      <c r="C52" s="1">
        <v>45616</v>
      </c>
      <c r="D52" t="s">
        <v>12</v>
      </c>
      <c r="E52">
        <v>2.5</v>
      </c>
      <c r="F52" s="2">
        <v>0.55555555555555503</v>
      </c>
      <c r="G52" s="2">
        <v>0.57973132337613897</v>
      </c>
      <c r="H52" s="2">
        <v>0.54122139909710798</v>
      </c>
      <c r="I52" s="2">
        <v>0.53125</v>
      </c>
      <c r="J52" s="2">
        <v>0.52068965517241295</v>
      </c>
      <c r="K52" s="2">
        <v>-8.0629630078763101E-3</v>
      </c>
      <c r="M52" s="2" t="e">
        <f>(Table1[[#This Row],[poisson_likelihood]] - (1-Table1[[#This Row],[poisson_likelihood]])/(1/Table1[[#This Row],[365 implied]]-1))/4</f>
        <v>#DIV/0!</v>
      </c>
      <c r="N52" s="7" t="e">
        <f>Table1[[#This Row],[kelly/4 365]]*$W$2*$U$2</f>
        <v>#DIV/0!</v>
      </c>
      <c r="O52" s="2"/>
      <c r="P52" s="2" t="e">
        <f>(Table1[[#This Row],[poisson_likelihood]] - (1-Table1[[#This Row],[poisson_likelihood]])/(1/Table1[[#This Row],[99/pinn implied]]-1))/4</f>
        <v>#DIV/0!</v>
      </c>
      <c r="Q52" s="7" t="e">
        <f>Table1[[#This Row],[kelly/4 99]]*$W$2*$U$2</f>
        <v>#DIV/0!</v>
      </c>
      <c r="R52" s="2"/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7019</v>
      </c>
      <c r="B53" t="s">
        <v>50</v>
      </c>
      <c r="C53" s="1">
        <v>45616</v>
      </c>
      <c r="D53" t="s">
        <v>12</v>
      </c>
      <c r="E53">
        <v>1.5</v>
      </c>
      <c r="F53" s="2">
        <v>0.66225165562913901</v>
      </c>
      <c r="G53" s="2">
        <v>0.67975797300812701</v>
      </c>
      <c r="H53" s="2">
        <v>0.65054181687516199</v>
      </c>
      <c r="I53" s="2">
        <v>0.51960784313725406</v>
      </c>
      <c r="J53" s="2">
        <v>0.51111111111111096</v>
      </c>
      <c r="K53" s="2">
        <v>-8.6675767247571204E-3</v>
      </c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Row],[kelly/4 365]]*$W$2*$U$2</f>
        <v>#DIV/0!</v>
      </c>
      <c r="O53" s="2"/>
      <c r="P53" s="2" t="e">
        <f>(Table1[[#This Row],[poisson_likelihood]] - (1-Table1[[#This Row],[poisson_likelihood]])/(1/Table1[[#This Row],[99/pinn implied]]-1))/4</f>
        <v>#DIV/0!</v>
      </c>
      <c r="Q53" s="7" t="e">
        <f>Table1[[#This Row],[kelly/4 99]]*$W$2*$U$2</f>
        <v>#DIV/0!</v>
      </c>
      <c r="R53" s="2"/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7048</v>
      </c>
      <c r="B54" t="s">
        <v>64</v>
      </c>
      <c r="C54" s="1">
        <v>45616</v>
      </c>
      <c r="D54" t="s">
        <v>13</v>
      </c>
      <c r="E54">
        <v>1.5</v>
      </c>
      <c r="F54" s="2">
        <v>0.485436893203883</v>
      </c>
      <c r="G54" s="2">
        <v>0.40769404845430901</v>
      </c>
      <c r="H54" s="2">
        <v>0.46680689781593299</v>
      </c>
      <c r="I54" s="2">
        <v>0.44318181818181801</v>
      </c>
      <c r="J54" s="2">
        <v>0.44850498338870398</v>
      </c>
      <c r="K54" s="2">
        <v>-9.0513656837679594E-3</v>
      </c>
      <c r="M54" s="2" t="e">
        <f>(Table1[[#This Row],[poisson_likelihood]] - (1-Table1[[#This Row],[poisson_likelihood]])/(1/Table1[[#This Row],[365 implied]]-1))/4</f>
        <v>#DIV/0!</v>
      </c>
      <c r="N54" s="7" t="e">
        <f>Table1[[#This Row],[kelly/4 365]]*$W$2*$U$2</f>
        <v>#DIV/0!</v>
      </c>
      <c r="O54" s="2"/>
      <c r="P54" s="2" t="e">
        <f>(Table1[[#This Row],[poisson_likelihood]] - (1-Table1[[#This Row],[poisson_likelihood]])/(1/Table1[[#This Row],[99/pinn implied]]-1))/4</f>
        <v>#DIV/0!</v>
      </c>
      <c r="Q54" s="7" t="e">
        <f>Table1[[#This Row],[kelly/4 99]]*$W$2*$U$2</f>
        <v>#DIV/0!</v>
      </c>
      <c r="R54" s="2"/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6956</v>
      </c>
      <c r="B55" t="s">
        <v>18</v>
      </c>
      <c r="C55" s="1">
        <v>45616</v>
      </c>
      <c r="D55" t="s">
        <v>13</v>
      </c>
      <c r="E55">
        <v>1.5</v>
      </c>
      <c r="F55" s="2">
        <v>0.46296296296296202</v>
      </c>
      <c r="G55" s="2">
        <v>0.38785514677529598</v>
      </c>
      <c r="H55" s="2">
        <v>0.44250041291091902</v>
      </c>
      <c r="I55" s="2">
        <v>0.39226519337016502</v>
      </c>
      <c r="J55" s="2">
        <v>0.387622149837133</v>
      </c>
      <c r="K55" s="2">
        <v>-9.5256698518134397E-3</v>
      </c>
      <c r="M55" s="2" t="e">
        <f>(Table1[[#This Row],[poisson_likelihood]] - (1-Table1[[#This Row],[poisson_likelihood]])/(1/Table1[[#This Row],[365 implied]]-1))/4</f>
        <v>#DIV/0!</v>
      </c>
      <c r="N55" s="7" t="e">
        <f>Table1[[#This Row],[kelly/4 365]]*$W$2*$U$2</f>
        <v>#DIV/0!</v>
      </c>
      <c r="O55" s="2"/>
      <c r="P55" s="2" t="e">
        <f>(Table1[[#This Row],[poisson_likelihood]] - (1-Table1[[#This Row],[poisson_likelihood]])/(1/Table1[[#This Row],[99/pinn implied]]-1))/4</f>
        <v>#DIV/0!</v>
      </c>
      <c r="Q55" s="7" t="e">
        <f>Table1[[#This Row],[kelly/4 99]]*$W$2*$U$2</f>
        <v>#DIV/0!</v>
      </c>
      <c r="R55" s="2"/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6980</v>
      </c>
      <c r="B56" t="s">
        <v>30</v>
      </c>
      <c r="C56" s="1">
        <v>45616</v>
      </c>
      <c r="D56" t="s">
        <v>13</v>
      </c>
      <c r="E56">
        <v>3.5</v>
      </c>
      <c r="F56" s="2">
        <v>0.57471264367816</v>
      </c>
      <c r="G56" s="2">
        <v>0.51981288558815797</v>
      </c>
      <c r="H56" s="2">
        <v>0.55839011934471094</v>
      </c>
      <c r="I56" s="2">
        <v>0.53932584269662898</v>
      </c>
      <c r="J56" s="2">
        <v>0.52302631578947301</v>
      </c>
      <c r="K56" s="2">
        <v>-9.5949974122302092E-3</v>
      </c>
      <c r="M56" s="2" t="e">
        <f>(Table1[[#This Row],[poisson_likelihood]] - (1-Table1[[#This Row],[poisson_likelihood]])/(1/Table1[[#This Row],[365 implied]]-1))/4</f>
        <v>#DIV/0!</v>
      </c>
      <c r="N56" s="7" t="e">
        <f>Table1[[#This Row],[kelly/4 365]]*$W$2*$U$2</f>
        <v>#DIV/0!</v>
      </c>
      <c r="O56" s="2"/>
      <c r="P56" s="2" t="e">
        <f>(Table1[[#This Row],[poisson_likelihood]] - (1-Table1[[#This Row],[poisson_likelihood]])/(1/Table1[[#This Row],[99/pinn implied]]-1))/4</f>
        <v>#DIV/0!</v>
      </c>
      <c r="Q56" s="7" t="e">
        <f>Table1[[#This Row],[kelly/4 99]]*$W$2*$U$2</f>
        <v>#DIV/0!</v>
      </c>
      <c r="R56" s="2"/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7076</v>
      </c>
      <c r="B57" t="s">
        <v>78</v>
      </c>
      <c r="C57" s="1">
        <v>45616</v>
      </c>
      <c r="D57" t="s">
        <v>13</v>
      </c>
      <c r="E57">
        <v>2.5</v>
      </c>
      <c r="F57" s="2">
        <v>0.61728395061728303</v>
      </c>
      <c r="G57" s="2">
        <v>0.553207383783752</v>
      </c>
      <c r="H57" s="2">
        <v>0.60196164864403301</v>
      </c>
      <c r="I57" s="2">
        <v>0.67261904761904701</v>
      </c>
      <c r="J57" s="2">
        <v>0.67785234899328795</v>
      </c>
      <c r="K57" s="2">
        <v>-1.00089230631715E-2</v>
      </c>
      <c r="M57" s="2" t="e">
        <f>(Table1[[#This Row],[poisson_likelihood]] - (1-Table1[[#This Row],[poisson_likelihood]])/(1/Table1[[#This Row],[365 implied]]-1))/4</f>
        <v>#DIV/0!</v>
      </c>
      <c r="N57" s="7" t="e">
        <f>Table1[[#This Row],[kelly/4 365]]*$W$2*$U$2</f>
        <v>#DIV/0!</v>
      </c>
      <c r="O57" s="2"/>
      <c r="P57" s="2" t="e">
        <f>(Table1[[#This Row],[poisson_likelihood]] - (1-Table1[[#This Row],[poisson_likelihood]])/(1/Table1[[#This Row],[99/pinn implied]]-1))/4</f>
        <v>#DIV/0!</v>
      </c>
      <c r="Q57" s="7" t="e">
        <f>Table1[[#This Row],[kelly/4 99]]*$W$2*$U$2</f>
        <v>#DIV/0!</v>
      </c>
      <c r="R57" s="2"/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6960</v>
      </c>
      <c r="B58" t="s">
        <v>20</v>
      </c>
      <c r="C58" s="1">
        <v>45616</v>
      </c>
      <c r="D58" t="s">
        <v>13</v>
      </c>
      <c r="E58">
        <v>2.5</v>
      </c>
      <c r="F58" s="2">
        <v>0.45871559633027498</v>
      </c>
      <c r="G58" s="2">
        <v>0.41755932710588201</v>
      </c>
      <c r="H58" s="2">
        <v>0.43617310525426201</v>
      </c>
      <c r="I58" s="2">
        <v>0.37931034482758602</v>
      </c>
      <c r="J58" s="2">
        <v>0.37333333333333302</v>
      </c>
      <c r="K58" s="2">
        <v>-1.04115742681584E-2</v>
      </c>
      <c r="M58" s="2" t="e">
        <f>(Table1[[#This Row],[poisson_likelihood]] - (1-Table1[[#This Row],[poisson_likelihood]])/(1/Table1[[#This Row],[365 implied]]-1))/4</f>
        <v>#DIV/0!</v>
      </c>
      <c r="N58" s="7" t="e">
        <f>Table1[[#This Row],[kelly/4 365]]*$W$2*$U$2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7" t="e">
        <f>Table1[[#This Row],[kelly/4 99]]*$W$2*$U$2</f>
        <v>#DIV/0!</v>
      </c>
      <c r="R58" s="2"/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7062</v>
      </c>
      <c r="B59" t="s">
        <v>71</v>
      </c>
      <c r="C59" s="1">
        <v>45616</v>
      </c>
      <c r="D59" t="s">
        <v>13</v>
      </c>
      <c r="E59">
        <v>2.5</v>
      </c>
      <c r="F59" s="2">
        <v>0.61728395061728303</v>
      </c>
      <c r="G59" s="2">
        <v>0.54744009348543998</v>
      </c>
      <c r="H59" s="2">
        <v>0.60115071656550401</v>
      </c>
      <c r="I59" s="2">
        <v>0.550561797752809</v>
      </c>
      <c r="J59" s="2">
        <v>0.54785478547854705</v>
      </c>
      <c r="K59" s="2">
        <v>-1.0538644824145999E-2</v>
      </c>
      <c r="M59" s="2" t="e">
        <f>(Table1[[#This Row],[poisson_likelihood]] - (1-Table1[[#This Row],[poisson_likelihood]])/(1/Table1[[#This Row],[365 implied]]-1))/4</f>
        <v>#DIV/0!</v>
      </c>
      <c r="N59" s="7" t="e">
        <f>Table1[[#This Row],[kelly/4 365]]*$W$2*$U$2</f>
        <v>#DIV/0!</v>
      </c>
      <c r="O59" s="2"/>
      <c r="P59" s="2" t="e">
        <f>(Table1[[#This Row],[poisson_likelihood]] - (1-Table1[[#This Row],[poisson_likelihood]])/(1/Table1[[#This Row],[99/pinn implied]]-1))/4</f>
        <v>#DIV/0!</v>
      </c>
      <c r="Q59" s="7" t="e">
        <f>Table1[[#This Row],[kelly/4 99]]*$W$2*$U$2</f>
        <v>#DIV/0!</v>
      </c>
      <c r="R59" s="2"/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7065</v>
      </c>
      <c r="B60" t="s">
        <v>73</v>
      </c>
      <c r="C60" s="1">
        <v>45616</v>
      </c>
      <c r="D60" t="s">
        <v>12</v>
      </c>
      <c r="E60">
        <v>2.5</v>
      </c>
      <c r="F60" s="2">
        <v>0.56497175141242895</v>
      </c>
      <c r="G60" s="2">
        <v>0.583831605990352</v>
      </c>
      <c r="H60" s="2">
        <v>0.54475497472690804</v>
      </c>
      <c r="I60" s="2">
        <v>0.54437869822485196</v>
      </c>
      <c r="J60" s="2">
        <v>0.52861952861952799</v>
      </c>
      <c r="K60" s="2">
        <v>-1.16180827056403E-2</v>
      </c>
      <c r="M60" s="2" t="e">
        <f>(Table1[[#This Row],[poisson_likelihood]] - (1-Table1[[#This Row],[poisson_likelihood]])/(1/Table1[[#This Row],[365 implied]]-1))/4</f>
        <v>#DIV/0!</v>
      </c>
      <c r="N60" s="7" t="e">
        <f>Table1[[#This Row],[kelly/4 365]]*$W$2*$U$2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7" t="e">
        <f>Table1[[#This Row],[kelly/4 99]]*$W$2*$U$2</f>
        <v>#DIV/0!</v>
      </c>
      <c r="R60" s="2"/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6988</v>
      </c>
      <c r="B61" t="s">
        <v>34</v>
      </c>
      <c r="C61" s="1">
        <v>45616</v>
      </c>
      <c r="D61" t="s">
        <v>13</v>
      </c>
      <c r="E61">
        <v>1.5</v>
      </c>
      <c r="F61" s="2">
        <v>0.40485829959514102</v>
      </c>
      <c r="G61" s="2">
        <v>0.35919161275716599</v>
      </c>
      <c r="H61" s="2">
        <v>0.37654531702810301</v>
      </c>
      <c r="I61" s="2">
        <v>0.39102564102564102</v>
      </c>
      <c r="J61" s="2">
        <v>0.38768115942028902</v>
      </c>
      <c r="K61" s="2">
        <v>-1.18933787313919E-2</v>
      </c>
      <c r="M61" s="2" t="e">
        <f>(Table1[[#This Row],[poisson_likelihood]] - (1-Table1[[#This Row],[poisson_likelihood]])/(1/Table1[[#This Row],[365 implied]]-1))/4</f>
        <v>#DIV/0!</v>
      </c>
      <c r="N61" s="7" t="e">
        <f>Table1[[#This Row],[kelly/4 365]]*$W$2*$U$2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7" t="e">
        <f>Table1[[#This Row],[kelly/4 99]]*$W$2*$U$2</f>
        <v>#DIV/0!</v>
      </c>
      <c r="R61" s="2"/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6995</v>
      </c>
      <c r="B62" t="s">
        <v>38</v>
      </c>
      <c r="C62" s="1">
        <v>45616</v>
      </c>
      <c r="D62" t="s">
        <v>12</v>
      </c>
      <c r="E62">
        <v>2.5</v>
      </c>
      <c r="F62" s="2">
        <v>0.40983606557377</v>
      </c>
      <c r="G62" s="2">
        <v>0.43444082349146801</v>
      </c>
      <c r="H62" s="2">
        <v>0.37846792505412302</v>
      </c>
      <c r="I62" s="2">
        <v>0.36423841059602602</v>
      </c>
      <c r="J62" s="2">
        <v>0.36254980079681198</v>
      </c>
      <c r="K62" s="2">
        <v>-1.3287892859017001E-2</v>
      </c>
      <c r="M62" s="2" t="e">
        <f>(Table1[[#This Row],[poisson_likelihood]] - (1-Table1[[#This Row],[poisson_likelihood]])/(1/Table1[[#This Row],[365 implied]]-1))/4</f>
        <v>#DIV/0!</v>
      </c>
      <c r="N62" s="7" t="e">
        <f>Table1[[#This Row],[kelly/4 365]]*$W$2*$U$2</f>
        <v>#DIV/0!</v>
      </c>
      <c r="O62" s="2"/>
      <c r="P62" s="2" t="e">
        <f>(Table1[[#This Row],[poisson_likelihood]] - (1-Table1[[#This Row],[poisson_likelihood]])/(1/Table1[[#This Row],[99/pinn implied]]-1))/4</f>
        <v>#DIV/0!</v>
      </c>
      <c r="Q62" s="7" t="e">
        <f>Table1[[#This Row],[kelly/4 99]]*$W$2*$U$2</f>
        <v>#DIV/0!</v>
      </c>
      <c r="R62" s="2"/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6962</v>
      </c>
      <c r="B63" t="s">
        <v>21</v>
      </c>
      <c r="C63" s="1">
        <v>45616</v>
      </c>
      <c r="D63" t="s">
        <v>13</v>
      </c>
      <c r="E63">
        <v>1.5</v>
      </c>
      <c r="F63" s="2">
        <v>0.41152263374485498</v>
      </c>
      <c r="G63" s="2">
        <v>0.36812365961808802</v>
      </c>
      <c r="H63" s="2">
        <v>0.37946146257087199</v>
      </c>
      <c r="I63" s="2">
        <v>0.31521739130434701</v>
      </c>
      <c r="J63" s="2">
        <v>0.330188679245283</v>
      </c>
      <c r="K63" s="2">
        <v>-1.36203926490873E-2</v>
      </c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Row],[kelly/4 365]]*$W$2*$U$2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7" t="e">
        <f>Table1[[#This Row],[kelly/4 99]]*$W$2*$U$2</f>
        <v>#DIV/0!</v>
      </c>
      <c r="R63" s="2"/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7037</v>
      </c>
      <c r="B64" t="s">
        <v>59</v>
      </c>
      <c r="C64" s="1">
        <v>45616</v>
      </c>
      <c r="D64" t="s">
        <v>12</v>
      </c>
      <c r="E64">
        <v>3.5</v>
      </c>
      <c r="F64" s="2">
        <v>0.55555555555555503</v>
      </c>
      <c r="G64" s="2">
        <v>0.56245818279604698</v>
      </c>
      <c r="H64" s="2">
        <v>0.53099633886086595</v>
      </c>
      <c r="I64" s="2">
        <v>0.51655629139072801</v>
      </c>
      <c r="J64" s="2">
        <v>0.53024911032028399</v>
      </c>
      <c r="K64" s="2">
        <v>-1.38145593907624E-2</v>
      </c>
      <c r="M64" s="2" t="e">
        <f>(Table1[[#This Row],[poisson_likelihood]] - (1-Table1[[#This Row],[poisson_likelihood]])/(1/Table1[[#This Row],[365 implied]]-1))/4</f>
        <v>#DIV/0!</v>
      </c>
      <c r="N64" s="7" t="e">
        <f>Table1[[#This Row],[kelly/4 365]]*$W$2*$U$2</f>
        <v>#DIV/0!</v>
      </c>
      <c r="O64" s="2"/>
      <c r="P64" s="2" t="e">
        <f>(Table1[[#This Row],[poisson_likelihood]] - (1-Table1[[#This Row],[poisson_likelihood]])/(1/Table1[[#This Row],[99/pinn implied]]-1))/4</f>
        <v>#DIV/0!</v>
      </c>
      <c r="Q64" s="7" t="e">
        <f>Table1[[#This Row],[kelly/4 99]]*$W$2*$U$2</f>
        <v>#DIV/0!</v>
      </c>
      <c r="R64" s="2"/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7067</v>
      </c>
      <c r="B65" t="s">
        <v>74</v>
      </c>
      <c r="C65" s="1">
        <v>45616</v>
      </c>
      <c r="D65" t="s">
        <v>12</v>
      </c>
      <c r="E65">
        <v>1.5</v>
      </c>
      <c r="F65" s="2">
        <v>0.59523809523809501</v>
      </c>
      <c r="G65" s="2">
        <v>0.62070937232251699</v>
      </c>
      <c r="H65" s="2">
        <v>0.572542993820358</v>
      </c>
      <c r="I65" s="2">
        <v>0.57541899441340705</v>
      </c>
      <c r="J65" s="2">
        <v>0.58360655737704903</v>
      </c>
      <c r="K65" s="2">
        <v>-1.4017562640366899E-2</v>
      </c>
      <c r="M65" s="2" t="e">
        <f>(Table1[[#This Row],[poisson_likelihood]] - (1-Table1[[#This Row],[poisson_likelihood]])/(1/Table1[[#This Row],[365 implied]]-1))/4</f>
        <v>#DIV/0!</v>
      </c>
      <c r="N65" s="7" t="e">
        <f>Table1[[#This Row],[kelly/4 365]]*$W$2*$U$2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7" t="e">
        <f>Table1[[#This Row],[kelly/4 99]]*$W$2*$U$2</f>
        <v>#DIV/0!</v>
      </c>
      <c r="R65" s="2"/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7068</v>
      </c>
      <c r="B66" t="s">
        <v>74</v>
      </c>
      <c r="C66" s="1">
        <v>45616</v>
      </c>
      <c r="D66" t="s">
        <v>13</v>
      </c>
      <c r="E66">
        <v>1.5</v>
      </c>
      <c r="F66" s="2">
        <v>0.45871559633027498</v>
      </c>
      <c r="G66" s="2">
        <v>0.37929062767748201</v>
      </c>
      <c r="H66" s="2">
        <v>0.427457006179641</v>
      </c>
      <c r="I66" s="2">
        <v>0.42458100558659201</v>
      </c>
      <c r="J66" s="2">
        <v>0.41639344262295003</v>
      </c>
      <c r="K66" s="2">
        <v>-1.44372301966909E-2</v>
      </c>
      <c r="M66" s="2" t="e">
        <f>(Table1[[#This Row],[poisson_likelihood]] - (1-Table1[[#This Row],[poisson_likelihood]])/(1/Table1[[#This Row],[365 implied]]-1))/4</f>
        <v>#DIV/0!</v>
      </c>
      <c r="N66" s="7" t="e">
        <f>Table1[[#This Row],[kelly/4 365]]*$W$2*$U$2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7" t="e">
        <f>Table1[[#This Row],[kelly/4 99]]*$W$2*$U$2</f>
        <v>#DIV/0!</v>
      </c>
      <c r="R66" s="2"/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7015</v>
      </c>
      <c r="B67" t="s">
        <v>48</v>
      </c>
      <c r="C67" s="1">
        <v>45616</v>
      </c>
      <c r="D67" t="s">
        <v>12</v>
      </c>
      <c r="E67">
        <v>2.5</v>
      </c>
      <c r="F67" s="2">
        <v>0.55248618784530301</v>
      </c>
      <c r="G67" s="2">
        <v>0.56835849527811499</v>
      </c>
      <c r="H67" s="2">
        <v>0.52663469677872099</v>
      </c>
      <c r="I67" s="2">
        <v>0.48502994011975997</v>
      </c>
      <c r="J67" s="2">
        <v>0.439716312056737</v>
      </c>
      <c r="K67" s="2">
        <v>-1.4441728034109501E-2</v>
      </c>
      <c r="M67" s="2" t="e">
        <f>(Table1[[#This Row],[poisson_likelihood]] - (1-Table1[[#This Row],[poisson_likelihood]])/(1/Table1[[#This Row],[365 implied]]-1))/4</f>
        <v>#DIV/0!</v>
      </c>
      <c r="N67" s="7" t="e">
        <f>Table1[[#This Row],[kelly/4 365]]*$W$2*$U$2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7" t="e">
        <f>Table1[[#This Row],[kelly/4 99]]*$W$2*$U$2</f>
        <v>#DIV/0!</v>
      </c>
      <c r="R67" s="2"/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7057</v>
      </c>
      <c r="B68" t="s">
        <v>69</v>
      </c>
      <c r="C68" s="1">
        <v>45616</v>
      </c>
      <c r="D68" t="s">
        <v>12</v>
      </c>
      <c r="E68">
        <v>3.5</v>
      </c>
      <c r="F68" s="2">
        <v>0.41666666666666602</v>
      </c>
      <c r="G68" s="2">
        <v>0.42039968678823902</v>
      </c>
      <c r="H68" s="2">
        <v>0.38159380783576102</v>
      </c>
      <c r="I68" s="2">
        <v>0.348314606741573</v>
      </c>
      <c r="J68" s="2">
        <v>0.34653465346534601</v>
      </c>
      <c r="K68" s="2">
        <v>-1.5031225213245099E-2</v>
      </c>
      <c r="M68" s="2" t="e">
        <f>(Table1[[#This Row],[poisson_likelihood]] - (1-Table1[[#This Row],[poisson_likelihood]])/(1/Table1[[#This Row],[365 implied]]-1))/4</f>
        <v>#DIV/0!</v>
      </c>
      <c r="N68" s="7" t="e">
        <f>Table1[[#This Row],[kelly/4 365]]*$W$2*$U$2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7" t="e">
        <f>Table1[[#This Row],[kelly/4 99]]*$W$2*$U$2</f>
        <v>#DIV/0!</v>
      </c>
      <c r="R68" s="2"/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7022</v>
      </c>
      <c r="B69" t="s">
        <v>51</v>
      </c>
      <c r="C69" s="1">
        <v>45616</v>
      </c>
      <c r="D69" t="s">
        <v>13</v>
      </c>
      <c r="E69">
        <v>2.5</v>
      </c>
      <c r="F69" s="2">
        <v>0.50505050505050497</v>
      </c>
      <c r="G69" s="2">
        <v>0.43118760075544599</v>
      </c>
      <c r="H69" s="2">
        <v>0.47505339982491801</v>
      </c>
      <c r="I69" s="2">
        <v>0.59872611464968095</v>
      </c>
      <c r="J69" s="2">
        <v>0.59003831417624497</v>
      </c>
      <c r="K69" s="2">
        <v>-1.51515990680258E-2</v>
      </c>
      <c r="M69" s="2" t="e">
        <f>(Table1[[#This Row],[poisson_likelihood]] - (1-Table1[[#This Row],[poisson_likelihood]])/(1/Table1[[#This Row],[365 implied]]-1))/4</f>
        <v>#DIV/0!</v>
      </c>
      <c r="N69" s="7" t="e">
        <f>Table1[[#This Row],[kelly/4 365]]*$W$2*$U$2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7" t="e">
        <f>Table1[[#This Row],[kelly/4 99]]*$W$2*$U$2</f>
        <v>#DIV/0!</v>
      </c>
      <c r="R69" s="2"/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6996</v>
      </c>
      <c r="B70" t="s">
        <v>38</v>
      </c>
      <c r="C70" s="1">
        <v>45616</v>
      </c>
      <c r="D70" t="s">
        <v>13</v>
      </c>
      <c r="E70">
        <v>2.5</v>
      </c>
      <c r="F70" s="2">
        <v>0.64516129032257996</v>
      </c>
      <c r="G70" s="2">
        <v>0.56555917650853105</v>
      </c>
      <c r="H70" s="2">
        <v>0.62153207494587603</v>
      </c>
      <c r="I70" s="2">
        <v>0.63576158940397298</v>
      </c>
      <c r="J70" s="2">
        <v>0.63745019920318702</v>
      </c>
      <c r="K70" s="2">
        <v>-1.66478562881325E-2</v>
      </c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Row],[kelly/4 365]]*$W$2*$U$2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7" t="e">
        <f>Table1[[#This Row],[kelly/4 99]]*$W$2*$U$2</f>
        <v>#DIV/0!</v>
      </c>
      <c r="R70" s="2"/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7021</v>
      </c>
      <c r="B71" t="s">
        <v>51</v>
      </c>
      <c r="C71" s="1">
        <v>45616</v>
      </c>
      <c r="D71" t="s">
        <v>12</v>
      </c>
      <c r="E71">
        <v>2.5</v>
      </c>
      <c r="F71" s="2">
        <v>0.55555555555555503</v>
      </c>
      <c r="G71" s="2">
        <v>0.56881239924455296</v>
      </c>
      <c r="H71" s="2">
        <v>0.52494660017508099</v>
      </c>
      <c r="I71" s="2">
        <v>0.40127388535031799</v>
      </c>
      <c r="J71" s="2">
        <v>0.40996168582375397</v>
      </c>
      <c r="K71" s="2">
        <v>-1.7217537401516599E-2</v>
      </c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Row],[kelly/4 365]]*$W$2*$U$2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7" t="e">
        <f>Table1[[#This Row],[kelly/4 99]]*$W$2*$U$2</f>
        <v>#DIV/0!</v>
      </c>
      <c r="R71" s="2"/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6961</v>
      </c>
      <c r="B72" t="s">
        <v>21</v>
      </c>
      <c r="C72" s="1">
        <v>45616</v>
      </c>
      <c r="D72" t="s">
        <v>12</v>
      </c>
      <c r="E72">
        <v>1.5</v>
      </c>
      <c r="F72" s="2">
        <v>0.64516129032257996</v>
      </c>
      <c r="G72" s="2">
        <v>0.63187634038191198</v>
      </c>
      <c r="H72" s="2">
        <v>0.62053853742912701</v>
      </c>
      <c r="I72" s="2">
        <v>0.684782608695652</v>
      </c>
      <c r="J72" s="2">
        <v>0.66981132075471606</v>
      </c>
      <c r="K72" s="2">
        <v>-1.7347848629478298E-2</v>
      </c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Row],[kelly/4 365]]*$W$2*$U$2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7" t="e">
        <f>Table1[[#This Row],[kelly/4 99]]*$W$2*$U$2</f>
        <v>#DIV/0!</v>
      </c>
      <c r="R72" s="2"/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7058</v>
      </c>
      <c r="B73" t="s">
        <v>69</v>
      </c>
      <c r="C73" s="1">
        <v>45616</v>
      </c>
      <c r="D73" t="s">
        <v>13</v>
      </c>
      <c r="E73">
        <v>3.5</v>
      </c>
      <c r="F73" s="2">
        <v>0.64516129032257996</v>
      </c>
      <c r="G73" s="2">
        <v>0.57960031321175998</v>
      </c>
      <c r="H73" s="2">
        <v>0.61840619216423798</v>
      </c>
      <c r="I73" s="2">
        <v>0.651685393258427</v>
      </c>
      <c r="J73" s="2">
        <v>0.65346534653465305</v>
      </c>
      <c r="K73" s="2">
        <v>-1.8850182793377201E-2</v>
      </c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Row],[kelly/4 365]]*$W$2*$U$2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7" t="e">
        <f>Table1[[#This Row],[kelly/4 99]]*$W$2*$U$2</f>
        <v>#DIV/0!</v>
      </c>
      <c r="R73" s="2"/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6959</v>
      </c>
      <c r="B74" t="s">
        <v>20</v>
      </c>
      <c r="C74" s="1">
        <v>45616</v>
      </c>
      <c r="D74" t="s">
        <v>12</v>
      </c>
      <c r="E74">
        <v>2.5</v>
      </c>
      <c r="F74" s="2">
        <v>0.59523809523809501</v>
      </c>
      <c r="G74" s="2">
        <v>0.58244067289411705</v>
      </c>
      <c r="H74" s="2">
        <v>0.563826894745737</v>
      </c>
      <c r="I74" s="2">
        <v>0.62068965517241304</v>
      </c>
      <c r="J74" s="2">
        <v>0.62666666666666604</v>
      </c>
      <c r="K74" s="2">
        <v>-1.94010355982209E-2</v>
      </c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Row],[kelly/4 365]]*$W$2*$U$2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7" t="e">
        <f>Table1[[#This Row],[kelly/4 99]]*$W$2*$U$2</f>
        <v>#DIV/0!</v>
      </c>
      <c r="R74" s="2"/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7061</v>
      </c>
      <c r="B75" t="s">
        <v>71</v>
      </c>
      <c r="C75" s="1">
        <v>45616</v>
      </c>
      <c r="D75" t="s">
        <v>12</v>
      </c>
      <c r="E75">
        <v>2.5</v>
      </c>
      <c r="F75" s="2">
        <v>0.44247787610619399</v>
      </c>
      <c r="G75" s="2">
        <v>0.45255990651455902</v>
      </c>
      <c r="H75" s="2">
        <v>0.39884928343449499</v>
      </c>
      <c r="I75" s="2">
        <v>0.449438202247191</v>
      </c>
      <c r="J75" s="2">
        <v>0.45214521452145201</v>
      </c>
      <c r="K75" s="2">
        <v>-1.9563614967865201E-2</v>
      </c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Row],[kelly/4 365]]*$W$2*$U$2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7" t="e">
        <f>Table1[[#This Row],[kelly/4 99]]*$W$2*$U$2</f>
        <v>#DIV/0!</v>
      </c>
      <c r="R75" s="2"/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7038</v>
      </c>
      <c r="B76" t="s">
        <v>59</v>
      </c>
      <c r="C76" s="1">
        <v>45616</v>
      </c>
      <c r="D76" t="s">
        <v>13</v>
      </c>
      <c r="E76">
        <v>3.5</v>
      </c>
      <c r="F76" s="2">
        <v>0.50761421319796896</v>
      </c>
      <c r="G76" s="2">
        <v>0.43754181720395202</v>
      </c>
      <c r="H76" s="2">
        <v>0.469003661139133</v>
      </c>
      <c r="I76" s="2">
        <v>0.48344370860927099</v>
      </c>
      <c r="J76" s="2">
        <v>0.46975088967971501</v>
      </c>
      <c r="K76" s="2">
        <v>-1.96038112257493E-2</v>
      </c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Row],[kelly/4 365]]*$W$2*$U$2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7" t="e">
        <f>Table1[[#This Row],[kelly/4 99]]*$W$2*$U$2</f>
        <v>#DIV/0!</v>
      </c>
      <c r="R76" s="2"/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7066</v>
      </c>
      <c r="B77" t="s">
        <v>73</v>
      </c>
      <c r="C77" s="1">
        <v>45616</v>
      </c>
      <c r="D77" t="s">
        <v>13</v>
      </c>
      <c r="E77">
        <v>2.5</v>
      </c>
      <c r="F77" s="2">
        <v>0.49504950495049499</v>
      </c>
      <c r="G77" s="2">
        <v>0.416168394009647</v>
      </c>
      <c r="H77" s="2">
        <v>0.45524502527309102</v>
      </c>
      <c r="I77" s="2">
        <v>0.45562130177514698</v>
      </c>
      <c r="J77" s="2">
        <v>0.47138047138047101</v>
      </c>
      <c r="K77" s="2">
        <v>-1.9707119840283002E-2</v>
      </c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Row],[kelly/4 365]]*$W$2*$U$2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7" t="e">
        <f>Table1[[#This Row],[kelly/4 99]]*$W$2*$U$2</f>
        <v>#DIV/0!</v>
      </c>
      <c r="R77" s="2"/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7075</v>
      </c>
      <c r="B78" t="s">
        <v>78</v>
      </c>
      <c r="C78" s="1">
        <v>45616</v>
      </c>
      <c r="D78" t="s">
        <v>12</v>
      </c>
      <c r="E78">
        <v>2.5</v>
      </c>
      <c r="F78" s="2">
        <v>0.44247787610619399</v>
      </c>
      <c r="G78" s="2">
        <v>0.446792616216247</v>
      </c>
      <c r="H78" s="2">
        <v>0.39803835135596599</v>
      </c>
      <c r="I78" s="2">
        <v>0.327380952380952</v>
      </c>
      <c r="J78" s="2">
        <v>0.322147651006711</v>
      </c>
      <c r="K78" s="2">
        <v>-1.99272472094277E-2</v>
      </c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Row],[kelly/4 365]]*$W$2*$U$2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7" t="e">
        <f>Table1[[#This Row],[kelly/4 99]]*$W$2*$U$2</f>
        <v>#DIV/0!</v>
      </c>
      <c r="R78" s="2"/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6979</v>
      </c>
      <c r="B79" t="s">
        <v>30</v>
      </c>
      <c r="C79" s="1">
        <v>45616</v>
      </c>
      <c r="D79" t="s">
        <v>12</v>
      </c>
      <c r="E79">
        <v>3.5</v>
      </c>
      <c r="F79" s="2">
        <v>0.48309178743961301</v>
      </c>
      <c r="G79" s="2">
        <v>0.48018711441184098</v>
      </c>
      <c r="H79" s="2">
        <v>0.441609880655288</v>
      </c>
      <c r="I79" s="2">
        <v>0.46067415730337002</v>
      </c>
      <c r="J79" s="2">
        <v>0.47697368421052599</v>
      </c>
      <c r="K79" s="2">
        <v>-2.00625109914844E-2</v>
      </c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Row],[kelly/4 365]]*$W$2*$U$2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7" t="e">
        <f>Table1[[#This Row],[kelly/4 99]]*$W$2*$U$2</f>
        <v>#DIV/0!</v>
      </c>
      <c r="R79" s="2"/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7016</v>
      </c>
      <c r="B80" t="s">
        <v>48</v>
      </c>
      <c r="C80" s="1">
        <v>45616</v>
      </c>
      <c r="D80" t="s">
        <v>13</v>
      </c>
      <c r="E80">
        <v>2.5</v>
      </c>
      <c r="F80" s="2">
        <v>0.512820512820512</v>
      </c>
      <c r="G80" s="2">
        <v>0.43164150472188401</v>
      </c>
      <c r="H80" s="2">
        <v>0.47336530322127801</v>
      </c>
      <c r="I80" s="2">
        <v>0.51497005988023903</v>
      </c>
      <c r="J80" s="2">
        <v>0.560283687943262</v>
      </c>
      <c r="K80" s="2">
        <v>-2.0246752294343699E-2</v>
      </c>
      <c r="M80" s="2" t="e">
        <f>(Table1[[#This Row],[poisson_likelihood]] - (1-Table1[[#This Row],[poisson_likelihood]])/(1/Table1[[#This Row],[365 implied]]-1))/4</f>
        <v>#DIV/0!</v>
      </c>
      <c r="N80" s="7" t="e">
        <f>Table1[[#This Row],[kelly/4 365]]*$W$2*$U$2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7" t="e">
        <f>Table1[[#This Row],[kelly/4 99]]*$W$2*$U$2</f>
        <v>#DIV/0!</v>
      </c>
      <c r="R80" s="2"/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7020</v>
      </c>
      <c r="B81" t="s">
        <v>50</v>
      </c>
      <c r="C81" s="1">
        <v>45616</v>
      </c>
      <c r="D81" t="s">
        <v>13</v>
      </c>
      <c r="E81">
        <v>1.5</v>
      </c>
      <c r="F81" s="2">
        <v>0.39840637450199201</v>
      </c>
      <c r="G81" s="2">
        <v>0.32024202699187199</v>
      </c>
      <c r="H81" s="2">
        <v>0.34945818312483701</v>
      </c>
      <c r="I81" s="2">
        <v>0.480392156862745</v>
      </c>
      <c r="J81" s="2">
        <v>0.48888888888888798</v>
      </c>
      <c r="K81" s="2">
        <v>-2.0341053039181801E-2</v>
      </c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Row],[kelly/4 365]]*$W$2*$U$2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7" t="e">
        <f>Table1[[#This Row],[kelly/4 99]]*$W$2*$U$2</f>
        <v>#DIV/0!</v>
      </c>
      <c r="R81" s="2"/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6987</v>
      </c>
      <c r="B82" t="s">
        <v>34</v>
      </c>
      <c r="C82" s="1">
        <v>45616</v>
      </c>
      <c r="D82" t="s">
        <v>12</v>
      </c>
      <c r="E82">
        <v>1.5</v>
      </c>
      <c r="F82" s="2">
        <v>0.65359477124182996</v>
      </c>
      <c r="G82" s="2">
        <v>0.64080838724283296</v>
      </c>
      <c r="H82" s="2">
        <v>0.62345468297189599</v>
      </c>
      <c r="I82" s="2">
        <v>0.60897435897435803</v>
      </c>
      <c r="J82" s="2">
        <v>0.61231884057970998</v>
      </c>
      <c r="K82" s="2">
        <v>-2.1752044836319699E-2</v>
      </c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Row],[kelly/4 365]]*$W$2*$U$2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7" t="e">
        <f>Table1[[#This Row],[kelly/4 99]]*$W$2*$U$2</f>
        <v>#DIV/0!</v>
      </c>
      <c r="R82" s="2"/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7009</v>
      </c>
      <c r="B83" t="s">
        <v>45</v>
      </c>
      <c r="C83" s="1">
        <v>45616</v>
      </c>
      <c r="D83" t="s">
        <v>12</v>
      </c>
      <c r="E83">
        <v>2.5</v>
      </c>
      <c r="F83" s="2">
        <v>0.45045045045045001</v>
      </c>
      <c r="G83" s="2">
        <v>0.44308226591656402</v>
      </c>
      <c r="H83" s="2">
        <v>0.39938720715036502</v>
      </c>
      <c r="I83" s="2">
        <v>0.32727272727272699</v>
      </c>
      <c r="J83" s="2">
        <v>0.33680555555555503</v>
      </c>
      <c r="K83" s="2">
        <v>-2.3229590189792499E-2</v>
      </c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Row],[kelly/4 365]]*$W$2*$U$2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7" t="e">
        <f>Table1[[#This Row],[kelly/4 99]]*$W$2*$U$2</f>
        <v>#DIV/0!</v>
      </c>
      <c r="R83" s="2"/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6955</v>
      </c>
      <c r="B84" t="s">
        <v>18</v>
      </c>
      <c r="C84" s="1">
        <v>45616</v>
      </c>
      <c r="D84" t="s">
        <v>12</v>
      </c>
      <c r="E84">
        <v>1.5</v>
      </c>
      <c r="F84" s="2">
        <v>0.59523809523809501</v>
      </c>
      <c r="G84" s="2">
        <v>0.61214485322470302</v>
      </c>
      <c r="H84" s="2">
        <v>0.55749958708907998</v>
      </c>
      <c r="I84" s="2">
        <v>0.60773480662983403</v>
      </c>
      <c r="J84" s="2">
        <v>0.61237785016286606</v>
      </c>
      <c r="K84" s="2">
        <v>-2.3309078562626501E-2</v>
      </c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Row],[kelly/4 365]]*$W$2*$U$2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7" t="e">
        <f>Table1[[#This Row],[kelly/4 99]]*$W$2*$U$2</f>
        <v>#DIV/0!</v>
      </c>
      <c r="R84" s="2"/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7039</v>
      </c>
      <c r="B85" t="s">
        <v>60</v>
      </c>
      <c r="C85" s="1">
        <v>45616</v>
      </c>
      <c r="D85" t="s">
        <v>12</v>
      </c>
      <c r="E85">
        <v>2.5</v>
      </c>
      <c r="F85" s="2">
        <v>0.40816326530612201</v>
      </c>
      <c r="G85" s="2">
        <v>0.39613577908754699</v>
      </c>
      <c r="H85" s="2">
        <v>0.35130895310458798</v>
      </c>
      <c r="I85" s="2">
        <v>0.355263157894736</v>
      </c>
      <c r="J85" s="2">
        <v>0.34732824427480902</v>
      </c>
      <c r="K85" s="2">
        <v>-2.4016045671337499E-2</v>
      </c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Row],[kelly/4 365]]*$W$2*$U$2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7" t="e">
        <f>Table1[[#This Row],[kelly/4 99]]*$W$2*$U$2</f>
        <v>#DIV/0!</v>
      </c>
      <c r="R85" s="2"/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7047</v>
      </c>
      <c r="B86" t="s">
        <v>64</v>
      </c>
      <c r="C86" s="1">
        <v>45616</v>
      </c>
      <c r="D86" t="s">
        <v>12</v>
      </c>
      <c r="E86">
        <v>1.5</v>
      </c>
      <c r="F86" s="2">
        <v>0.57471264367816</v>
      </c>
      <c r="G86" s="2">
        <v>0.59230595154568999</v>
      </c>
      <c r="H86" s="2">
        <v>0.53319310218406601</v>
      </c>
      <c r="I86" s="2">
        <v>0.55681818181818099</v>
      </c>
      <c r="J86" s="2">
        <v>0.55149501661129496</v>
      </c>
      <c r="K86" s="2">
        <v>-2.4406757499906999E-2</v>
      </c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Row],[kelly/4 365]]*$W$2*$U$2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7" t="e">
        <f>Table1[[#This Row],[kelly/4 99]]*$W$2*$U$2</f>
        <v>#DIV/0!</v>
      </c>
      <c r="R86" s="2"/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7074</v>
      </c>
      <c r="B87" t="s">
        <v>77</v>
      </c>
      <c r="C87" s="1">
        <v>45616</v>
      </c>
      <c r="D87" t="s">
        <v>13</v>
      </c>
      <c r="E87">
        <v>2.5</v>
      </c>
      <c r="F87" s="2">
        <v>0.50761421319796896</v>
      </c>
      <c r="G87" s="2">
        <v>0.42026867662386103</v>
      </c>
      <c r="H87" s="2">
        <v>0.45877860090289102</v>
      </c>
      <c r="I87" s="2">
        <v>0.46875</v>
      </c>
      <c r="J87" s="2">
        <v>0.479310344827586</v>
      </c>
      <c r="K87" s="2">
        <v>-2.4795401087965002E-2</v>
      </c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Row],[kelly/4 365]]*$W$2*$U$2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7" t="e">
        <f>Table1[[#This Row],[kelly/4 99]]*$W$2*$U$2</f>
        <v>#DIV/0!</v>
      </c>
      <c r="R87" s="2"/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7034</v>
      </c>
      <c r="B88" t="s">
        <v>57</v>
      </c>
      <c r="C88" s="1">
        <v>45616</v>
      </c>
      <c r="D88" t="s">
        <v>13</v>
      </c>
      <c r="E88">
        <v>2.5</v>
      </c>
      <c r="F88" s="2">
        <v>0.49751243781094501</v>
      </c>
      <c r="G88" s="2">
        <v>0.40253772470888499</v>
      </c>
      <c r="H88" s="2">
        <v>0.44626923510649202</v>
      </c>
      <c r="I88" s="2">
        <v>0.44512195121951198</v>
      </c>
      <c r="J88" s="2">
        <v>0.44202898550724601</v>
      </c>
      <c r="K88" s="2">
        <v>-2.5494761741571701E-2</v>
      </c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Row],[kelly/4 365]]*$W$2*$U$2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7" t="e">
        <f>Table1[[#This Row],[kelly/4 99]]*$W$2*$U$2</f>
        <v>#DIV/0!</v>
      </c>
      <c r="R88" s="2"/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6990</v>
      </c>
      <c r="B89" t="s">
        <v>35</v>
      </c>
      <c r="C89" s="1">
        <v>45616</v>
      </c>
      <c r="D89" t="s">
        <v>13</v>
      </c>
      <c r="E89">
        <v>1.5</v>
      </c>
      <c r="F89" s="2">
        <v>0.44843049327354201</v>
      </c>
      <c r="G89" s="2">
        <v>0.35860596438258902</v>
      </c>
      <c r="H89" s="2">
        <v>0.38992485815572397</v>
      </c>
      <c r="I89" s="2">
        <v>0.39106145251396601</v>
      </c>
      <c r="J89" s="2">
        <v>0.39016393442622899</v>
      </c>
      <c r="K89" s="2">
        <v>-2.65177980310436E-2</v>
      </c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Row],[kelly/4 365]]*$W$2*$U$2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7" t="e">
        <f>Table1[[#This Row],[kelly/4 99]]*$W$2*$U$2</f>
        <v>#DIV/0!</v>
      </c>
      <c r="R89" s="2"/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6978</v>
      </c>
      <c r="B90" t="s">
        <v>29</v>
      </c>
      <c r="C90" s="1">
        <v>45616</v>
      </c>
      <c r="D90" t="s">
        <v>13</v>
      </c>
      <c r="E90">
        <v>3.5</v>
      </c>
      <c r="F90" s="2">
        <v>0.53475935828876997</v>
      </c>
      <c r="G90" s="2">
        <v>0.44936425404328401</v>
      </c>
      <c r="H90" s="2">
        <v>0.48488767833314</v>
      </c>
      <c r="I90" s="2">
        <v>0.47972972972972899</v>
      </c>
      <c r="J90" s="2">
        <v>0.46303501945525199</v>
      </c>
      <c r="K90" s="2">
        <v>-2.67988625048926E-2</v>
      </c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Row],[kelly/4 365]]*$W$2*$U$2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7" t="e">
        <f>Table1[[#This Row],[kelly/4 99]]*$W$2*$U$2</f>
        <v>#DIV/0!</v>
      </c>
      <c r="R90" s="2"/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7054</v>
      </c>
      <c r="B91" t="s">
        <v>67</v>
      </c>
      <c r="C91" s="1">
        <v>45616</v>
      </c>
      <c r="D91" t="s">
        <v>13</v>
      </c>
      <c r="E91">
        <v>1.5</v>
      </c>
      <c r="F91" s="2">
        <v>0.46948356807511699</v>
      </c>
      <c r="G91" s="2">
        <v>0.37932320885795801</v>
      </c>
      <c r="H91" s="2">
        <v>0.41240469619235998</v>
      </c>
      <c r="I91" s="2">
        <v>0.44155844155844098</v>
      </c>
      <c r="J91" s="2">
        <v>0.43309859154929498</v>
      </c>
      <c r="K91" s="2">
        <v>-2.68977869712991E-2</v>
      </c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Row],[kelly/4 365]]*$W$2*$U$2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7" t="e">
        <f>Table1[[#This Row],[kelly/4 99]]*$W$2*$U$2</f>
        <v>#DIV/0!</v>
      </c>
      <c r="R91" s="2"/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6994</v>
      </c>
      <c r="B92" t="s">
        <v>37</v>
      </c>
      <c r="C92" s="1">
        <v>45616</v>
      </c>
      <c r="D92" t="s">
        <v>13</v>
      </c>
      <c r="E92">
        <v>2.5</v>
      </c>
      <c r="F92" s="2">
        <v>0.64516129032257996</v>
      </c>
      <c r="G92" s="2">
        <v>0.555853347306146</v>
      </c>
      <c r="H92" s="2">
        <v>0.60459430470237796</v>
      </c>
      <c r="I92" s="2">
        <v>0.59663865546218398</v>
      </c>
      <c r="J92" s="2">
        <v>0.6</v>
      </c>
      <c r="K92" s="2">
        <v>-2.8581285323324299E-2</v>
      </c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Row],[kelly/4 365]]*$W$2*$U$2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7" t="e">
        <f>Table1[[#This Row],[kelly/4 99]]*$W$2*$U$2</f>
        <v>#DIV/0!</v>
      </c>
      <c r="R92" s="2"/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7032</v>
      </c>
      <c r="B93" t="s">
        <v>56</v>
      </c>
      <c r="C93" s="1">
        <v>45616</v>
      </c>
      <c r="D93" t="s">
        <v>13</v>
      </c>
      <c r="E93">
        <v>1.5</v>
      </c>
      <c r="F93" s="2">
        <v>0.418410041841004</v>
      </c>
      <c r="G93" s="2">
        <v>0.31823445318359</v>
      </c>
      <c r="H93" s="2">
        <v>0.34990512800392698</v>
      </c>
      <c r="I93" s="2">
        <v>0.31666666666666599</v>
      </c>
      <c r="J93" s="2">
        <v>0.337662337662337</v>
      </c>
      <c r="K93" s="2">
        <v>-2.9447256127807901E-2</v>
      </c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Row],[kelly/4 365]]*$W$2*$U$2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7" t="e">
        <f>Table1[[#This Row],[kelly/4 99]]*$W$2*$U$2</f>
        <v>#DIV/0!</v>
      </c>
      <c r="R93" s="2"/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6972</v>
      </c>
      <c r="B94" t="s">
        <v>26</v>
      </c>
      <c r="C94" s="1">
        <v>45616</v>
      </c>
      <c r="D94" t="s">
        <v>13</v>
      </c>
      <c r="E94">
        <v>1.5</v>
      </c>
      <c r="F94" s="2">
        <v>0.53475935828876997</v>
      </c>
      <c r="G94" s="2">
        <v>0.434791435211413</v>
      </c>
      <c r="H94" s="2">
        <v>0.47911459701499098</v>
      </c>
      <c r="I94" s="2">
        <v>0.38834951456310601</v>
      </c>
      <c r="J94" s="2">
        <v>0.41150442477876098</v>
      </c>
      <c r="K94" s="2">
        <v>-2.9901064247691501E-2</v>
      </c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Row],[kelly/4 365]]*$W$2*$U$2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7" t="e">
        <f>Table1[[#This Row],[kelly/4 99]]*$W$2*$U$2</f>
        <v>#DIV/0!</v>
      </c>
      <c r="R94" s="2"/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7036</v>
      </c>
      <c r="B95" t="s">
        <v>58</v>
      </c>
      <c r="C95" s="1">
        <v>45616</v>
      </c>
      <c r="D95" t="s">
        <v>13</v>
      </c>
      <c r="E95">
        <v>1.5</v>
      </c>
      <c r="F95" s="2">
        <v>0.43859649122806998</v>
      </c>
      <c r="G95" s="2">
        <v>0.342954630819993</v>
      </c>
      <c r="H95" s="2">
        <v>0.36968412394169298</v>
      </c>
      <c r="I95" s="2">
        <v>0.38562091503267898</v>
      </c>
      <c r="J95" s="2">
        <v>0.40613026819923298</v>
      </c>
      <c r="K95" s="2">
        <v>-3.06875385572144E-2</v>
      </c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Row],[kelly/4 365]]*$W$2*$U$2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7" t="e">
        <f>Table1[[#This Row],[kelly/4 99]]*$W$2*$U$2</f>
        <v>#DIV/0!</v>
      </c>
      <c r="R95" s="2"/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7049</v>
      </c>
      <c r="B96" t="s">
        <v>65</v>
      </c>
      <c r="C96" s="1">
        <v>45616</v>
      </c>
      <c r="D96" t="s">
        <v>12</v>
      </c>
      <c r="E96">
        <v>2.5</v>
      </c>
      <c r="F96" s="2">
        <v>0.48780487804877998</v>
      </c>
      <c r="G96" s="2">
        <v>0.46869760143563799</v>
      </c>
      <c r="H96" s="2">
        <v>0.42338599420537198</v>
      </c>
      <c r="I96" s="2">
        <v>0.39779005524861799</v>
      </c>
      <c r="J96" s="2">
        <v>0.37864077669902901</v>
      </c>
      <c r="K96" s="2">
        <v>-3.1442550447377898E-2</v>
      </c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Row],[kelly/4 365]]*$W$2*$U$2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7" t="e">
        <f>Table1[[#This Row],[kelly/4 99]]*$W$2*$U$2</f>
        <v>#DIV/0!</v>
      </c>
      <c r="R96" s="2"/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6963</v>
      </c>
      <c r="B97" t="s">
        <v>22</v>
      </c>
      <c r="C97" s="1">
        <v>45616</v>
      </c>
      <c r="D97" t="s">
        <v>12</v>
      </c>
      <c r="E97">
        <v>2.5</v>
      </c>
      <c r="F97" s="2">
        <v>0.56497175141242895</v>
      </c>
      <c r="G97" s="2">
        <v>0.54826197906772101</v>
      </c>
      <c r="H97" s="2">
        <v>0.50977015511239199</v>
      </c>
      <c r="I97" s="2">
        <v>0.55882352941176405</v>
      </c>
      <c r="J97" s="2">
        <v>0.54452054794520499</v>
      </c>
      <c r="K97" s="2">
        <v>-3.1722995276320103E-2</v>
      </c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Row],[kelly/4 365]]*$W$2*$U$2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7" t="e">
        <f>Table1[[#This Row],[kelly/4 99]]*$W$2*$U$2</f>
        <v>#DIV/0!</v>
      </c>
      <c r="R97" s="2"/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6974</v>
      </c>
      <c r="B98" t="s">
        <v>27</v>
      </c>
      <c r="C98" s="1">
        <v>45616</v>
      </c>
      <c r="D98" t="s">
        <v>13</v>
      </c>
      <c r="E98">
        <v>1.5</v>
      </c>
      <c r="F98" s="2">
        <v>0.43859649122806998</v>
      </c>
      <c r="G98" s="2">
        <v>0.332552535982997</v>
      </c>
      <c r="H98" s="2">
        <v>0.36380054890777302</v>
      </c>
      <c r="I98" s="2">
        <v>0.33548387096774102</v>
      </c>
      <c r="J98" s="2">
        <v>0.34716981132075397</v>
      </c>
      <c r="K98" s="2">
        <v>-3.3307568064507298E-2</v>
      </c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Row],[kelly/4 365]]*$W$2*$U$2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7" t="e">
        <f>Table1[[#This Row],[kelly/4 99]]*$W$2*$U$2</f>
        <v>#DIV/0!</v>
      </c>
      <c r="R98" s="2"/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6945</v>
      </c>
      <c r="B99" t="s">
        <v>11</v>
      </c>
      <c r="C99" s="1">
        <v>45616</v>
      </c>
      <c r="D99" t="s">
        <v>12</v>
      </c>
      <c r="E99">
        <v>3.5</v>
      </c>
      <c r="F99" s="2">
        <v>0.40816326530612201</v>
      </c>
      <c r="G99" s="2">
        <v>0.36771262471032401</v>
      </c>
      <c r="H99" s="2">
        <v>0.32597750405668602</v>
      </c>
      <c r="I99" s="2">
        <v>0.35</v>
      </c>
      <c r="J99" s="2">
        <v>0.35802469135802401</v>
      </c>
      <c r="K99" s="2">
        <v>-3.4716399148468399E-2</v>
      </c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Row],[kelly/4 365]]*$W$2*$U$2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7" t="e">
        <f>Table1[[#This Row],[kelly/4 99]]*$W$2*$U$2</f>
        <v>#DIV/0!</v>
      </c>
      <c r="R99" s="2"/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7044</v>
      </c>
      <c r="B100" t="s">
        <v>62</v>
      </c>
      <c r="C100" s="1">
        <v>45616</v>
      </c>
      <c r="D100" t="s">
        <v>13</v>
      </c>
      <c r="E100">
        <v>2.5</v>
      </c>
      <c r="F100" s="2">
        <v>0.47169811320754701</v>
      </c>
      <c r="G100" s="2">
        <v>0.36992676708336603</v>
      </c>
      <c r="H100" s="2">
        <v>0.39692620060262002</v>
      </c>
      <c r="I100" s="2">
        <v>0.35028248587570598</v>
      </c>
      <c r="J100" s="2">
        <v>0.34201954397394102</v>
      </c>
      <c r="K100" s="2">
        <v>-3.5383137214831398E-2</v>
      </c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Row],[kelly/4 365]]*$W$2*$U$2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7" t="e">
        <f>Table1[[#This Row],[kelly/4 99]]*$W$2*$U$2</f>
        <v>#DIV/0!</v>
      </c>
      <c r="R100" s="2"/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6954</v>
      </c>
      <c r="B101" t="s">
        <v>17</v>
      </c>
      <c r="C101" s="1">
        <v>45616</v>
      </c>
      <c r="D101" t="s">
        <v>13</v>
      </c>
      <c r="E101">
        <v>1.5</v>
      </c>
      <c r="F101" s="2">
        <v>0.54347826086956497</v>
      </c>
      <c r="G101" s="2">
        <v>0.43420098928912698</v>
      </c>
      <c r="H101" s="2">
        <v>0.47623807737009799</v>
      </c>
      <c r="I101" s="2">
        <v>0.415300546448087</v>
      </c>
      <c r="J101" s="2">
        <v>0.399361022364217</v>
      </c>
      <c r="K101" s="2">
        <v>-3.6822005249708099E-2</v>
      </c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Row],[kelly/4 365]]*$W$2*$U$2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7" t="e">
        <f>Table1[[#This Row],[kelly/4 99]]*$W$2*$U$2</f>
        <v>#DIV/0!</v>
      </c>
      <c r="R101" s="2"/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7012</v>
      </c>
      <c r="B102" t="s">
        <v>46</v>
      </c>
      <c r="C102" s="1">
        <v>45616</v>
      </c>
      <c r="D102" t="s">
        <v>13</v>
      </c>
      <c r="E102">
        <v>2.5</v>
      </c>
      <c r="F102" s="2">
        <v>0.60606060606060597</v>
      </c>
      <c r="G102" s="2">
        <v>0.50413217416009803</v>
      </c>
      <c r="H102" s="2">
        <v>0.54746513599940605</v>
      </c>
      <c r="I102" s="2">
        <v>0.60119047619047605</v>
      </c>
      <c r="J102" s="2">
        <v>0.60616438356164304</v>
      </c>
      <c r="K102" s="2">
        <v>-3.7185586769607502E-2</v>
      </c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Row],[kelly/4 365]]*$W$2*$U$2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7" t="e">
        <f>Table1[[#This Row],[kelly/4 99]]*$W$2*$U$2</f>
        <v>#DIV/0!</v>
      </c>
      <c r="R102" s="2"/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7001</v>
      </c>
      <c r="B103" t="s">
        <v>41</v>
      </c>
      <c r="C103" s="1">
        <v>45616</v>
      </c>
      <c r="D103" t="s">
        <v>12</v>
      </c>
      <c r="E103">
        <v>1.5</v>
      </c>
      <c r="F103" s="2">
        <v>0.57471264367816</v>
      </c>
      <c r="G103" s="2">
        <v>0.57626256697430001</v>
      </c>
      <c r="H103" s="2">
        <v>0.51130226513917598</v>
      </c>
      <c r="I103" s="2">
        <v>0.42553191489361702</v>
      </c>
      <c r="J103" s="2">
        <v>0.44067796610169402</v>
      </c>
      <c r="K103" s="2">
        <v>-3.7275019816835502E-2</v>
      </c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Row],[kelly/4 365]]*$W$2*$U$2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7" t="e">
        <f>Table1[[#This Row],[kelly/4 99]]*$W$2*$U$2</f>
        <v>#DIV/0!</v>
      </c>
      <c r="R103" s="2"/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7003</v>
      </c>
      <c r="B104" t="s">
        <v>42</v>
      </c>
      <c r="C104" s="1">
        <v>45616</v>
      </c>
      <c r="D104" t="s">
        <v>12</v>
      </c>
      <c r="E104">
        <v>2.5</v>
      </c>
      <c r="F104" s="2">
        <v>0.427350427350427</v>
      </c>
      <c r="G104" s="2">
        <v>0.38557681082469503</v>
      </c>
      <c r="H104" s="2">
        <v>0.33513147862124998</v>
      </c>
      <c r="I104" s="2">
        <v>0.37278106508875702</v>
      </c>
      <c r="J104" s="2">
        <v>0.38870431893687701</v>
      </c>
      <c r="K104" s="2">
        <v>-4.0259764930274798E-2</v>
      </c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Row],[kelly/4 365]]*$W$2*$U$2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7" t="e">
        <f>Table1[[#This Row],[kelly/4 99]]*$W$2*$U$2</f>
        <v>#DIV/0!</v>
      </c>
      <c r="R104" s="2"/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7027</v>
      </c>
      <c r="B105" t="s">
        <v>54</v>
      </c>
      <c r="C105" s="1">
        <v>45616</v>
      </c>
      <c r="D105" t="s">
        <v>12</v>
      </c>
      <c r="E105">
        <v>2.5</v>
      </c>
      <c r="F105" s="2">
        <v>0.60606060606060597</v>
      </c>
      <c r="G105" s="2">
        <v>0.58113433623438604</v>
      </c>
      <c r="H105" s="2">
        <v>0.541854762215212</v>
      </c>
      <c r="I105" s="2">
        <v>0.40331491712707102</v>
      </c>
      <c r="J105" s="2">
        <v>0.436482084690553</v>
      </c>
      <c r="K105" s="2">
        <v>-4.0746016286499702E-2</v>
      </c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Row],[kelly/4 365]]*$W$2*$U$2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7" t="e">
        <f>Table1[[#This Row],[kelly/4 99]]*$W$2*$U$2</f>
        <v>#DIV/0!</v>
      </c>
      <c r="R105" s="2"/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7013</v>
      </c>
      <c r="B106" t="s">
        <v>47</v>
      </c>
      <c r="C106" s="1">
        <v>45616</v>
      </c>
      <c r="D106" t="s">
        <v>12</v>
      </c>
      <c r="E106">
        <v>2.5</v>
      </c>
      <c r="F106" s="2">
        <v>0.418410041841004</v>
      </c>
      <c r="G106" s="2">
        <v>0.38195504475029601</v>
      </c>
      <c r="H106" s="2">
        <v>0.32204699887606603</v>
      </c>
      <c r="I106" s="2">
        <v>0.31547619047619002</v>
      </c>
      <c r="J106" s="2">
        <v>0.37979094076655001</v>
      </c>
      <c r="K106" s="2">
        <v>-4.1422243288885101E-2</v>
      </c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Row],[kelly/4 365]]*$W$2*$U$2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7" t="e">
        <f>Table1[[#This Row],[kelly/4 99]]*$W$2*$U$2</f>
        <v>#DIV/0!</v>
      </c>
      <c r="R106" s="2"/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7071</v>
      </c>
      <c r="B107" t="s">
        <v>76</v>
      </c>
      <c r="C107" s="1">
        <v>45616</v>
      </c>
      <c r="D107" t="s">
        <v>12</v>
      </c>
      <c r="E107">
        <v>2.5</v>
      </c>
      <c r="F107" s="2">
        <v>0.53475935828876997</v>
      </c>
      <c r="G107" s="2">
        <v>0.49910700340230302</v>
      </c>
      <c r="H107" s="2">
        <v>0.45516033073769901</v>
      </c>
      <c r="I107" s="2">
        <v>0.53107344632768305</v>
      </c>
      <c r="J107" s="2">
        <v>0.55592105263157898</v>
      </c>
      <c r="K107" s="2">
        <v>-4.2773040666810799E-2</v>
      </c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Row],[kelly/4 365]]*$W$2*$U$2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7" t="e">
        <f>Table1[[#This Row],[kelly/4 99]]*$W$2*$U$2</f>
        <v>#DIV/0!</v>
      </c>
      <c r="R107" s="2"/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6957</v>
      </c>
      <c r="B108" t="s">
        <v>19</v>
      </c>
      <c r="C108" s="1">
        <v>45616</v>
      </c>
      <c r="D108" t="s">
        <v>12</v>
      </c>
      <c r="E108">
        <v>2.5</v>
      </c>
      <c r="F108" s="2">
        <v>0.60606060606060597</v>
      </c>
      <c r="G108" s="2">
        <v>0.57638578344037505</v>
      </c>
      <c r="H108" s="2">
        <v>0.53859278181782699</v>
      </c>
      <c r="I108" s="2">
        <v>0.53409090909090895</v>
      </c>
      <c r="J108" s="2">
        <v>0.53535353535353503</v>
      </c>
      <c r="K108" s="2">
        <v>-4.2816119230994203E-2</v>
      </c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Row],[kelly/4 365]]*$W$2*$U$2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7" t="e">
        <f>Table1[[#This Row],[kelly/4 99]]*$W$2*$U$2</f>
        <v>#DIV/0!</v>
      </c>
      <c r="R108" s="2"/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6999</v>
      </c>
      <c r="B109" t="s">
        <v>40</v>
      </c>
      <c r="C109" s="1">
        <v>45616</v>
      </c>
      <c r="D109" t="s">
        <v>12</v>
      </c>
      <c r="E109">
        <v>3.5</v>
      </c>
      <c r="F109" s="2">
        <v>0.56497175141242895</v>
      </c>
      <c r="G109" s="2">
        <v>0.527519396362642</v>
      </c>
      <c r="H109" s="2">
        <v>0.48997307294297099</v>
      </c>
      <c r="I109" s="2">
        <v>0.49180327868852403</v>
      </c>
      <c r="J109" s="2">
        <v>0.50159744408945595</v>
      </c>
      <c r="K109" s="2">
        <v>-4.3099889899655998E-2</v>
      </c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Row],[kelly/4 365]]*$W$2*$U$2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7" t="e">
        <f>Table1[[#This Row],[kelly/4 99]]*$W$2*$U$2</f>
        <v>#DIV/0!</v>
      </c>
      <c r="R109" s="2"/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7041</v>
      </c>
      <c r="B110" t="s">
        <v>61</v>
      </c>
      <c r="C110" s="1">
        <v>45616</v>
      </c>
      <c r="D110" t="s">
        <v>12</v>
      </c>
      <c r="E110">
        <v>2.5</v>
      </c>
      <c r="F110" s="2">
        <v>0.57471264367816</v>
      </c>
      <c r="G110" s="2">
        <v>0.54386089207638699</v>
      </c>
      <c r="H110" s="2">
        <v>0.50017023244691505</v>
      </c>
      <c r="I110" s="2">
        <v>0.5</v>
      </c>
      <c r="J110" s="2">
        <v>0.486928104575163</v>
      </c>
      <c r="K110" s="2">
        <v>-4.3818849845394102E-2</v>
      </c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Row],[kelly/4 365]]*$W$2*$U$2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7" t="e">
        <f>Table1[[#This Row],[kelly/4 99]]*$W$2*$U$2</f>
        <v>#DIV/0!</v>
      </c>
      <c r="R110" s="2"/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6985</v>
      </c>
      <c r="B111" t="s">
        <v>33</v>
      </c>
      <c r="C111" s="1">
        <v>45616</v>
      </c>
      <c r="D111" t="s">
        <v>12</v>
      </c>
      <c r="E111">
        <v>2.5</v>
      </c>
      <c r="F111" s="2">
        <v>0.50761421319796896</v>
      </c>
      <c r="G111" s="2">
        <v>0.46827032942091701</v>
      </c>
      <c r="H111" s="2">
        <v>0.42111102318735499</v>
      </c>
      <c r="I111" s="2">
        <v>0.43452380952380898</v>
      </c>
      <c r="J111" s="2">
        <v>0.42807017543859599</v>
      </c>
      <c r="K111" s="2">
        <v>-4.3920434103327001E-2</v>
      </c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Row],[kelly/4 365]]*$W$2*$U$2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7" t="e">
        <f>Table1[[#This Row],[kelly/4 99]]*$W$2*$U$2</f>
        <v>#DIV/0!</v>
      </c>
      <c r="R111" s="2"/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6949</v>
      </c>
      <c r="B112" t="s">
        <v>15</v>
      </c>
      <c r="C112" s="1">
        <v>45616</v>
      </c>
      <c r="D112" t="s">
        <v>12</v>
      </c>
      <c r="E112">
        <v>1.5</v>
      </c>
      <c r="F112" s="2">
        <v>0.65359477124182996</v>
      </c>
      <c r="G112" s="2">
        <v>0.61876407121117405</v>
      </c>
      <c r="H112" s="2">
        <v>0.59179768204011496</v>
      </c>
      <c r="I112" s="2">
        <v>0.49673202614378997</v>
      </c>
      <c r="J112" s="2">
        <v>0.5390625</v>
      </c>
      <c r="K112" s="2">
        <v>-4.45988426785962E-2</v>
      </c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Row],[kelly/4 365]]*$W$2*$U$2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7" t="e">
        <f>Table1[[#This Row],[kelly/4 99]]*$W$2*$U$2</f>
        <v>#DIV/0!</v>
      </c>
      <c r="R112" s="2"/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7052</v>
      </c>
      <c r="B113" t="s">
        <v>66</v>
      </c>
      <c r="C113" s="1">
        <v>45616</v>
      </c>
      <c r="D113" t="s">
        <v>13</v>
      </c>
      <c r="E113">
        <v>2.5</v>
      </c>
      <c r="F113" s="2">
        <v>0.42918454935622302</v>
      </c>
      <c r="G113" s="2">
        <v>0.29732346244441499</v>
      </c>
      <c r="H113" s="2">
        <v>0.32695005340591798</v>
      </c>
      <c r="I113" s="2">
        <v>0.28571428571428498</v>
      </c>
      <c r="J113" s="2">
        <v>0.29194630872483202</v>
      </c>
      <c r="K113" s="2">
        <v>-4.4775634504550701E-2</v>
      </c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Row],[kelly/4 365]]*$W$2*$U$2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7" t="e">
        <f>Table1[[#This Row],[kelly/4 99]]*$W$2*$U$2</f>
        <v>#DIV/0!</v>
      </c>
      <c r="R113" s="2"/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7006</v>
      </c>
      <c r="B114" t="s">
        <v>43</v>
      </c>
      <c r="C114" s="1">
        <v>45616</v>
      </c>
      <c r="D114" t="s">
        <v>13</v>
      </c>
      <c r="E114">
        <v>1.5</v>
      </c>
      <c r="F114" s="2">
        <v>0.42372881355932202</v>
      </c>
      <c r="G114" s="2">
        <v>0.30633052282168399</v>
      </c>
      <c r="H114" s="2">
        <v>0.31712919588558303</v>
      </c>
      <c r="I114" s="2">
        <v>0.41988950276242998</v>
      </c>
      <c r="J114" s="2">
        <v>0.44299674267100903</v>
      </c>
      <c r="K114" s="2">
        <v>-4.6245422373165902E-2</v>
      </c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Row],[kelly/4 365]]*$W$2*$U$2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7" t="e">
        <f>Table1[[#This Row],[kelly/4 99]]*$W$2*$U$2</f>
        <v>#DIV/0!</v>
      </c>
      <c r="R114" s="2"/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6951</v>
      </c>
      <c r="B115" t="s">
        <v>16</v>
      </c>
      <c r="C115" s="1">
        <v>45616</v>
      </c>
      <c r="D115" t="s">
        <v>12</v>
      </c>
      <c r="E115">
        <v>1.5</v>
      </c>
      <c r="F115" s="2">
        <v>0.59523809523809501</v>
      </c>
      <c r="G115" s="2">
        <v>0.57004414447932295</v>
      </c>
      <c r="H115" s="2">
        <v>0.52004039845179295</v>
      </c>
      <c r="I115" s="2">
        <v>0.51685393258426904</v>
      </c>
      <c r="J115" s="2">
        <v>0.54485049833887</v>
      </c>
      <c r="K115" s="2">
        <v>-4.6445636250362597E-2</v>
      </c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Row],[kelly/4 365]]*$W$2*$U$2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7" t="e">
        <f>Table1[[#This Row],[kelly/4 99]]*$W$2*$U$2</f>
        <v>#DIV/0!</v>
      </c>
      <c r="R115" s="2"/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6998</v>
      </c>
      <c r="B116" t="s">
        <v>39</v>
      </c>
      <c r="C116" s="1">
        <v>45616</v>
      </c>
      <c r="D116" t="s">
        <v>13</v>
      </c>
      <c r="E116">
        <v>2.5</v>
      </c>
      <c r="F116" s="2">
        <v>0.63694267515923497</v>
      </c>
      <c r="G116" s="2">
        <v>0.52515815579070402</v>
      </c>
      <c r="H116" s="2">
        <v>0.56889083064111601</v>
      </c>
      <c r="I116" s="2">
        <v>0.60493827160493796</v>
      </c>
      <c r="J116" s="2">
        <v>0.53813559322033899</v>
      </c>
      <c r="K116" s="2">
        <v>-4.6860261356774999E-2</v>
      </c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Row],[kelly/4 365]]*$W$2*$U$2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7" t="e">
        <f>Table1[[#This Row],[kelly/4 99]]*$W$2*$U$2</f>
        <v>#DIV/0!</v>
      </c>
      <c r="R116" s="2"/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7056</v>
      </c>
      <c r="B117" t="s">
        <v>68</v>
      </c>
      <c r="C117" s="1">
        <v>45616</v>
      </c>
      <c r="D117" t="s">
        <v>13</v>
      </c>
      <c r="E117">
        <v>2.5</v>
      </c>
      <c r="F117" s="2">
        <v>0.50761421319796896</v>
      </c>
      <c r="G117" s="2">
        <v>0.389259691293528</v>
      </c>
      <c r="H117" s="2">
        <v>0.41309096975112902</v>
      </c>
      <c r="I117" s="2">
        <v>0.44134078212290501</v>
      </c>
      <c r="J117" s="2">
        <v>0.454248366013071</v>
      </c>
      <c r="K117" s="2">
        <v>-4.7992471543885397E-2</v>
      </c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Row],[kelly/4 365]]*$W$2*$U$2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7" t="e">
        <f>Table1[[#This Row],[kelly/4 99]]*$W$2*$U$2</f>
        <v>#DIV/0!</v>
      </c>
      <c r="R117" s="2"/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7046</v>
      </c>
      <c r="B118" t="s">
        <v>63</v>
      </c>
      <c r="C118" s="1">
        <v>45616</v>
      </c>
      <c r="D118" t="s">
        <v>13</v>
      </c>
      <c r="E118">
        <v>1.5</v>
      </c>
      <c r="F118" s="2">
        <v>0.48309178743961301</v>
      </c>
      <c r="G118" s="2">
        <v>0.35836048402883502</v>
      </c>
      <c r="H118" s="2">
        <v>0.383242384817225</v>
      </c>
      <c r="I118" s="2">
        <v>0.39024390243902402</v>
      </c>
      <c r="J118" s="2">
        <v>0.38645418326693198</v>
      </c>
      <c r="K118" s="2">
        <v>-4.8291650333724997E-2</v>
      </c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Row],[kelly/4 365]]*$W$2*$U$2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7" t="e">
        <f>Table1[[#This Row],[kelly/4 99]]*$W$2*$U$2</f>
        <v>#DIV/0!</v>
      </c>
      <c r="R118" s="2"/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6948</v>
      </c>
      <c r="B119" t="s">
        <v>14</v>
      </c>
      <c r="C119" s="1">
        <v>45616</v>
      </c>
      <c r="D119" t="s">
        <v>13</v>
      </c>
      <c r="E119">
        <v>2.5</v>
      </c>
      <c r="F119" s="2">
        <v>0.64516129032257996</v>
      </c>
      <c r="G119" s="2">
        <v>0.52531071240368199</v>
      </c>
      <c r="H119" s="2">
        <v>0.57345390405709096</v>
      </c>
      <c r="I119" s="2">
        <v>0.53591160220994405</v>
      </c>
      <c r="J119" s="2">
        <v>0.58957654723126995</v>
      </c>
      <c r="K119" s="2">
        <v>-5.0521113050685601E-2</v>
      </c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Row],[kelly/4 365]]*$W$2*$U$2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7" t="e">
        <f>Table1[[#This Row],[kelly/4 99]]*$W$2*$U$2</f>
        <v>#DIV/0!</v>
      </c>
      <c r="R119" s="2"/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6967</v>
      </c>
      <c r="B120" t="s">
        <v>24</v>
      </c>
      <c r="C120" s="1">
        <v>45616</v>
      </c>
      <c r="D120" t="s">
        <v>12</v>
      </c>
      <c r="E120">
        <v>2.5</v>
      </c>
      <c r="F120" s="2">
        <v>0.59523809523809501</v>
      </c>
      <c r="G120" s="2">
        <v>0.55308967928670605</v>
      </c>
      <c r="H120" s="2">
        <v>0.51325750140653703</v>
      </c>
      <c r="I120" s="2">
        <v>0.63225806451612898</v>
      </c>
      <c r="J120" s="2">
        <v>0.62365591397849396</v>
      </c>
      <c r="K120" s="2">
        <v>-5.06350726606681E-2</v>
      </c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Row],[kelly/4 365]]*$W$2*$U$2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7" t="e">
        <f>Table1[[#This Row],[kelly/4 99]]*$W$2*$U$2</f>
        <v>#DIV/0!</v>
      </c>
      <c r="R120" s="2"/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7077</v>
      </c>
      <c r="B121" t="s">
        <v>79</v>
      </c>
      <c r="C121" s="1">
        <v>45616</v>
      </c>
      <c r="D121" t="s">
        <v>12</v>
      </c>
      <c r="E121">
        <v>1.5</v>
      </c>
      <c r="F121" s="2">
        <v>0.61728395061728303</v>
      </c>
      <c r="G121" s="2">
        <v>0.58195948868283498</v>
      </c>
      <c r="H121" s="2">
        <v>0.53759756814962301</v>
      </c>
      <c r="I121" s="2">
        <v>0.66666666666666596</v>
      </c>
      <c r="J121" s="2">
        <v>0.63928571428571401</v>
      </c>
      <c r="K121" s="2">
        <v>-5.2053201450649303E-2</v>
      </c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Row],[kelly/4 365]]*$W$2*$U$2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7" t="e">
        <f>Table1[[#This Row],[kelly/4 99]]*$W$2*$U$2</f>
        <v>#DIV/0!</v>
      </c>
      <c r="R121" s="2"/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7069</v>
      </c>
      <c r="B122" t="s">
        <v>75</v>
      </c>
      <c r="C122" s="1">
        <v>45616</v>
      </c>
      <c r="D122" t="s">
        <v>12</v>
      </c>
      <c r="E122">
        <v>1.5</v>
      </c>
      <c r="F122" s="2">
        <v>0.64516129032257996</v>
      </c>
      <c r="G122" s="2">
        <v>0.60864283932878205</v>
      </c>
      <c r="H122" s="2">
        <v>0.56669289900739295</v>
      </c>
      <c r="I122" s="2">
        <v>0.53289473684210498</v>
      </c>
      <c r="J122" s="2">
        <v>0.56071428571428505</v>
      </c>
      <c r="K122" s="2">
        <v>-5.5284548426609001E-2</v>
      </c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Row],[kelly/4 365]]*$W$2*$U$2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7" t="e">
        <f>Table1[[#This Row],[kelly/4 99]]*$W$2*$U$2</f>
        <v>#DIV/0!</v>
      </c>
      <c r="R122" s="2"/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7029</v>
      </c>
      <c r="B123" t="s">
        <v>55</v>
      </c>
      <c r="C123" s="1">
        <v>45616</v>
      </c>
      <c r="D123" t="s">
        <v>12</v>
      </c>
      <c r="E123">
        <v>1.5</v>
      </c>
      <c r="F123" s="2">
        <v>0.64935064935064901</v>
      </c>
      <c r="G123" s="2">
        <v>0.61451764240818596</v>
      </c>
      <c r="H123" s="2">
        <v>0.566319549216037</v>
      </c>
      <c r="I123" s="2">
        <v>0.60283687943262398</v>
      </c>
      <c r="J123" s="2">
        <v>0.61065573770491799</v>
      </c>
      <c r="K123" s="2">
        <v>-5.91980991700473E-2</v>
      </c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Row],[kelly/4 365]]*$W$2*$U$2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7" t="e">
        <f>Table1[[#This Row],[kelly/4 99]]*$W$2*$U$2</f>
        <v>#DIV/0!</v>
      </c>
      <c r="R123" s="2"/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6965</v>
      </c>
      <c r="B124" t="s">
        <v>23</v>
      </c>
      <c r="C124" s="1">
        <v>45616</v>
      </c>
      <c r="D124" t="s">
        <v>12</v>
      </c>
      <c r="E124">
        <v>1.5</v>
      </c>
      <c r="F124" s="2">
        <v>0.625</v>
      </c>
      <c r="G124" s="2">
        <v>0.58242765754994597</v>
      </c>
      <c r="H124" s="2">
        <v>0.53431422680347296</v>
      </c>
      <c r="I124" s="2">
        <v>0.54335260115606898</v>
      </c>
      <c r="J124" s="2">
        <v>0.52348993288590595</v>
      </c>
      <c r="K124" s="2">
        <v>-6.0457182131018E-2</v>
      </c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Row],[kelly/4 365]]*$W$2*$U$2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7" t="e">
        <f>Table1[[#This Row],[kelly/4 99]]*$W$2*$U$2</f>
        <v>#DIV/0!</v>
      </c>
      <c r="R124" s="2"/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6991</v>
      </c>
      <c r="B125" t="s">
        <v>36</v>
      </c>
      <c r="C125" s="1">
        <v>45616</v>
      </c>
      <c r="D125" t="s">
        <v>12</v>
      </c>
      <c r="E125">
        <v>2.5</v>
      </c>
      <c r="F125" s="2">
        <v>0.54945054945054905</v>
      </c>
      <c r="G125" s="2">
        <v>0.48524936241729699</v>
      </c>
      <c r="H125" s="2">
        <v>0.43978076858305598</v>
      </c>
      <c r="I125" s="2">
        <v>0.34939759036144502</v>
      </c>
      <c r="J125" s="2">
        <v>0.40909090909090901</v>
      </c>
      <c r="K125" s="2">
        <v>-6.0853354017938302E-2</v>
      </c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Row],[kelly/4 365]]*$W$2*$U$2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7" t="e">
        <f>Table1[[#This Row],[kelly/4 99]]*$W$2*$U$2</f>
        <v>#DIV/0!</v>
      </c>
      <c r="R125" s="2"/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6969</v>
      </c>
      <c r="B126" t="s">
        <v>25</v>
      </c>
      <c r="C126" s="1">
        <v>45616</v>
      </c>
      <c r="D126" t="s">
        <v>12</v>
      </c>
      <c r="E126">
        <v>1.5</v>
      </c>
      <c r="F126" s="2">
        <v>0.57803468208092401</v>
      </c>
      <c r="G126" s="2">
        <v>0.52424435470272701</v>
      </c>
      <c r="H126" s="2">
        <v>0.46965606534365101</v>
      </c>
      <c r="I126" s="2">
        <v>0.50828729281767904</v>
      </c>
      <c r="J126" s="2">
        <v>0.554838709677419</v>
      </c>
      <c r="K126" s="2">
        <v>-6.4210618820371004E-2</v>
      </c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Row],[kelly/4 365]]*$W$2*$U$2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7" t="e">
        <f>Table1[[#This Row],[kelly/4 99]]*$W$2*$U$2</f>
        <v>#DIV/0!</v>
      </c>
      <c r="R126" s="2"/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6983</v>
      </c>
      <c r="B127" t="s">
        <v>32</v>
      </c>
      <c r="C127" s="1">
        <v>45616</v>
      </c>
      <c r="D127" t="s">
        <v>12</v>
      </c>
      <c r="E127">
        <v>1.5</v>
      </c>
      <c r="F127" s="2">
        <v>0.61728395061728303</v>
      </c>
      <c r="G127" s="2">
        <v>0.56776816437424005</v>
      </c>
      <c r="H127" s="2">
        <v>0.51490637826152896</v>
      </c>
      <c r="I127" s="2">
        <v>0.56424581005586505</v>
      </c>
      <c r="J127" s="2">
        <v>0.52768729641693801</v>
      </c>
      <c r="K127" s="2">
        <v>-6.6875672264645997E-2</v>
      </c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Row],[kelly/4 365]]*$W$2*$U$2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7" t="e">
        <f>Table1[[#This Row],[kelly/4 99]]*$W$2*$U$2</f>
        <v>#DIV/0!</v>
      </c>
      <c r="R127" s="2"/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7024</v>
      </c>
      <c r="B128" t="s">
        <v>52</v>
      </c>
      <c r="C128" s="1">
        <v>45616</v>
      </c>
      <c r="D128" t="s">
        <v>13</v>
      </c>
      <c r="E128">
        <v>2.5</v>
      </c>
      <c r="F128" s="2">
        <v>0.58823529411764697</v>
      </c>
      <c r="G128" s="2">
        <v>0.43524568465026098</v>
      </c>
      <c r="H128" s="2">
        <v>0.46929542692527199</v>
      </c>
      <c r="I128" s="2">
        <v>0.425414364640884</v>
      </c>
      <c r="J128" s="2">
        <v>0.45483870967741902</v>
      </c>
      <c r="K128" s="2">
        <v>-7.22134907953704E-2</v>
      </c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Row],[kelly/4 365]]*$W$2*$U$2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7" t="e">
        <f>Table1[[#This Row],[kelly/4 99]]*$W$2*$U$2</f>
        <v>#DIV/0!</v>
      </c>
      <c r="R128" s="2"/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7018</v>
      </c>
      <c r="B129" t="s">
        <v>49</v>
      </c>
      <c r="C129" s="1">
        <v>45616</v>
      </c>
      <c r="D129" t="s">
        <v>13</v>
      </c>
      <c r="E129">
        <v>2.5</v>
      </c>
      <c r="F129" s="2">
        <v>0.60606060606060597</v>
      </c>
      <c r="G129" s="2">
        <v>0.44083914692592502</v>
      </c>
      <c r="H129" s="2">
        <v>0.48842570199274898</v>
      </c>
      <c r="I129" s="2">
        <v>0.57647058823529396</v>
      </c>
      <c r="J129" s="2">
        <v>0.59183673469387699</v>
      </c>
      <c r="K129" s="2">
        <v>-7.4652919889216796E-2</v>
      </c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Row],[kelly/4 365]]*$W$2*$U$2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7" t="e">
        <f>Table1[[#This Row],[kelly/4 99]]*$W$2*$U$2</f>
        <v>#DIV/0!</v>
      </c>
      <c r="R129" s="2"/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7059</v>
      </c>
      <c r="B130" t="s">
        <v>70</v>
      </c>
      <c r="C130" s="1">
        <v>45616</v>
      </c>
      <c r="D130" t="s">
        <v>12</v>
      </c>
      <c r="E130">
        <v>2.5</v>
      </c>
      <c r="F130" s="2">
        <v>0.48780487804877998</v>
      </c>
      <c r="G130" s="2">
        <v>0.36322256954794901</v>
      </c>
      <c r="H130" s="2">
        <v>0.33083682844846102</v>
      </c>
      <c r="I130" s="2">
        <v>0.3</v>
      </c>
      <c r="J130" s="2">
        <v>0.31441048034934499</v>
      </c>
      <c r="K130" s="2">
        <v>-7.6615357543012796E-2</v>
      </c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Row],[kelly/4 365]]*$W$2*$U$2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7" t="e">
        <f>Table1[[#This Row],[kelly/4 99]]*$W$2*$U$2</f>
        <v>#DIV/0!</v>
      </c>
      <c r="R130" s="2"/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7025</v>
      </c>
      <c r="B131" t="s">
        <v>53</v>
      </c>
      <c r="C131" s="1">
        <v>45616</v>
      </c>
      <c r="D131" t="s">
        <v>12</v>
      </c>
      <c r="E131">
        <v>1.5</v>
      </c>
      <c r="F131" s="2">
        <v>0.57471264367816</v>
      </c>
      <c r="G131" s="2">
        <v>0.50041021826143495</v>
      </c>
      <c r="H131" s="2">
        <v>0.44263604572146997</v>
      </c>
      <c r="I131" s="2">
        <v>0.49532710280373798</v>
      </c>
      <c r="J131" s="2">
        <v>0.47659574468085097</v>
      </c>
      <c r="K131" s="2">
        <v>-7.7639621771838196E-2</v>
      </c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Row],[kelly/4 365]]*$W$2*$U$2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7" t="e">
        <f>Table1[[#This Row],[kelly/4 99]]*$W$2*$U$2</f>
        <v>#DIV/0!</v>
      </c>
      <c r="R131" s="2"/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6975</v>
      </c>
      <c r="B132" t="s">
        <v>28</v>
      </c>
      <c r="C132" s="1">
        <v>45616</v>
      </c>
      <c r="D132" t="s">
        <v>12</v>
      </c>
      <c r="E132">
        <v>2.5</v>
      </c>
      <c r="F132" s="2">
        <v>0.53763440860214995</v>
      </c>
      <c r="G132" s="2">
        <v>0.44735798712312602</v>
      </c>
      <c r="H132" s="2">
        <v>0.393211545906476</v>
      </c>
      <c r="I132" s="2">
        <v>0.35714285714285698</v>
      </c>
      <c r="J132" s="2">
        <v>0.38709677419354799</v>
      </c>
      <c r="K132" s="2">
        <v>-7.8089105992428506E-2</v>
      </c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Row],[kelly/4 365]]*$W$2*$U$2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7" t="e">
        <f>Table1[[#This Row],[kelly/4 99]]*$W$2*$U$2</f>
        <v>#DIV/0!</v>
      </c>
      <c r="R132" s="2"/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7008</v>
      </c>
      <c r="B133" t="s">
        <v>44</v>
      </c>
      <c r="C133" s="1">
        <v>45616</v>
      </c>
      <c r="D133" t="s">
        <v>13</v>
      </c>
      <c r="E133">
        <v>2.5</v>
      </c>
      <c r="F133" s="2">
        <v>0.52356020942408299</v>
      </c>
      <c r="G133" s="2">
        <v>0.30706180676847</v>
      </c>
      <c r="H133" s="2">
        <v>0.32484066718735399</v>
      </c>
      <c r="I133" s="2">
        <v>0.425414364640884</v>
      </c>
      <c r="J133" s="2">
        <v>0.47882736156351702</v>
      </c>
      <c r="K133" s="2">
        <v>-0.104273166393448</v>
      </c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Row],[kelly/4 365]]*$W$2*$U$2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7" t="e">
        <f>Table1[[#This Row],[kelly/4 99]]*$W$2*$U$2</f>
        <v>#DIV/0!</v>
      </c>
      <c r="R133" s="2"/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7063</v>
      </c>
      <c r="B134" t="s">
        <v>72</v>
      </c>
      <c r="C134" s="1">
        <v>45616</v>
      </c>
      <c r="D134" t="s">
        <v>12</v>
      </c>
      <c r="E134">
        <v>2.5</v>
      </c>
      <c r="F134" s="2">
        <v>0.57471264367816</v>
      </c>
      <c r="G134" s="2">
        <v>0.39796197198246402</v>
      </c>
      <c r="H134" s="2">
        <v>0.339978133480619</v>
      </c>
      <c r="I134" s="2">
        <v>0.377142857142857</v>
      </c>
      <c r="J134" s="2">
        <v>0.438127090301003</v>
      </c>
      <c r="K134" s="2">
        <v>-0.137985826940446</v>
      </c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Row],[kelly/4 365]]*$W$2*$U$2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7" t="e">
        <f>Table1[[#This Row],[kelly/4 99]]*$W$2*$U$2</f>
        <v>#DIV/0!</v>
      </c>
      <c r="R134" s="2"/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6981</v>
      </c>
      <c r="B135" t="s">
        <v>31</v>
      </c>
      <c r="C135" s="1">
        <v>45616</v>
      </c>
      <c r="D135" t="s">
        <v>12</v>
      </c>
      <c r="E135">
        <v>1.5</v>
      </c>
      <c r="F135" s="2">
        <v>0.65359477124182996</v>
      </c>
      <c r="G135" s="2">
        <v>0.50512419788551399</v>
      </c>
      <c r="H135" s="2">
        <v>0.44763585906003001</v>
      </c>
      <c r="I135" s="2">
        <v>0.47058823529411697</v>
      </c>
      <c r="J135" s="2">
        <v>0.48695652173913001</v>
      </c>
      <c r="K135" s="2">
        <v>-0.148640158319883</v>
      </c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Row],[kelly/4 365]]*$W$2*$U$2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7" t="e">
        <f>Table1[[#This Row],[kelly/4 99]]*$W$2*$U$2</f>
        <v>#DIV/0!</v>
      </c>
      <c r="R135" s="2"/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2024-11-20T13:15:46Z</dcterms:created>
  <dcterms:modified xsi:type="dcterms:W3CDTF">2024-11-21T12:26:10Z</dcterms:modified>
</cp:coreProperties>
</file>