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42B9410B-D016-D04B-8D92-2435003EDBFE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65" i="1" l="1"/>
  <c r="O66" i="1"/>
  <c r="P66" i="1" s="1"/>
  <c r="Q66" i="1" s="1"/>
  <c r="O64" i="1"/>
  <c r="O62" i="1"/>
  <c r="O57" i="1"/>
  <c r="O51" i="1"/>
  <c r="O47" i="1"/>
  <c r="O41" i="1"/>
  <c r="P41" i="1" s="1"/>
  <c r="Q41" i="1" s="1"/>
  <c r="S41" i="1" s="1"/>
  <c r="L70" i="1"/>
  <c r="L66" i="1"/>
  <c r="L69" i="1"/>
  <c r="L67" i="1"/>
  <c r="L62" i="1"/>
  <c r="L47" i="1"/>
  <c r="L43" i="1"/>
  <c r="L41" i="1"/>
  <c r="O40" i="1"/>
  <c r="L40" i="1"/>
  <c r="M40" i="1" s="1"/>
  <c r="N40" i="1" s="1"/>
  <c r="O31" i="1"/>
  <c r="L31" i="1"/>
  <c r="O29" i="1"/>
  <c r="L29" i="1"/>
  <c r="L64" i="1"/>
  <c r="L51" i="1"/>
  <c r="O48" i="1"/>
  <c r="L48" i="1"/>
  <c r="O46" i="1"/>
  <c r="L46" i="1"/>
  <c r="O39" i="1"/>
  <c r="L39" i="1"/>
  <c r="M39" i="1" s="1"/>
  <c r="N39" i="1" s="1"/>
  <c r="O30" i="1"/>
  <c r="L30" i="1"/>
  <c r="O58" i="1"/>
  <c r="L58" i="1"/>
  <c r="L57" i="1"/>
  <c r="O56" i="1"/>
  <c r="L56" i="1"/>
  <c r="O54" i="1"/>
  <c r="L54" i="1"/>
  <c r="O53" i="1"/>
  <c r="L53" i="1"/>
  <c r="O20" i="1"/>
  <c r="L20" i="1"/>
  <c r="O49" i="1"/>
  <c r="L49" i="1"/>
  <c r="O22" i="1"/>
  <c r="L22" i="1"/>
  <c r="O19" i="1"/>
  <c r="L19" i="1"/>
  <c r="O38" i="1"/>
  <c r="L38" i="1"/>
  <c r="O27" i="1"/>
  <c r="L27" i="1"/>
  <c r="M27" i="1" s="1"/>
  <c r="N27" i="1" s="1"/>
  <c r="O18" i="1"/>
  <c r="L18" i="1"/>
  <c r="M18" i="1" s="1"/>
  <c r="N18" i="1" s="1"/>
  <c r="O17" i="1"/>
  <c r="L17" i="1"/>
  <c r="O42" i="1"/>
  <c r="L42" i="1"/>
  <c r="M42" i="1" s="1"/>
  <c r="N42" i="1" s="1"/>
  <c r="O37" i="1"/>
  <c r="L37" i="1"/>
  <c r="O36" i="1"/>
  <c r="L36" i="1"/>
  <c r="O34" i="1"/>
  <c r="L34" i="1"/>
  <c r="L65" i="1"/>
  <c r="O63" i="1"/>
  <c r="L63" i="1"/>
  <c r="O60" i="1"/>
  <c r="L60" i="1"/>
  <c r="O44" i="1"/>
  <c r="L44" i="1"/>
  <c r="O24" i="1"/>
  <c r="L24" i="1"/>
  <c r="O14" i="1"/>
  <c r="L14" i="1"/>
  <c r="M14" i="1" s="1"/>
  <c r="N14" i="1" s="1"/>
  <c r="O61" i="1"/>
  <c r="L61" i="1"/>
  <c r="O33" i="1"/>
  <c r="L33" i="1"/>
  <c r="O32" i="1"/>
  <c r="L32" i="1"/>
  <c r="O26" i="1"/>
  <c r="L26" i="1"/>
  <c r="M26" i="1" s="1"/>
  <c r="N26" i="1" s="1"/>
  <c r="O23" i="1"/>
  <c r="L23" i="1"/>
  <c r="O12" i="1"/>
  <c r="L12" i="1"/>
  <c r="O10" i="1"/>
  <c r="L10" i="1"/>
  <c r="O55" i="1"/>
  <c r="L55" i="1"/>
  <c r="O15" i="1"/>
  <c r="L15" i="1"/>
  <c r="O7" i="1"/>
  <c r="L7" i="1"/>
  <c r="O52" i="1"/>
  <c r="L52" i="1"/>
  <c r="O50" i="1"/>
  <c r="L50" i="1"/>
  <c r="O28" i="1"/>
  <c r="L28" i="1"/>
  <c r="O11" i="1"/>
  <c r="L11" i="1"/>
  <c r="O8" i="1"/>
  <c r="L8" i="1"/>
  <c r="O6" i="1"/>
  <c r="L6" i="1"/>
  <c r="O45" i="1"/>
  <c r="L45" i="1"/>
  <c r="O5" i="1"/>
  <c r="L5" i="1"/>
  <c r="O4" i="1"/>
  <c r="L4" i="1"/>
  <c r="O35" i="1"/>
  <c r="L35" i="1"/>
  <c r="O25" i="1"/>
  <c r="L25" i="1"/>
  <c r="O21" i="1"/>
  <c r="L21" i="1"/>
  <c r="O13" i="1"/>
  <c r="L13" i="1"/>
  <c r="O3" i="1"/>
  <c r="L3" i="1"/>
  <c r="O2" i="1"/>
  <c r="P9" i="1"/>
  <c r="Q9" i="1" s="1"/>
  <c r="P17" i="1"/>
  <c r="Q17" i="1" s="1"/>
  <c r="P25" i="1"/>
  <c r="Q25" i="1" s="1"/>
  <c r="P33" i="1"/>
  <c r="Q33" i="1" s="1"/>
  <c r="P49" i="1"/>
  <c r="Q49" i="1" s="1"/>
  <c r="P57" i="1"/>
  <c r="Q57" i="1" s="1"/>
  <c r="S57" i="1" s="1"/>
  <c r="P65" i="1"/>
  <c r="Q65" i="1" s="1"/>
  <c r="P81" i="1"/>
  <c r="Q81" i="1" s="1"/>
  <c r="P89" i="1"/>
  <c r="Q89" i="1" s="1"/>
  <c r="P97" i="1"/>
  <c r="Q97" i="1" s="1"/>
  <c r="P113" i="1"/>
  <c r="Q113" i="1" s="1"/>
  <c r="P129" i="1"/>
  <c r="Q129" i="1" s="1"/>
  <c r="P137" i="1"/>
  <c r="Q137" i="1" s="1"/>
  <c r="P145" i="1"/>
  <c r="Q145" i="1" s="1"/>
  <c r="P153" i="1"/>
  <c r="Q153" i="1" s="1"/>
  <c r="P161" i="1"/>
  <c r="Q161" i="1" s="1"/>
  <c r="P169" i="1"/>
  <c r="Q169" i="1" s="1"/>
  <c r="P177" i="1"/>
  <c r="Q177" i="1" s="1"/>
  <c r="P185" i="1"/>
  <c r="Q185" i="1" s="1"/>
  <c r="P193" i="1"/>
  <c r="Q193" i="1" s="1"/>
  <c r="P209" i="1"/>
  <c r="Q209" i="1" s="1"/>
  <c r="P217" i="1"/>
  <c r="Q217" i="1" s="1"/>
  <c r="P225" i="1"/>
  <c r="Q225" i="1" s="1"/>
  <c r="P233" i="1"/>
  <c r="Q233" i="1" s="1"/>
  <c r="P241" i="1"/>
  <c r="Q241" i="1" s="1"/>
  <c r="P249" i="1"/>
  <c r="Q249" i="1" s="1"/>
  <c r="P257" i="1"/>
  <c r="Q257" i="1" s="1"/>
  <c r="P265" i="1"/>
  <c r="Q265" i="1" s="1"/>
  <c r="L2" i="1"/>
  <c r="M9" i="1"/>
  <c r="N9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89" i="1"/>
  <c r="N89" i="1" s="1"/>
  <c r="M97" i="1"/>
  <c r="N97" i="1" s="1"/>
  <c r="M113" i="1"/>
  <c r="N113" i="1" s="1"/>
  <c r="M129" i="1"/>
  <c r="N129" i="1" s="1"/>
  <c r="M136" i="1"/>
  <c r="N136" i="1" s="1"/>
  <c r="M137" i="1"/>
  <c r="N137" i="1" s="1"/>
  <c r="M145" i="1"/>
  <c r="N145" i="1" s="1"/>
  <c r="M153" i="1"/>
  <c r="N153" i="1" s="1"/>
  <c r="M161" i="1"/>
  <c r="N161" i="1" s="1"/>
  <c r="M169" i="1"/>
  <c r="N169" i="1" s="1"/>
  <c r="M177" i="1"/>
  <c r="N177" i="1" s="1"/>
  <c r="M185" i="1"/>
  <c r="N185" i="1" s="1"/>
  <c r="M193" i="1"/>
  <c r="N193" i="1" s="1"/>
  <c r="M209" i="1"/>
  <c r="N209" i="1" s="1"/>
  <c r="M225" i="1"/>
  <c r="N225" i="1" s="1"/>
  <c r="M241" i="1"/>
  <c r="N241" i="1" s="1"/>
  <c r="M249" i="1"/>
  <c r="N249" i="1" s="1"/>
  <c r="M257" i="1"/>
  <c r="N257" i="1" s="1"/>
  <c r="M265" i="1"/>
  <c r="N265" i="1" s="1"/>
  <c r="W2" i="1"/>
  <c r="V1" i="1"/>
  <c r="S14" i="1"/>
  <c r="S247" i="1"/>
  <c r="S152" i="1"/>
  <c r="S131" i="1"/>
  <c r="S172" i="1"/>
  <c r="S123" i="1"/>
  <c r="S228" i="1"/>
  <c r="S60" i="1"/>
  <c r="S107" i="1"/>
  <c r="S167" i="1"/>
  <c r="S24" i="1"/>
  <c r="S257" i="1"/>
  <c r="S190" i="1"/>
  <c r="S69" i="1"/>
  <c r="S113" i="1"/>
  <c r="S148" i="1"/>
  <c r="S139" i="1"/>
  <c r="S133" i="1"/>
  <c r="S206" i="1"/>
  <c r="S63" i="1"/>
  <c r="S243" i="1"/>
  <c r="S44" i="1"/>
  <c r="S87" i="1"/>
  <c r="S143" i="1"/>
  <c r="S214" i="1"/>
  <c r="S65" i="1"/>
  <c r="S109" i="1"/>
  <c r="S169" i="1"/>
  <c r="S219" i="1"/>
  <c r="S46" i="1"/>
  <c r="S151" i="1"/>
  <c r="S120" i="1"/>
  <c r="S232" i="1"/>
  <c r="S238" i="1"/>
  <c r="S68" i="1"/>
  <c r="S246" i="1"/>
  <c r="S30" i="1"/>
  <c r="S233" i="1"/>
  <c r="S48" i="1"/>
  <c r="S142" i="1"/>
  <c r="S125" i="1"/>
  <c r="S208" i="1"/>
  <c r="S39" i="1"/>
  <c r="S97" i="1"/>
  <c r="S171" i="1"/>
  <c r="S215" i="1"/>
  <c r="S64" i="1"/>
  <c r="S127" i="1"/>
  <c r="S146" i="1"/>
  <c r="S186" i="1"/>
  <c r="S98" i="1"/>
  <c r="S114" i="1"/>
  <c r="S111" i="1"/>
  <c r="S188" i="1"/>
  <c r="S88" i="1"/>
  <c r="S154" i="1"/>
  <c r="S96" i="1"/>
  <c r="S262" i="1"/>
  <c r="S72" i="1"/>
  <c r="S196" i="1"/>
  <c r="S242" i="1"/>
  <c r="S31" i="1"/>
  <c r="S115" i="1"/>
  <c r="S141" i="1"/>
  <c r="S207" i="1"/>
  <c r="S25" i="1"/>
  <c r="S35" i="1"/>
  <c r="S194" i="1"/>
  <c r="S3" i="1"/>
  <c r="S250" i="1"/>
  <c r="S165" i="1"/>
  <c r="S102" i="1"/>
  <c r="S204" i="1"/>
  <c r="S13" i="1"/>
  <c r="S21" i="1"/>
  <c r="S255" i="1"/>
  <c r="S263" i="1"/>
  <c r="S9" i="1"/>
  <c r="S193" i="1"/>
  <c r="S53" i="1"/>
  <c r="S224" i="1"/>
  <c r="S241" i="1"/>
  <c r="S18" i="1"/>
  <c r="S217" i="1"/>
  <c r="S38" i="1"/>
  <c r="S234" i="1"/>
  <c r="S54" i="1"/>
  <c r="S211" i="1"/>
  <c r="S77" i="1"/>
  <c r="S134" i="1"/>
  <c r="S144" i="1"/>
  <c r="S235" i="1"/>
  <c r="S20" i="1"/>
  <c r="S203" i="1"/>
  <c r="S58" i="1"/>
  <c r="S189" i="1"/>
  <c r="S56" i="1"/>
  <c r="S237" i="1"/>
  <c r="S27" i="1"/>
  <c r="S178" i="1"/>
  <c r="S67" i="1"/>
  <c r="S226" i="1"/>
  <c r="S82" i="1"/>
  <c r="S137" i="1"/>
  <c r="S136" i="1"/>
  <c r="S135" i="1"/>
  <c r="S119" i="1"/>
  <c r="S81" i="1"/>
  <c r="S181" i="1"/>
  <c r="S19" i="1"/>
  <c r="S222" i="1"/>
  <c r="S150" i="1"/>
  <c r="S140" i="1"/>
  <c r="S157" i="1"/>
  <c r="S121" i="1"/>
  <c r="S252" i="1"/>
  <c r="S59" i="1"/>
  <c r="S253" i="1"/>
  <c r="S22" i="1"/>
  <c r="S49" i="1"/>
  <c r="S225" i="1"/>
  <c r="S230" i="1"/>
  <c r="S76" i="1"/>
  <c r="S180" i="1"/>
  <c r="S83" i="1"/>
  <c r="S163" i="1"/>
  <c r="S74" i="1"/>
  <c r="S158" i="1"/>
  <c r="S80" i="1"/>
  <c r="S174" i="1"/>
  <c r="S40" i="1"/>
  <c r="S212" i="1"/>
  <c r="S166" i="1"/>
  <c r="S117" i="1"/>
  <c r="S93" i="1"/>
  <c r="S130" i="1"/>
  <c r="S240" i="1"/>
  <c r="S192" i="1"/>
  <c r="S45" i="1"/>
  <c r="S104" i="1"/>
  <c r="S145" i="1"/>
  <c r="S254" i="1"/>
  <c r="S5" i="1"/>
  <c r="S4" i="1"/>
  <c r="S239" i="1"/>
  <c r="S170" i="1"/>
  <c r="S79" i="1"/>
  <c r="S118" i="1"/>
  <c r="S124" i="1"/>
  <c r="S132" i="1"/>
  <c r="S138" i="1"/>
  <c r="S210" i="1"/>
  <c r="S99" i="1"/>
  <c r="S128" i="1"/>
  <c r="S159" i="1"/>
  <c r="S61" i="1"/>
  <c r="S183" i="1"/>
  <c r="S90" i="1"/>
  <c r="S198" i="1"/>
  <c r="S32" i="1"/>
  <c r="S205" i="1"/>
  <c r="S244" i="1"/>
  <c r="S12" i="1"/>
  <c r="S153" i="1"/>
  <c r="S94" i="1"/>
  <c r="S209" i="1"/>
  <c r="S33" i="1"/>
  <c r="S23" i="1"/>
  <c r="S258" i="1"/>
  <c r="S26" i="1"/>
  <c r="S260" i="1"/>
  <c r="S66" i="1"/>
  <c r="S220" i="1"/>
  <c r="S112" i="1"/>
  <c r="S161" i="1"/>
  <c r="S43" i="1"/>
  <c r="S201" i="1"/>
  <c r="S264" i="1"/>
  <c r="S10" i="1"/>
  <c r="S15" i="1"/>
  <c r="S231" i="1"/>
  <c r="S129" i="1"/>
  <c r="S156" i="1"/>
  <c r="S91" i="1"/>
  <c r="S173" i="1"/>
  <c r="S108" i="1"/>
  <c r="S177" i="1"/>
  <c r="S100" i="1"/>
  <c r="S176" i="1"/>
  <c r="S55" i="1"/>
  <c r="S251" i="1"/>
  <c r="S70" i="1"/>
  <c r="S179" i="1"/>
  <c r="S17" i="1"/>
  <c r="S259" i="1"/>
  <c r="S249" i="1"/>
  <c r="S7" i="1"/>
  <c r="S75" i="1"/>
  <c r="S200" i="1"/>
  <c r="S213" i="1"/>
  <c r="S73" i="1"/>
  <c r="S110" i="1"/>
  <c r="S160" i="1"/>
  <c r="S89" i="1"/>
  <c r="S182" i="1"/>
  <c r="S47" i="1"/>
  <c r="S218" i="1"/>
  <c r="S116" i="1"/>
  <c r="S147" i="1"/>
  <c r="S199" i="1"/>
  <c r="S84" i="1"/>
  <c r="S149" i="1"/>
  <c r="S95" i="1"/>
  <c r="S185" i="1"/>
  <c r="S78" i="1"/>
  <c r="S216" i="1"/>
  <c r="S42" i="1"/>
  <c r="S126" i="1"/>
  <c r="S162" i="1"/>
  <c r="S85" i="1"/>
  <c r="S175" i="1"/>
  <c r="S34" i="1"/>
  <c r="S227" i="1"/>
  <c r="S184" i="1"/>
  <c r="S105" i="1"/>
  <c r="S29" i="1"/>
  <c r="S245" i="1"/>
  <c r="S36" i="1"/>
  <c r="S229" i="1"/>
  <c r="S122" i="1"/>
  <c r="S155" i="1"/>
  <c r="S16" i="1"/>
  <c r="S256" i="1"/>
  <c r="S37" i="1"/>
  <c r="S221" i="1"/>
  <c r="S92" i="1"/>
  <c r="S191" i="1"/>
  <c r="S101" i="1"/>
  <c r="S187" i="1"/>
  <c r="S261" i="1"/>
  <c r="S11" i="1"/>
  <c r="S223" i="1"/>
  <c r="S71" i="1"/>
  <c r="S164" i="1"/>
  <c r="S106" i="1"/>
  <c r="S236" i="1"/>
  <c r="S28" i="1"/>
  <c r="S197" i="1"/>
  <c r="S50" i="1"/>
  <c r="S248" i="1"/>
  <c r="S6" i="1"/>
  <c r="S8" i="1"/>
  <c r="S265" i="1"/>
  <c r="S195" i="1"/>
  <c r="S86" i="1"/>
  <c r="S168" i="1"/>
  <c r="S103" i="1"/>
  <c r="S202" i="1"/>
  <c r="S52" i="1"/>
  <c r="P14" i="1"/>
  <c r="Q14" i="1" s="1"/>
  <c r="P247" i="1"/>
  <c r="Q247" i="1" s="1"/>
  <c r="P152" i="1"/>
  <c r="Q152" i="1" s="1"/>
  <c r="P131" i="1"/>
  <c r="Q131" i="1" s="1"/>
  <c r="P172" i="1"/>
  <c r="Q172" i="1" s="1"/>
  <c r="P123" i="1"/>
  <c r="Q123" i="1" s="1"/>
  <c r="P228" i="1"/>
  <c r="Q228" i="1" s="1"/>
  <c r="P60" i="1"/>
  <c r="Q60" i="1" s="1"/>
  <c r="P107" i="1"/>
  <c r="Q107" i="1" s="1"/>
  <c r="P167" i="1"/>
  <c r="Q167" i="1" s="1"/>
  <c r="P24" i="1"/>
  <c r="Q24" i="1" s="1"/>
  <c r="P190" i="1"/>
  <c r="Q190" i="1" s="1"/>
  <c r="P69" i="1"/>
  <c r="Q69" i="1" s="1"/>
  <c r="P148" i="1"/>
  <c r="Q148" i="1" s="1"/>
  <c r="P139" i="1"/>
  <c r="Q139" i="1" s="1"/>
  <c r="P133" i="1"/>
  <c r="Q133" i="1" s="1"/>
  <c r="P206" i="1"/>
  <c r="Q206" i="1" s="1"/>
  <c r="P63" i="1"/>
  <c r="Q63" i="1" s="1"/>
  <c r="P243" i="1"/>
  <c r="Q243" i="1" s="1"/>
  <c r="P44" i="1"/>
  <c r="Q44" i="1" s="1"/>
  <c r="P87" i="1"/>
  <c r="Q87" i="1" s="1"/>
  <c r="P143" i="1"/>
  <c r="Q143" i="1" s="1"/>
  <c r="P214" i="1"/>
  <c r="Q214" i="1" s="1"/>
  <c r="P109" i="1"/>
  <c r="Q109" i="1" s="1"/>
  <c r="P219" i="1"/>
  <c r="Q219" i="1" s="1"/>
  <c r="P46" i="1"/>
  <c r="Q46" i="1" s="1"/>
  <c r="P151" i="1"/>
  <c r="Q151" i="1" s="1"/>
  <c r="P120" i="1"/>
  <c r="Q120" i="1" s="1"/>
  <c r="P232" i="1"/>
  <c r="Q232" i="1" s="1"/>
  <c r="P51" i="1"/>
  <c r="Q51" i="1" s="1"/>
  <c r="S51" i="1" s="1"/>
  <c r="P238" i="1"/>
  <c r="Q238" i="1" s="1"/>
  <c r="P68" i="1"/>
  <c r="Q68" i="1" s="1"/>
  <c r="P246" i="1"/>
  <c r="Q246" i="1" s="1"/>
  <c r="P30" i="1"/>
  <c r="Q30" i="1" s="1"/>
  <c r="P48" i="1"/>
  <c r="Q48" i="1" s="1"/>
  <c r="P142" i="1"/>
  <c r="Q142" i="1" s="1"/>
  <c r="P125" i="1"/>
  <c r="Q125" i="1" s="1"/>
  <c r="P208" i="1"/>
  <c r="Q208" i="1" s="1"/>
  <c r="P39" i="1"/>
  <c r="Q39" i="1" s="1"/>
  <c r="P171" i="1"/>
  <c r="Q171" i="1" s="1"/>
  <c r="P215" i="1"/>
  <c r="Q215" i="1" s="1"/>
  <c r="P64" i="1"/>
  <c r="Q64" i="1" s="1"/>
  <c r="P127" i="1"/>
  <c r="Q127" i="1" s="1"/>
  <c r="P146" i="1"/>
  <c r="Q146" i="1" s="1"/>
  <c r="P186" i="1"/>
  <c r="Q186" i="1" s="1"/>
  <c r="P98" i="1"/>
  <c r="Q98" i="1" s="1"/>
  <c r="P114" i="1"/>
  <c r="Q114" i="1" s="1"/>
  <c r="P111" i="1"/>
  <c r="Q111" i="1" s="1"/>
  <c r="P188" i="1"/>
  <c r="Q188" i="1" s="1"/>
  <c r="P88" i="1"/>
  <c r="Q88" i="1" s="1"/>
  <c r="P154" i="1"/>
  <c r="Q154" i="1" s="1"/>
  <c r="P96" i="1"/>
  <c r="Q96" i="1" s="1"/>
  <c r="P262" i="1"/>
  <c r="Q262" i="1" s="1"/>
  <c r="P72" i="1"/>
  <c r="Q72" i="1" s="1"/>
  <c r="P196" i="1"/>
  <c r="Q196" i="1" s="1"/>
  <c r="P242" i="1"/>
  <c r="Q242" i="1" s="1"/>
  <c r="P31" i="1"/>
  <c r="Q31" i="1" s="1"/>
  <c r="P115" i="1"/>
  <c r="Q115" i="1" s="1"/>
  <c r="P141" i="1"/>
  <c r="Q141" i="1" s="1"/>
  <c r="P207" i="1"/>
  <c r="Q207" i="1" s="1"/>
  <c r="P35" i="1"/>
  <c r="Q35" i="1" s="1"/>
  <c r="P194" i="1"/>
  <c r="Q194" i="1" s="1"/>
  <c r="P3" i="1"/>
  <c r="Q3" i="1" s="1"/>
  <c r="P250" i="1"/>
  <c r="Q250" i="1" s="1"/>
  <c r="P165" i="1"/>
  <c r="Q165" i="1" s="1"/>
  <c r="P102" i="1"/>
  <c r="Q102" i="1" s="1"/>
  <c r="P204" i="1"/>
  <c r="Q204" i="1" s="1"/>
  <c r="P13" i="1"/>
  <c r="Q13" i="1" s="1"/>
  <c r="P21" i="1"/>
  <c r="Q21" i="1" s="1"/>
  <c r="P255" i="1"/>
  <c r="Q255" i="1" s="1"/>
  <c r="P263" i="1"/>
  <c r="Q263" i="1" s="1"/>
  <c r="P53" i="1"/>
  <c r="Q53" i="1" s="1"/>
  <c r="P224" i="1"/>
  <c r="Q224" i="1" s="1"/>
  <c r="P18" i="1"/>
  <c r="Q18" i="1" s="1"/>
  <c r="P38" i="1"/>
  <c r="Q38" i="1" s="1"/>
  <c r="P234" i="1"/>
  <c r="Q234" i="1" s="1"/>
  <c r="P54" i="1"/>
  <c r="Q54" i="1" s="1"/>
  <c r="P211" i="1"/>
  <c r="Q211" i="1" s="1"/>
  <c r="P77" i="1"/>
  <c r="Q77" i="1" s="1"/>
  <c r="P134" i="1"/>
  <c r="Q134" i="1" s="1"/>
  <c r="P144" i="1"/>
  <c r="Q144" i="1" s="1"/>
  <c r="P235" i="1"/>
  <c r="Q235" i="1" s="1"/>
  <c r="P20" i="1"/>
  <c r="Q20" i="1" s="1"/>
  <c r="P203" i="1"/>
  <c r="Q203" i="1" s="1"/>
  <c r="P58" i="1"/>
  <c r="Q58" i="1" s="1"/>
  <c r="P189" i="1"/>
  <c r="Q189" i="1" s="1"/>
  <c r="P56" i="1"/>
  <c r="Q56" i="1" s="1"/>
  <c r="P237" i="1"/>
  <c r="Q237" i="1" s="1"/>
  <c r="P27" i="1"/>
  <c r="Q27" i="1" s="1"/>
  <c r="P178" i="1"/>
  <c r="Q178" i="1" s="1"/>
  <c r="P67" i="1"/>
  <c r="Q67" i="1" s="1"/>
  <c r="P226" i="1"/>
  <c r="Q226" i="1" s="1"/>
  <c r="P82" i="1"/>
  <c r="Q82" i="1" s="1"/>
  <c r="P136" i="1"/>
  <c r="Q136" i="1" s="1"/>
  <c r="P135" i="1"/>
  <c r="Q135" i="1" s="1"/>
  <c r="P119" i="1"/>
  <c r="Q119" i="1" s="1"/>
  <c r="P181" i="1"/>
  <c r="Q181" i="1" s="1"/>
  <c r="P19" i="1"/>
  <c r="Q19" i="1" s="1"/>
  <c r="P222" i="1"/>
  <c r="Q222" i="1" s="1"/>
  <c r="P150" i="1"/>
  <c r="Q150" i="1" s="1"/>
  <c r="P140" i="1"/>
  <c r="Q140" i="1" s="1"/>
  <c r="P157" i="1"/>
  <c r="Q157" i="1" s="1"/>
  <c r="P121" i="1"/>
  <c r="Q121" i="1" s="1"/>
  <c r="P252" i="1"/>
  <c r="Q252" i="1" s="1"/>
  <c r="P59" i="1"/>
  <c r="Q59" i="1" s="1"/>
  <c r="P253" i="1"/>
  <c r="Q253" i="1" s="1"/>
  <c r="P22" i="1"/>
  <c r="Q22" i="1" s="1"/>
  <c r="P230" i="1"/>
  <c r="Q230" i="1" s="1"/>
  <c r="P76" i="1"/>
  <c r="Q76" i="1" s="1"/>
  <c r="P180" i="1"/>
  <c r="Q180" i="1" s="1"/>
  <c r="P83" i="1"/>
  <c r="Q83" i="1" s="1"/>
  <c r="P163" i="1"/>
  <c r="Q163" i="1" s="1"/>
  <c r="P74" i="1"/>
  <c r="Q74" i="1" s="1"/>
  <c r="P158" i="1"/>
  <c r="Q158" i="1" s="1"/>
  <c r="P80" i="1"/>
  <c r="Q80" i="1" s="1"/>
  <c r="P174" i="1"/>
  <c r="Q174" i="1" s="1"/>
  <c r="P40" i="1"/>
  <c r="Q40" i="1" s="1"/>
  <c r="P212" i="1"/>
  <c r="Q212" i="1" s="1"/>
  <c r="P166" i="1"/>
  <c r="Q166" i="1" s="1"/>
  <c r="P117" i="1"/>
  <c r="Q117" i="1" s="1"/>
  <c r="P93" i="1"/>
  <c r="Q93" i="1" s="1"/>
  <c r="P130" i="1"/>
  <c r="Q130" i="1" s="1"/>
  <c r="P240" i="1"/>
  <c r="Q240" i="1" s="1"/>
  <c r="P62" i="1"/>
  <c r="Q62" i="1" s="1"/>
  <c r="S62" i="1" s="1"/>
  <c r="P192" i="1"/>
  <c r="Q192" i="1" s="1"/>
  <c r="P45" i="1"/>
  <c r="Q45" i="1" s="1"/>
  <c r="P104" i="1"/>
  <c r="Q104" i="1" s="1"/>
  <c r="P254" i="1"/>
  <c r="Q254" i="1" s="1"/>
  <c r="P5" i="1"/>
  <c r="Q5" i="1" s="1"/>
  <c r="P4" i="1"/>
  <c r="Q4" i="1" s="1"/>
  <c r="P239" i="1"/>
  <c r="Q239" i="1" s="1"/>
  <c r="P170" i="1"/>
  <c r="Q170" i="1" s="1"/>
  <c r="P79" i="1"/>
  <c r="Q79" i="1" s="1"/>
  <c r="P118" i="1"/>
  <c r="Q118" i="1" s="1"/>
  <c r="P124" i="1"/>
  <c r="Q124" i="1" s="1"/>
  <c r="P132" i="1"/>
  <c r="Q132" i="1" s="1"/>
  <c r="P138" i="1"/>
  <c r="Q138" i="1" s="1"/>
  <c r="P210" i="1"/>
  <c r="Q210" i="1" s="1"/>
  <c r="P99" i="1"/>
  <c r="Q99" i="1" s="1"/>
  <c r="P128" i="1"/>
  <c r="Q128" i="1" s="1"/>
  <c r="P159" i="1"/>
  <c r="Q159" i="1" s="1"/>
  <c r="P61" i="1"/>
  <c r="Q61" i="1" s="1"/>
  <c r="P183" i="1"/>
  <c r="Q183" i="1" s="1"/>
  <c r="P90" i="1"/>
  <c r="Q90" i="1" s="1"/>
  <c r="P198" i="1"/>
  <c r="Q198" i="1" s="1"/>
  <c r="P32" i="1"/>
  <c r="Q32" i="1" s="1"/>
  <c r="P205" i="1"/>
  <c r="Q205" i="1" s="1"/>
  <c r="P244" i="1"/>
  <c r="Q244" i="1" s="1"/>
  <c r="P12" i="1"/>
  <c r="Q12" i="1" s="1"/>
  <c r="P94" i="1"/>
  <c r="Q94" i="1" s="1"/>
  <c r="P23" i="1"/>
  <c r="Q23" i="1" s="1"/>
  <c r="P258" i="1"/>
  <c r="Q258" i="1" s="1"/>
  <c r="P26" i="1"/>
  <c r="Q26" i="1" s="1"/>
  <c r="P260" i="1"/>
  <c r="Q260" i="1" s="1"/>
  <c r="P220" i="1"/>
  <c r="Q220" i="1" s="1"/>
  <c r="P112" i="1"/>
  <c r="Q112" i="1" s="1"/>
  <c r="P43" i="1"/>
  <c r="Q43" i="1" s="1"/>
  <c r="P201" i="1"/>
  <c r="Q201" i="1" s="1"/>
  <c r="P264" i="1"/>
  <c r="Q264" i="1" s="1"/>
  <c r="P10" i="1"/>
  <c r="Q10" i="1" s="1"/>
  <c r="P15" i="1"/>
  <c r="Q15" i="1" s="1"/>
  <c r="P231" i="1"/>
  <c r="Q231" i="1" s="1"/>
  <c r="P156" i="1"/>
  <c r="Q156" i="1" s="1"/>
  <c r="P91" i="1"/>
  <c r="Q91" i="1" s="1"/>
  <c r="P173" i="1"/>
  <c r="Q173" i="1" s="1"/>
  <c r="P108" i="1"/>
  <c r="Q108" i="1" s="1"/>
  <c r="P100" i="1"/>
  <c r="Q100" i="1" s="1"/>
  <c r="P176" i="1"/>
  <c r="Q176" i="1" s="1"/>
  <c r="P55" i="1"/>
  <c r="Q55" i="1" s="1"/>
  <c r="P251" i="1"/>
  <c r="Q251" i="1" s="1"/>
  <c r="P70" i="1"/>
  <c r="Q70" i="1" s="1"/>
  <c r="P179" i="1"/>
  <c r="Q179" i="1" s="1"/>
  <c r="P259" i="1"/>
  <c r="Q259" i="1" s="1"/>
  <c r="P7" i="1"/>
  <c r="Q7" i="1" s="1"/>
  <c r="P75" i="1"/>
  <c r="Q75" i="1" s="1"/>
  <c r="P200" i="1"/>
  <c r="Q200" i="1" s="1"/>
  <c r="P213" i="1"/>
  <c r="Q213" i="1" s="1"/>
  <c r="P73" i="1"/>
  <c r="Q73" i="1" s="1"/>
  <c r="P110" i="1"/>
  <c r="Q110" i="1" s="1"/>
  <c r="P160" i="1"/>
  <c r="Q160" i="1" s="1"/>
  <c r="P182" i="1"/>
  <c r="Q182" i="1" s="1"/>
  <c r="P47" i="1"/>
  <c r="Q47" i="1" s="1"/>
  <c r="P218" i="1"/>
  <c r="Q218" i="1" s="1"/>
  <c r="P116" i="1"/>
  <c r="Q116" i="1" s="1"/>
  <c r="P147" i="1"/>
  <c r="Q147" i="1" s="1"/>
  <c r="P199" i="1"/>
  <c r="Q199" i="1" s="1"/>
  <c r="P84" i="1"/>
  <c r="Q84" i="1" s="1"/>
  <c r="P149" i="1"/>
  <c r="Q149" i="1" s="1"/>
  <c r="P95" i="1"/>
  <c r="Q95" i="1" s="1"/>
  <c r="P78" i="1"/>
  <c r="Q78" i="1" s="1"/>
  <c r="P216" i="1"/>
  <c r="Q216" i="1" s="1"/>
  <c r="P42" i="1"/>
  <c r="Q42" i="1" s="1"/>
  <c r="P126" i="1"/>
  <c r="Q126" i="1" s="1"/>
  <c r="P162" i="1"/>
  <c r="Q162" i="1" s="1"/>
  <c r="P85" i="1"/>
  <c r="Q85" i="1" s="1"/>
  <c r="P175" i="1"/>
  <c r="Q175" i="1" s="1"/>
  <c r="P34" i="1"/>
  <c r="Q34" i="1" s="1"/>
  <c r="P227" i="1"/>
  <c r="Q227" i="1" s="1"/>
  <c r="P184" i="1"/>
  <c r="Q184" i="1" s="1"/>
  <c r="P105" i="1"/>
  <c r="Q105" i="1" s="1"/>
  <c r="P29" i="1"/>
  <c r="Q29" i="1" s="1"/>
  <c r="P245" i="1"/>
  <c r="Q245" i="1" s="1"/>
  <c r="P36" i="1"/>
  <c r="Q36" i="1" s="1"/>
  <c r="P229" i="1"/>
  <c r="Q229" i="1" s="1"/>
  <c r="P122" i="1"/>
  <c r="Q122" i="1" s="1"/>
  <c r="P155" i="1"/>
  <c r="Q155" i="1" s="1"/>
  <c r="P16" i="1"/>
  <c r="Q16" i="1" s="1"/>
  <c r="P256" i="1"/>
  <c r="Q256" i="1" s="1"/>
  <c r="P37" i="1"/>
  <c r="Q37" i="1" s="1"/>
  <c r="P221" i="1"/>
  <c r="Q221" i="1" s="1"/>
  <c r="P92" i="1"/>
  <c r="Q92" i="1" s="1"/>
  <c r="P191" i="1"/>
  <c r="Q191" i="1" s="1"/>
  <c r="P101" i="1"/>
  <c r="Q101" i="1" s="1"/>
  <c r="P187" i="1"/>
  <c r="Q187" i="1" s="1"/>
  <c r="P261" i="1"/>
  <c r="Q261" i="1" s="1"/>
  <c r="P11" i="1"/>
  <c r="Q11" i="1" s="1"/>
  <c r="P223" i="1"/>
  <c r="Q223" i="1" s="1"/>
  <c r="P71" i="1"/>
  <c r="Q71" i="1" s="1"/>
  <c r="P164" i="1"/>
  <c r="Q164" i="1" s="1"/>
  <c r="P106" i="1"/>
  <c r="Q106" i="1" s="1"/>
  <c r="P236" i="1"/>
  <c r="Q236" i="1" s="1"/>
  <c r="P28" i="1"/>
  <c r="Q28" i="1" s="1"/>
  <c r="P197" i="1"/>
  <c r="Q197" i="1" s="1"/>
  <c r="P50" i="1"/>
  <c r="Q50" i="1" s="1"/>
  <c r="P248" i="1"/>
  <c r="Q248" i="1" s="1"/>
  <c r="P6" i="1"/>
  <c r="Q6" i="1" s="1"/>
  <c r="P8" i="1"/>
  <c r="Q8" i="1" s="1"/>
  <c r="P195" i="1"/>
  <c r="Q195" i="1" s="1"/>
  <c r="P86" i="1"/>
  <c r="Q86" i="1" s="1"/>
  <c r="P168" i="1"/>
  <c r="Q168" i="1" s="1"/>
  <c r="P103" i="1"/>
  <c r="Q103" i="1" s="1"/>
  <c r="P202" i="1"/>
  <c r="Q202" i="1" s="1"/>
  <c r="P52" i="1"/>
  <c r="Q52" i="1" s="1"/>
  <c r="N143" i="1"/>
  <c r="N98" i="1"/>
  <c r="N180" i="1"/>
  <c r="N218" i="1"/>
  <c r="M247" i="1"/>
  <c r="N247" i="1" s="1"/>
  <c r="M152" i="1"/>
  <c r="N152" i="1" s="1"/>
  <c r="M131" i="1"/>
  <c r="N131" i="1" s="1"/>
  <c r="M172" i="1"/>
  <c r="N172" i="1" s="1"/>
  <c r="M123" i="1"/>
  <c r="N123" i="1" s="1"/>
  <c r="M228" i="1"/>
  <c r="N228" i="1" s="1"/>
  <c r="M60" i="1"/>
  <c r="N60" i="1" s="1"/>
  <c r="M107" i="1"/>
  <c r="N107" i="1" s="1"/>
  <c r="M167" i="1"/>
  <c r="N167" i="1" s="1"/>
  <c r="M24" i="1"/>
  <c r="N24" i="1" s="1"/>
  <c r="M190" i="1"/>
  <c r="N190" i="1" s="1"/>
  <c r="M69" i="1"/>
  <c r="N69" i="1" s="1"/>
  <c r="M148" i="1"/>
  <c r="N148" i="1" s="1"/>
  <c r="M139" i="1"/>
  <c r="N139" i="1" s="1"/>
  <c r="M133" i="1"/>
  <c r="N133" i="1" s="1"/>
  <c r="M206" i="1"/>
  <c r="N206" i="1" s="1"/>
  <c r="M63" i="1"/>
  <c r="N63" i="1" s="1"/>
  <c r="M243" i="1"/>
  <c r="N243" i="1" s="1"/>
  <c r="M44" i="1"/>
  <c r="N44" i="1" s="1"/>
  <c r="M87" i="1"/>
  <c r="N87" i="1" s="1"/>
  <c r="M143" i="1"/>
  <c r="M214" i="1"/>
  <c r="N214" i="1" s="1"/>
  <c r="M109" i="1"/>
  <c r="N109" i="1" s="1"/>
  <c r="M219" i="1"/>
  <c r="N219" i="1" s="1"/>
  <c r="M46" i="1"/>
  <c r="N46" i="1" s="1"/>
  <c r="M151" i="1"/>
  <c r="N151" i="1" s="1"/>
  <c r="M120" i="1"/>
  <c r="N120" i="1" s="1"/>
  <c r="M232" i="1"/>
  <c r="N232" i="1" s="1"/>
  <c r="M51" i="1"/>
  <c r="N51" i="1" s="1"/>
  <c r="M238" i="1"/>
  <c r="N238" i="1" s="1"/>
  <c r="M68" i="1"/>
  <c r="N68" i="1" s="1"/>
  <c r="M246" i="1"/>
  <c r="N246" i="1" s="1"/>
  <c r="M30" i="1"/>
  <c r="N30" i="1" s="1"/>
  <c r="M233" i="1"/>
  <c r="N233" i="1" s="1"/>
  <c r="M48" i="1"/>
  <c r="N48" i="1" s="1"/>
  <c r="M142" i="1"/>
  <c r="N142" i="1" s="1"/>
  <c r="M125" i="1"/>
  <c r="N125" i="1" s="1"/>
  <c r="M208" i="1"/>
  <c r="N208" i="1" s="1"/>
  <c r="M171" i="1"/>
  <c r="N171" i="1" s="1"/>
  <c r="M215" i="1"/>
  <c r="N215" i="1" s="1"/>
  <c r="M64" i="1"/>
  <c r="N64" i="1" s="1"/>
  <c r="M127" i="1"/>
  <c r="N127" i="1" s="1"/>
  <c r="M146" i="1"/>
  <c r="N146" i="1" s="1"/>
  <c r="M186" i="1"/>
  <c r="N186" i="1" s="1"/>
  <c r="M98" i="1"/>
  <c r="M114" i="1"/>
  <c r="N114" i="1" s="1"/>
  <c r="M111" i="1"/>
  <c r="N111" i="1" s="1"/>
  <c r="M188" i="1"/>
  <c r="N188" i="1" s="1"/>
  <c r="M88" i="1"/>
  <c r="N88" i="1" s="1"/>
  <c r="M154" i="1"/>
  <c r="N154" i="1" s="1"/>
  <c r="M96" i="1"/>
  <c r="N96" i="1" s="1"/>
  <c r="M262" i="1"/>
  <c r="N262" i="1" s="1"/>
  <c r="M72" i="1"/>
  <c r="N72" i="1" s="1"/>
  <c r="M196" i="1"/>
  <c r="N196" i="1" s="1"/>
  <c r="M242" i="1"/>
  <c r="N242" i="1" s="1"/>
  <c r="M31" i="1"/>
  <c r="N31" i="1" s="1"/>
  <c r="M115" i="1"/>
  <c r="N115" i="1" s="1"/>
  <c r="M141" i="1"/>
  <c r="N141" i="1" s="1"/>
  <c r="M207" i="1"/>
  <c r="N207" i="1" s="1"/>
  <c r="M35" i="1"/>
  <c r="N35" i="1" s="1"/>
  <c r="M194" i="1"/>
  <c r="N194" i="1" s="1"/>
  <c r="M3" i="1"/>
  <c r="N3" i="1" s="1"/>
  <c r="M250" i="1"/>
  <c r="N250" i="1" s="1"/>
  <c r="M165" i="1"/>
  <c r="N165" i="1" s="1"/>
  <c r="M102" i="1"/>
  <c r="N102" i="1" s="1"/>
  <c r="M204" i="1"/>
  <c r="N204" i="1" s="1"/>
  <c r="M13" i="1"/>
  <c r="N13" i="1" s="1"/>
  <c r="M21" i="1"/>
  <c r="N21" i="1" s="1"/>
  <c r="M255" i="1"/>
  <c r="N255" i="1" s="1"/>
  <c r="M263" i="1"/>
  <c r="N263" i="1" s="1"/>
  <c r="M53" i="1"/>
  <c r="N53" i="1" s="1"/>
  <c r="M224" i="1"/>
  <c r="N224" i="1" s="1"/>
  <c r="M217" i="1"/>
  <c r="N217" i="1" s="1"/>
  <c r="M38" i="1"/>
  <c r="N38" i="1" s="1"/>
  <c r="M234" i="1"/>
  <c r="N234" i="1" s="1"/>
  <c r="M54" i="1"/>
  <c r="N54" i="1" s="1"/>
  <c r="M211" i="1"/>
  <c r="N211" i="1" s="1"/>
  <c r="M77" i="1"/>
  <c r="N77" i="1" s="1"/>
  <c r="M134" i="1"/>
  <c r="N134" i="1" s="1"/>
  <c r="M144" i="1"/>
  <c r="N144" i="1" s="1"/>
  <c r="M235" i="1"/>
  <c r="N235" i="1" s="1"/>
  <c r="M20" i="1"/>
  <c r="N20" i="1" s="1"/>
  <c r="M203" i="1"/>
  <c r="N203" i="1" s="1"/>
  <c r="M58" i="1"/>
  <c r="N58" i="1" s="1"/>
  <c r="M189" i="1"/>
  <c r="N189" i="1" s="1"/>
  <c r="M56" i="1"/>
  <c r="N56" i="1" s="1"/>
  <c r="M237" i="1"/>
  <c r="N237" i="1" s="1"/>
  <c r="M178" i="1"/>
  <c r="N178" i="1" s="1"/>
  <c r="M67" i="1"/>
  <c r="N67" i="1" s="1"/>
  <c r="M226" i="1"/>
  <c r="N226" i="1" s="1"/>
  <c r="M82" i="1"/>
  <c r="N82" i="1" s="1"/>
  <c r="M135" i="1"/>
  <c r="N135" i="1" s="1"/>
  <c r="M119" i="1"/>
  <c r="N119" i="1" s="1"/>
  <c r="M81" i="1"/>
  <c r="N81" i="1" s="1"/>
  <c r="M181" i="1"/>
  <c r="N181" i="1" s="1"/>
  <c r="M19" i="1"/>
  <c r="N19" i="1" s="1"/>
  <c r="M222" i="1"/>
  <c r="N222" i="1" s="1"/>
  <c r="M150" i="1"/>
  <c r="N150" i="1" s="1"/>
  <c r="M140" i="1"/>
  <c r="N140" i="1" s="1"/>
  <c r="M157" i="1"/>
  <c r="N157" i="1" s="1"/>
  <c r="M121" i="1"/>
  <c r="N121" i="1" s="1"/>
  <c r="M252" i="1"/>
  <c r="N252" i="1" s="1"/>
  <c r="M59" i="1"/>
  <c r="N59" i="1" s="1"/>
  <c r="M253" i="1"/>
  <c r="N253" i="1" s="1"/>
  <c r="M22" i="1"/>
  <c r="N22" i="1" s="1"/>
  <c r="M230" i="1"/>
  <c r="N230" i="1" s="1"/>
  <c r="M76" i="1"/>
  <c r="N76" i="1" s="1"/>
  <c r="M180" i="1"/>
  <c r="M83" i="1"/>
  <c r="N83" i="1" s="1"/>
  <c r="M163" i="1"/>
  <c r="N163" i="1" s="1"/>
  <c r="M74" i="1"/>
  <c r="N74" i="1" s="1"/>
  <c r="M158" i="1"/>
  <c r="N158" i="1" s="1"/>
  <c r="M80" i="1"/>
  <c r="N80" i="1" s="1"/>
  <c r="M174" i="1"/>
  <c r="N174" i="1" s="1"/>
  <c r="M212" i="1"/>
  <c r="N212" i="1" s="1"/>
  <c r="M166" i="1"/>
  <c r="N166" i="1" s="1"/>
  <c r="M117" i="1"/>
  <c r="N117" i="1" s="1"/>
  <c r="M93" i="1"/>
  <c r="N93" i="1" s="1"/>
  <c r="M130" i="1"/>
  <c r="N130" i="1" s="1"/>
  <c r="M240" i="1"/>
  <c r="N240" i="1" s="1"/>
  <c r="M62" i="1"/>
  <c r="N62" i="1" s="1"/>
  <c r="M192" i="1"/>
  <c r="N192" i="1" s="1"/>
  <c r="M45" i="1"/>
  <c r="N45" i="1" s="1"/>
  <c r="M104" i="1"/>
  <c r="N104" i="1" s="1"/>
  <c r="M254" i="1"/>
  <c r="N254" i="1" s="1"/>
  <c r="M5" i="1"/>
  <c r="N5" i="1" s="1"/>
  <c r="M4" i="1"/>
  <c r="N4" i="1" s="1"/>
  <c r="M239" i="1"/>
  <c r="N239" i="1" s="1"/>
  <c r="M170" i="1"/>
  <c r="N170" i="1" s="1"/>
  <c r="M79" i="1"/>
  <c r="N79" i="1" s="1"/>
  <c r="M118" i="1"/>
  <c r="N118" i="1" s="1"/>
  <c r="M124" i="1"/>
  <c r="N124" i="1" s="1"/>
  <c r="M132" i="1"/>
  <c r="N132" i="1" s="1"/>
  <c r="M138" i="1"/>
  <c r="N138" i="1" s="1"/>
  <c r="M210" i="1"/>
  <c r="N210" i="1" s="1"/>
  <c r="M99" i="1"/>
  <c r="N99" i="1" s="1"/>
  <c r="M128" i="1"/>
  <c r="N128" i="1" s="1"/>
  <c r="M159" i="1"/>
  <c r="N159" i="1" s="1"/>
  <c r="M61" i="1"/>
  <c r="N61" i="1" s="1"/>
  <c r="M183" i="1"/>
  <c r="N183" i="1" s="1"/>
  <c r="M90" i="1"/>
  <c r="N90" i="1" s="1"/>
  <c r="M198" i="1"/>
  <c r="N198" i="1" s="1"/>
  <c r="M32" i="1"/>
  <c r="N32" i="1" s="1"/>
  <c r="M205" i="1"/>
  <c r="N205" i="1" s="1"/>
  <c r="M244" i="1"/>
  <c r="N244" i="1" s="1"/>
  <c r="M12" i="1"/>
  <c r="N12" i="1" s="1"/>
  <c r="M94" i="1"/>
  <c r="N94" i="1" s="1"/>
  <c r="M23" i="1"/>
  <c r="N23" i="1" s="1"/>
  <c r="M258" i="1"/>
  <c r="N258" i="1" s="1"/>
  <c r="M260" i="1"/>
  <c r="N260" i="1" s="1"/>
  <c r="M66" i="1"/>
  <c r="N66" i="1" s="1"/>
  <c r="M220" i="1"/>
  <c r="N220" i="1" s="1"/>
  <c r="M112" i="1"/>
  <c r="N112" i="1" s="1"/>
  <c r="M43" i="1"/>
  <c r="N43" i="1" s="1"/>
  <c r="M201" i="1"/>
  <c r="N201" i="1" s="1"/>
  <c r="M264" i="1"/>
  <c r="N264" i="1" s="1"/>
  <c r="M10" i="1"/>
  <c r="N10" i="1" s="1"/>
  <c r="M15" i="1"/>
  <c r="N15" i="1" s="1"/>
  <c r="M231" i="1"/>
  <c r="N231" i="1" s="1"/>
  <c r="M156" i="1"/>
  <c r="N156" i="1" s="1"/>
  <c r="M91" i="1"/>
  <c r="N91" i="1" s="1"/>
  <c r="M173" i="1"/>
  <c r="N173" i="1" s="1"/>
  <c r="M108" i="1"/>
  <c r="N108" i="1" s="1"/>
  <c r="M100" i="1"/>
  <c r="N100" i="1" s="1"/>
  <c r="M176" i="1"/>
  <c r="N176" i="1" s="1"/>
  <c r="M55" i="1"/>
  <c r="N55" i="1" s="1"/>
  <c r="M251" i="1"/>
  <c r="N251" i="1" s="1"/>
  <c r="M70" i="1"/>
  <c r="N70" i="1" s="1"/>
  <c r="M179" i="1"/>
  <c r="N179" i="1" s="1"/>
  <c r="M17" i="1"/>
  <c r="N17" i="1" s="1"/>
  <c r="M259" i="1"/>
  <c r="N259" i="1" s="1"/>
  <c r="M7" i="1"/>
  <c r="N7" i="1" s="1"/>
  <c r="M75" i="1"/>
  <c r="N75" i="1" s="1"/>
  <c r="M200" i="1"/>
  <c r="N200" i="1" s="1"/>
  <c r="M213" i="1"/>
  <c r="N213" i="1" s="1"/>
  <c r="M73" i="1"/>
  <c r="N73" i="1" s="1"/>
  <c r="M110" i="1"/>
  <c r="N110" i="1" s="1"/>
  <c r="M160" i="1"/>
  <c r="N160" i="1" s="1"/>
  <c r="M182" i="1"/>
  <c r="N182" i="1" s="1"/>
  <c r="M47" i="1"/>
  <c r="N47" i="1" s="1"/>
  <c r="M218" i="1"/>
  <c r="M116" i="1"/>
  <c r="N116" i="1" s="1"/>
  <c r="M147" i="1"/>
  <c r="N147" i="1" s="1"/>
  <c r="M199" i="1"/>
  <c r="N199" i="1" s="1"/>
  <c r="M84" i="1"/>
  <c r="N84" i="1" s="1"/>
  <c r="M149" i="1"/>
  <c r="N149" i="1" s="1"/>
  <c r="M95" i="1"/>
  <c r="N95" i="1" s="1"/>
  <c r="M78" i="1"/>
  <c r="N78" i="1" s="1"/>
  <c r="M216" i="1"/>
  <c r="N216" i="1" s="1"/>
  <c r="M126" i="1"/>
  <c r="N126" i="1" s="1"/>
  <c r="M162" i="1"/>
  <c r="N162" i="1" s="1"/>
  <c r="M85" i="1"/>
  <c r="N85" i="1" s="1"/>
  <c r="M175" i="1"/>
  <c r="N175" i="1" s="1"/>
  <c r="M34" i="1"/>
  <c r="N34" i="1" s="1"/>
  <c r="M227" i="1"/>
  <c r="N227" i="1" s="1"/>
  <c r="M184" i="1"/>
  <c r="N184" i="1" s="1"/>
  <c r="M105" i="1"/>
  <c r="N105" i="1" s="1"/>
  <c r="M29" i="1"/>
  <c r="N29" i="1" s="1"/>
  <c r="M245" i="1"/>
  <c r="N245" i="1" s="1"/>
  <c r="M36" i="1"/>
  <c r="N36" i="1" s="1"/>
  <c r="M229" i="1"/>
  <c r="N229" i="1" s="1"/>
  <c r="M122" i="1"/>
  <c r="N122" i="1" s="1"/>
  <c r="M155" i="1"/>
  <c r="N155" i="1" s="1"/>
  <c r="M16" i="1"/>
  <c r="N16" i="1" s="1"/>
  <c r="M256" i="1"/>
  <c r="N256" i="1" s="1"/>
  <c r="M37" i="1"/>
  <c r="N37" i="1" s="1"/>
  <c r="M221" i="1"/>
  <c r="N221" i="1" s="1"/>
  <c r="M92" i="1"/>
  <c r="N92" i="1" s="1"/>
  <c r="M191" i="1"/>
  <c r="N191" i="1" s="1"/>
  <c r="M101" i="1"/>
  <c r="N101" i="1" s="1"/>
  <c r="M187" i="1"/>
  <c r="N187" i="1" s="1"/>
  <c r="M261" i="1"/>
  <c r="N261" i="1" s="1"/>
  <c r="M11" i="1"/>
  <c r="N11" i="1" s="1"/>
  <c r="M223" i="1"/>
  <c r="N223" i="1" s="1"/>
  <c r="M71" i="1"/>
  <c r="N71" i="1" s="1"/>
  <c r="M164" i="1"/>
  <c r="N164" i="1" s="1"/>
  <c r="M106" i="1"/>
  <c r="N106" i="1" s="1"/>
  <c r="M236" i="1"/>
  <c r="N236" i="1" s="1"/>
  <c r="M28" i="1"/>
  <c r="N28" i="1" s="1"/>
  <c r="M197" i="1"/>
  <c r="N197" i="1" s="1"/>
  <c r="M50" i="1"/>
  <c r="N50" i="1" s="1"/>
  <c r="M248" i="1"/>
  <c r="N248" i="1" s="1"/>
  <c r="M6" i="1"/>
  <c r="N6" i="1" s="1"/>
  <c r="M8" i="1"/>
  <c r="N8" i="1" s="1"/>
  <c r="M195" i="1"/>
  <c r="N195" i="1" s="1"/>
  <c r="M86" i="1"/>
  <c r="N86" i="1" s="1"/>
  <c r="M168" i="1"/>
  <c r="N168" i="1" s="1"/>
  <c r="M103" i="1"/>
  <c r="N103" i="1" s="1"/>
  <c r="M202" i="1"/>
  <c r="N202" i="1" s="1"/>
  <c r="M52" i="1"/>
  <c r="N52" i="1" s="1"/>
  <c r="Y1" i="1" l="1"/>
  <c r="V4" i="1"/>
</calcChain>
</file>

<file path=xl/sharedStrings.xml><?xml version="1.0" encoding="utf-8"?>
<sst xmlns="http://schemas.openxmlformats.org/spreadsheetml/2006/main" count="612" uniqueCount="160">
  <si>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</si>
  <si>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</si>
  <si>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</si>
  <si>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</si>
  <si>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</si>
  <si>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</si>
  <si>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</si>
  <si>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</si>
  <si>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</si>
  <si>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</si>
  <si>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</si>
  <si>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Barrett Hayton</t>
  </si>
  <si>
    <t>Over</t>
  </si>
  <si>
    <t>Under</t>
  </si>
  <si>
    <t>Brad Marchand</t>
  </si>
  <si>
    <t>Charlie Coyle</t>
  </si>
  <si>
    <t>Charlie McAvoy</t>
  </si>
  <si>
    <t>Clayton Keller</t>
  </si>
  <si>
    <t>David Pastrnak</t>
  </si>
  <si>
    <t>Dylan Guenther</t>
  </si>
  <si>
    <t>Elias Lindholm</t>
  </si>
  <si>
    <t>Logan Cooley</t>
  </si>
  <si>
    <t>Matias Maccelli</t>
  </si>
  <si>
    <t>Mikhail Sergachev</t>
  </si>
  <si>
    <t>Nick Schmaltz</t>
  </si>
  <si>
    <t>Pavel Zacha</t>
  </si>
  <si>
    <t>Brent Burns</t>
  </si>
  <si>
    <t>Jesper Bratt</t>
  </si>
  <si>
    <t>Nico Hischier</t>
  </si>
  <si>
    <t>Martin Necas</t>
  </si>
  <si>
    <t>Jack Roslovic</t>
  </si>
  <si>
    <t>Andrei Svechnikov</t>
  </si>
  <si>
    <t>Shayne Gostisbehere</t>
  </si>
  <si>
    <t>Jack Hughes</t>
  </si>
  <si>
    <t>Sebastian Aho</t>
  </si>
  <si>
    <t>Dougie Hamilton</t>
  </si>
  <si>
    <t>Jesperi Kotkaniemi</t>
  </si>
  <si>
    <t>Timo Meier</t>
  </si>
  <si>
    <t>Jordan Martinook</t>
  </si>
  <si>
    <t>Artturi Lehkonen</t>
  </si>
  <si>
    <t>Cale Makar</t>
  </si>
  <si>
    <t>Casey Mittelstadt</t>
  </si>
  <si>
    <t>Connor McMichael</t>
  </si>
  <si>
    <t>Devon Toews</t>
  </si>
  <si>
    <t>Dylan Strome</t>
  </si>
  <si>
    <t>Jakob Chychrun</t>
  </si>
  <si>
    <t>John Carlson</t>
  </si>
  <si>
    <t>Mikko Rantanen</t>
  </si>
  <si>
    <t>Nathan MacKinnon</t>
  </si>
  <si>
    <t>Pierre-Luc Dubois</t>
  </si>
  <si>
    <t>Tom Wilson</t>
  </si>
  <si>
    <t>Valeri Nichushkin</t>
  </si>
  <si>
    <t>Jakub Vrana</t>
  </si>
  <si>
    <t>Adam Fantilli</t>
  </si>
  <si>
    <t>Anthony Cirelli</t>
  </si>
  <si>
    <t>Brandon Hagel</t>
  </si>
  <si>
    <t>Brayden Point</t>
  </si>
  <si>
    <t>Cole Sillinger</t>
  </si>
  <si>
    <t>Dmitri Voronkov</t>
  </si>
  <si>
    <t>Jake Guentzel</t>
  </si>
  <si>
    <t>Kirill Marchenko</t>
  </si>
  <si>
    <t>Nikita Kucherov</t>
  </si>
  <si>
    <t>Sean Monahan</t>
  </si>
  <si>
    <t>Victor Hedman</t>
  </si>
  <si>
    <t>Yegor Chinakhov</t>
  </si>
  <si>
    <t>Zach Werenski</t>
  </si>
  <si>
    <t>Alex DeBrincat</t>
  </si>
  <si>
    <t>Anders Lee</t>
  </si>
  <si>
    <t>Bo Horvat</t>
  </si>
  <si>
    <t>Brock Nelson</t>
  </si>
  <si>
    <t>Dylan Larkin</t>
  </si>
  <si>
    <t>Kyle Palmieri</t>
  </si>
  <si>
    <t>Lucas Raymond</t>
  </si>
  <si>
    <t>Moritz Seider</t>
  </si>
  <si>
    <t>Noah Dobson</t>
  </si>
  <si>
    <t>Patrick Kane</t>
  </si>
  <si>
    <t>Vladimir Tarasenko</t>
  </si>
  <si>
    <t>Alex Pietrangelo</t>
  </si>
  <si>
    <t>Brady Tkachuk</t>
  </si>
  <si>
    <t>Claude Giroux</t>
  </si>
  <si>
    <t>David Perron</t>
  </si>
  <si>
    <t>Drake Batherson</t>
  </si>
  <si>
    <t>Jack Eichel</t>
  </si>
  <si>
    <t>Jake Sanderson</t>
  </si>
  <si>
    <t>Josh Norris</t>
  </si>
  <si>
    <t>Noah Hanifin</t>
  </si>
  <si>
    <t>Pavel Dorofeyev</t>
  </si>
  <si>
    <t>Shane Pinto</t>
  </si>
  <si>
    <t>Shea Theodore</t>
  </si>
  <si>
    <t>Thomas Chabot</t>
  </si>
  <si>
    <t>Tim St√ºtzle</t>
  </si>
  <si>
    <t>Tomas Hertl</t>
  </si>
  <si>
    <t>William Karlsson</t>
  </si>
  <si>
    <t>Brandon Saad</t>
  </si>
  <si>
    <t>Brayden Schenn</t>
  </si>
  <si>
    <t>Colton Parayko</t>
  </si>
  <si>
    <t>Fabian Zetterlund</t>
  </si>
  <si>
    <t>Jake Neighbours</t>
  </si>
  <si>
    <t>Jake Walman</t>
  </si>
  <si>
    <t>Jordan Kyrou</t>
  </si>
  <si>
    <t>Justin Faulk</t>
  </si>
  <si>
    <t>Pavel Buchnevich</t>
  </si>
  <si>
    <t>Robert Thomas</t>
  </si>
  <si>
    <t>Tyler Toffoli</t>
  </si>
  <si>
    <t>William Eklund</t>
  </si>
  <si>
    <t>Aaron Ekblad</t>
  </si>
  <si>
    <t>Aleksander Barkov</t>
  </si>
  <si>
    <t>Anton Lundell</t>
  </si>
  <si>
    <t>Carter Verhaeghe</t>
  </si>
  <si>
    <t>Connor Bedard</t>
  </si>
  <si>
    <t>Evan Rodrigues</t>
  </si>
  <si>
    <t>Gustav Forsling</t>
  </si>
  <si>
    <t>Matthew Tkachuk</t>
  </si>
  <si>
    <t>Ryan Donato</t>
  </si>
  <si>
    <t>Sam Bennett</t>
  </si>
  <si>
    <t>Sam Reinhart</t>
  </si>
  <si>
    <t>Taylor Hall</t>
  </si>
  <si>
    <t>Teuvo Teravainen</t>
  </si>
  <si>
    <t>Tyler Bertuzzi</t>
  </si>
  <si>
    <t>Rasmus Andersson</t>
  </si>
  <si>
    <t>Connor Zary</t>
  </si>
  <si>
    <t>MacKenzie Weegar</t>
  </si>
  <si>
    <t>Alexis Lafreni√®re</t>
  </si>
  <si>
    <t>Yegor Sharangovich</t>
  </si>
  <si>
    <t>Artemi Panarin</t>
  </si>
  <si>
    <t>Adam Fox</t>
  </si>
  <si>
    <t>Mikael Backlund</t>
  </si>
  <si>
    <t>Jonathan Huberdeau</t>
  </si>
  <si>
    <t>Blake Coleman</t>
  </si>
  <si>
    <t>Nazem Kadri</t>
  </si>
  <si>
    <t>Vincent Trocheck</t>
  </si>
  <si>
    <t>Mika Zibanejad</t>
  </si>
  <si>
    <t>Chris Kreider</t>
  </si>
  <si>
    <t>Joel Eriksson Ek</t>
  </si>
  <si>
    <t>Connor McDavid</t>
  </si>
  <si>
    <t>Evan Bouchard</t>
  </si>
  <si>
    <t>Leon Draisaitl</t>
  </si>
  <si>
    <t>Ryan Hartman</t>
  </si>
  <si>
    <t>Kirill Kaprizov</t>
  </si>
  <si>
    <t>Mattias Ekholm</t>
  </si>
  <si>
    <t>Matt Boldy</t>
  </si>
  <si>
    <t>Jeff Skinner</t>
  </si>
  <si>
    <t>Marco Rossi</t>
  </si>
  <si>
    <t>Ryan Nugent-Hopkins</t>
  </si>
  <si>
    <t>Brock Faber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</si>
  <si>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</si>
  <si>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</si>
  <si>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</si>
  <si>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</si>
  <si>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</si>
  <si>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</si>
  <si>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</si>
  <si>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</si>
  <si>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</si>
  <si>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</si>
  <si>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</si>
  <si>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</si>
  <si>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</si>
  <si>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W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</si>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</sst>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44" fontId="0" fillId="34" borderId="0" xfId="1" applyFon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65" totalsRowShown="0">
  <autoFilter ref="A1:S265" xr:uid="{00000000-0009-0000-0100-000001000000}"/>
  <sortState xmlns:xlrd2="http://schemas.microsoft.com/office/spreadsheetml/2017/richdata2" ref="A2:S265">
    <sortCondition descending="1" ref="K1:K265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1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0" dataCellStyle="Percent"/>
    <tableColumn id="7" xr3:uid="{00000000-0010-0000-0000-000007000000}" name="normal_likelihood" dataDxfId="9" dataCellStyle="Percent"/>
    <tableColumn id="8" xr3:uid="{00000000-0010-0000-0000-000008000000}" name="poisson_likelihood" dataDxfId="8" dataCellStyle="Percent"/>
    <tableColumn id="9" xr3:uid="{00000000-0010-0000-0000-000009000000}" name="raw_data_likelihood" dataDxfId="7" dataCellStyle="Percent"/>
    <tableColumn id="10" xr3:uid="{00000000-0010-0000-0000-00000A000000}" name="weighted_likelihood" dataDxfId="6" dataCellStyle="Percent"/>
    <tableColumn id="11" xr3:uid="{00000000-0010-0000-0000-00000B000000}" name="poisson_kelly" dataDxfId="5" dataCellStyle="Percent"/>
    <tableColumn id="12" xr3:uid="{00000000-0010-0000-0000-00000C000000}" name="365 implied" dataDxfId="4" dataCellStyle="Percent">
      <calculatedColumnFormula>1/1.6</calculatedColumnFormula>
    </tableColumn>
    <tableColumn id="13" xr3:uid="{00000000-0010-0000-0000-00000D000000}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CellStyle="Currency">
      <calculatedColumnFormula>Table1[[#This Row],[kelly/4 365]]*$W$2*$U$2</calculatedColumnFormula>
    </tableColumn>
    <tableColumn id="15" xr3:uid="{00000000-0010-0000-0000-00000F000000}" name="99/pinn implied" dataDxfId="2" dataCellStyle="Percent">
      <calculatedColumnFormula>1/1.63</calculatedColumnFormula>
    </tableColumn>
    <tableColumn id="16" xr3:uid="{00000000-0010-0000-0000-000010000000}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CellStyle="Currency">
      <calculatedColumnFormula>Table1[[#This Row],[kelly/4 99]]*$W$2*$U$2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5"/>
  <sheetViews>
    <sheetView tabSelected="1" topLeftCell="G1" workbookViewId="0">
      <selection activeCell="U1" sqref="U1:Y4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style="3" customWidth="1"/>
    <col min="7" max="7" width="18.33203125" style="3" customWidth="1"/>
    <col min="8" max="8" width="18.6640625" style="3" customWidth="1"/>
    <col min="9" max="9" width="20.33203125" style="3" customWidth="1"/>
    <col min="10" max="10" width="20.1640625" style="3" customWidth="1"/>
    <col min="11" max="11" width="14.6640625" style="3" customWidth="1"/>
    <col min="14" max="14" width="10.83203125" style="4"/>
    <col min="17" max="17" width="10.83203125" style="4"/>
    <col min="19" max="19" width="10.83203125" style="4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145</v>
      </c>
      <c r="M1" s="3" t="s">
        <v>146</v>
      </c>
      <c r="N1" s="4" t="s">
        <v>147</v>
      </c>
      <c r="O1" s="3" t="s">
        <v>148</v>
      </c>
      <c r="P1" s="3" t="s">
        <v>149</v>
      </c>
      <c r="Q1" s="4" t="s">
        <v>150</v>
      </c>
      <c r="R1" s="5" t="s">
        <v>151</v>
      </c>
      <c r="S1" s="4" t="s">
        <v>152</v>
      </c>
      <c r="U1" t="s">
        <v>153</v>
      </c>
      <c r="V1" s="6">
        <f>SUM(K2:K63)</f>
        <v>1.6006728823260019</v>
      </c>
      <c r="W1" t="s">
        <v>154</v>
      </c>
      <c r="X1" t="s">
        <v>155</v>
      </c>
      <c r="Y1" s="7" t="e">
        <f>SUM(N2:N4,Q5:Q6,N7,Q8:Q9,N10:N11,Q12,N13,Q14:Q16,N17,Q18:Q19,N20,Q21:Q22,N23:N24,Q25:Q26,N27:N28,Q29,N30:N34,N36,N39)</f>
        <v>#DIV/0!</v>
      </c>
    </row>
    <row r="2" spans="1:25" x14ac:dyDescent="0.2">
      <c r="A2">
        <v>7138</v>
      </c>
      <c r="B2" t="s">
        <v>42</v>
      </c>
      <c r="C2" s="1">
        <v>45617</v>
      </c>
      <c r="D2" t="s">
        <v>13</v>
      </c>
      <c r="E2">
        <v>2.5</v>
      </c>
      <c r="F2" s="3">
        <v>0.60606060606060597</v>
      </c>
      <c r="G2" s="3">
        <v>0.68446889175465797</v>
      </c>
      <c r="H2" s="3">
        <v>0.765142638816662</v>
      </c>
      <c r="I2" s="3">
        <v>0.75</v>
      </c>
      <c r="J2" s="3">
        <v>0.72608695652173905</v>
      </c>
      <c r="K2" s="3">
        <v>0.100955905402881</v>
      </c>
      <c r="L2" s="3">
        <f t="shared" ref="L2" si="0">1/1.6</f>
        <v>0.625</v>
      </c>
      <c r="M2" s="3">
        <f>(Table1[[#This Row],[poisson_likelihood]] - (1-Table1[[#This Row],[poisson_likelihood]])/(1/Table1[[#This Row],[365 implied]]-1))/4</f>
        <v>9.3428425877774682E-2</v>
      </c>
      <c r="N2" s="4">
        <f>Table1[[#This Row],[kelly/4 365]]*$W$2*$U$2</f>
        <v>169.86986523231761</v>
      </c>
      <c r="O2" s="3">
        <f t="shared" ref="O2" si="1">1/1.63</f>
        <v>0.61349693251533743</v>
      </c>
      <c r="P2" s="3">
        <f>(Table1[[#This Row],[poisson_likelihood]] - (1-Table1[[#This Row],[poisson_likelihood]])/(1/Table1[[#This Row],[99/pinn implied]]-1))/4</f>
        <v>9.8088294155221828E-2</v>
      </c>
      <c r="Q2" s="8">
        <f>Table1[[#This Row],[kelly/4 99]]*$W$2*$U$2</f>
        <v>178.34235300949425</v>
      </c>
      <c r="R2" s="3" t="s">
        <v>159</v>
      </c>
      <c r="S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-178.34235300949425</v>
      </c>
      <c r="U2" s="4">
        <v>3000</v>
      </c>
      <c r="W2" s="2">
        <f>1/1.65</f>
        <v>0.60606060606060608</v>
      </c>
    </row>
    <row r="3" spans="1:25" x14ac:dyDescent="0.2">
      <c r="A3">
        <v>7149</v>
      </c>
      <c r="B3" t="s">
        <v>48</v>
      </c>
      <c r="C3" s="1">
        <v>45617</v>
      </c>
      <c r="D3" t="s">
        <v>12</v>
      </c>
      <c r="E3">
        <v>3.5</v>
      </c>
      <c r="F3" s="3">
        <v>0.56497175141242895</v>
      </c>
      <c r="G3" s="3">
        <v>0.67055674700407197</v>
      </c>
      <c r="H3" s="3">
        <v>0.67296111814974902</v>
      </c>
      <c r="I3" s="3">
        <v>0.67441860465116199</v>
      </c>
      <c r="J3" s="3">
        <v>0.65562913907284703</v>
      </c>
      <c r="K3" s="3">
        <v>6.2058824391252099E-2</v>
      </c>
      <c r="L3" s="3">
        <f>1/1.76</f>
        <v>0.56818181818181823</v>
      </c>
      <c r="M3" s="3">
        <f>(Table1[[#This Row],[poisson_likelihood]] - (1-Table1[[#This Row],[poisson_likelihood]])/(1/Table1[[#This Row],[365 implied]]-1))/4</f>
        <v>6.0661699981433614E-2</v>
      </c>
      <c r="N3" s="8">
        <f>Table1[[#This Row],[kelly/4 365]]*$W$2*$U$2</f>
        <v>110.29399996624295</v>
      </c>
      <c r="O3" s="3">
        <f>1/1.76</f>
        <v>0.56818181818181823</v>
      </c>
      <c r="P3" s="3">
        <f>(Table1[[#This Row],[poisson_likelihood]] - (1-Table1[[#This Row],[poisson_likelihood]])/(1/Table1[[#This Row],[99/pinn implied]]-1))/4</f>
        <v>6.0661699981433614E-2</v>
      </c>
      <c r="Q3" s="4">
        <f>Table1[[#This Row],[kelly/4 99]]*$W$2*$U$2</f>
        <v>110.29399996624295</v>
      </c>
      <c r="R3" s="3" t="s">
        <v>159</v>
      </c>
      <c r="S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-110.29399996624295</v>
      </c>
    </row>
    <row r="4" spans="1:25" x14ac:dyDescent="0.2">
      <c r="A4">
        <v>7227</v>
      </c>
      <c r="B4" t="s">
        <v>87</v>
      </c>
      <c r="C4" s="1">
        <v>45617</v>
      </c>
      <c r="D4" t="s">
        <v>12</v>
      </c>
      <c r="E4">
        <v>1.5</v>
      </c>
      <c r="F4" s="3">
        <v>0.59171597633136097</v>
      </c>
      <c r="G4" s="3">
        <v>0.707983505775032</v>
      </c>
      <c r="H4" s="3">
        <v>0.67296752709635399</v>
      </c>
      <c r="I4" s="3">
        <v>0.60150375939849599</v>
      </c>
      <c r="J4" s="3">
        <v>0.67584097859327197</v>
      </c>
      <c r="K4" s="3">
        <v>4.9751855359724102E-2</v>
      </c>
      <c r="L4" s="3">
        <f>1/1.62</f>
        <v>0.61728395061728392</v>
      </c>
      <c r="M4" s="3">
        <f>(Table1[[#This Row],[poisson_likelihood]] - (1-Table1[[#This Row],[poisson_likelihood]])/(1/Table1[[#This Row],[365 implied]]-1))/4</f>
        <v>3.6373949151650625E-2</v>
      </c>
      <c r="N4" s="4">
        <f>Table1[[#This Row],[kelly/4 365]]*$W$2*$U$2</f>
        <v>66.134453003001141</v>
      </c>
      <c r="O4" s="3">
        <f>1/1.66</f>
        <v>0.60240963855421692</v>
      </c>
      <c r="P4" s="3">
        <f>(Table1[[#This Row],[poisson_likelihood]] - (1-Table1[[#This Row],[poisson_likelihood]])/(1/Table1[[#This Row],[99/pinn implied]]-1))/4</f>
        <v>4.4365945068161966E-2</v>
      </c>
      <c r="Q4" s="8">
        <f>Table1[[#This Row],[kelly/4 99]]*$W$2*$U$2</f>
        <v>80.665354669385394</v>
      </c>
      <c r="R4" s="3" t="s">
        <v>158</v>
      </c>
      <c r="S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53.239134081794347</v>
      </c>
      <c r="U4" t="s">
        <v>156</v>
      </c>
      <c r="V4" s="7">
        <f>SUM(S:S)</f>
        <v>-144.92679055761761</v>
      </c>
    </row>
    <row r="5" spans="1:25" x14ac:dyDescent="0.2">
      <c r="A5">
        <v>7226</v>
      </c>
      <c r="B5" t="s">
        <v>86</v>
      </c>
      <c r="C5" s="1">
        <v>45617</v>
      </c>
      <c r="D5" t="s">
        <v>13</v>
      </c>
      <c r="E5">
        <v>2.5</v>
      </c>
      <c r="F5" s="3">
        <v>0.512820512820512</v>
      </c>
      <c r="G5" s="3">
        <v>0.55909981837709</v>
      </c>
      <c r="H5" s="3">
        <v>0.60775884693873905</v>
      </c>
      <c r="I5" s="3">
        <v>0.65476190476190399</v>
      </c>
      <c r="J5" s="3">
        <v>0.60335195530726204</v>
      </c>
      <c r="K5" s="3">
        <v>4.8718355665932002E-2</v>
      </c>
      <c r="L5" s="3">
        <f>1/2</f>
        <v>0.5</v>
      </c>
      <c r="M5" s="3">
        <f>(Table1[[#This Row],[poisson_likelihood]] - (1-Table1[[#This Row],[poisson_likelihood]])/(1/Table1[[#This Row],[365 implied]]-1))/4</f>
        <v>5.3879423469369525E-2</v>
      </c>
      <c r="N5" s="8">
        <f>Table1[[#This Row],[kelly/4 365]]*$W$2*$U$2</f>
        <v>97.962588126126406</v>
      </c>
      <c r="O5" s="3">
        <f>1/1.95</f>
        <v>0.51282051282051289</v>
      </c>
      <c r="P5" s="3">
        <f>(Table1[[#This Row],[poisson_likelihood]] - (1-Table1[[#This Row],[poisson_likelihood]])/(1/Table1[[#This Row],[99/pinn implied]]-1))/4</f>
        <v>4.8718355665931856E-2</v>
      </c>
      <c r="Q5" s="4">
        <f>Table1[[#This Row],[kelly/4 99]]*$W$2*$U$2</f>
        <v>88.578828483512467</v>
      </c>
      <c r="R5" s="3" t="s">
        <v>158</v>
      </c>
      <c r="S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97.962588126126406</v>
      </c>
    </row>
    <row r="6" spans="1:25" x14ac:dyDescent="0.2">
      <c r="A6">
        <v>7334</v>
      </c>
      <c r="B6" t="s">
        <v>140</v>
      </c>
      <c r="C6" s="1">
        <v>45617</v>
      </c>
      <c r="D6" t="s">
        <v>13</v>
      </c>
      <c r="E6">
        <v>3.5</v>
      </c>
      <c r="F6" s="3">
        <v>0.60975609756097504</v>
      </c>
      <c r="G6" s="3">
        <v>0.64108287492263705</v>
      </c>
      <c r="H6" s="3">
        <v>0.68515991405819598</v>
      </c>
      <c r="I6" s="3">
        <v>0.60344827586206895</v>
      </c>
      <c r="J6" s="3">
        <v>0.59322033898305004</v>
      </c>
      <c r="K6" s="3">
        <v>4.8305569943532203E-2</v>
      </c>
      <c r="L6" s="3">
        <f>1/1.6</f>
        <v>0.625</v>
      </c>
      <c r="M6" s="3">
        <f>(Table1[[#This Row],[poisson_likelihood]] - (1-Table1[[#This Row],[poisson_likelihood]])/(1/Table1[[#This Row],[365 implied]]-1))/4</f>
        <v>4.0106609372130675E-2</v>
      </c>
      <c r="N6" s="8">
        <f>Table1[[#This Row],[kelly/4 365]]*$W$2*$U$2</f>
        <v>72.921107949328501</v>
      </c>
      <c r="O6" s="3">
        <f>1/1.6</f>
        <v>0.625</v>
      </c>
      <c r="P6" s="3">
        <f>(Table1[[#This Row],[poisson_likelihood]] - (1-Table1[[#This Row],[poisson_likelihood]])/(1/Table1[[#This Row],[99/pinn implied]]-1))/4</f>
        <v>4.0106609372130675E-2</v>
      </c>
      <c r="Q6" s="4">
        <f>Table1[[#This Row],[kelly/4 99]]*$W$2*$U$2</f>
        <v>72.921107949328501</v>
      </c>
      <c r="R6" s="3" t="s">
        <v>158</v>
      </c>
      <c r="S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43.752664769597104</v>
      </c>
    </row>
    <row r="7" spans="1:25" x14ac:dyDescent="0.2">
      <c r="A7">
        <v>7280</v>
      </c>
      <c r="B7" t="s">
        <v>113</v>
      </c>
      <c r="C7" s="1">
        <v>45617</v>
      </c>
      <c r="D7" t="s">
        <v>13</v>
      </c>
      <c r="E7">
        <v>2.5</v>
      </c>
      <c r="F7" s="3">
        <v>0.59523809523809501</v>
      </c>
      <c r="G7" s="3">
        <v>0.62816747904560599</v>
      </c>
      <c r="H7" s="3">
        <v>0.673135205764398</v>
      </c>
      <c r="I7" s="3">
        <v>0.67469879518072196</v>
      </c>
      <c r="J7" s="3">
        <v>0.62152777777777701</v>
      </c>
      <c r="K7" s="3">
        <v>4.8112921207422603E-2</v>
      </c>
      <c r="L7" s="3">
        <f>1/1.66</f>
        <v>0.60240963855421692</v>
      </c>
      <c r="M7" s="3">
        <f>(Table1[[#This Row],[poisson_likelihood]] - (1-Table1[[#This Row],[poisson_likelihood]])/(1/Table1[[#This Row],[365 implied]]-1))/4</f>
        <v>4.4471379382159337E-2</v>
      </c>
      <c r="N7" s="4">
        <f>Table1[[#This Row],[kelly/4 365]]*$W$2*$U$2</f>
        <v>80.857053422107882</v>
      </c>
      <c r="O7" s="3">
        <f>1/1.7</f>
        <v>0.58823529411764708</v>
      </c>
      <c r="P7" s="3">
        <f>(Table1[[#This Row],[poisson_likelihood]] - (1-Table1[[#This Row],[poisson_likelihood]])/(1/Table1[[#This Row],[99/pinn implied]]-1))/4</f>
        <v>5.15463749283845E-2</v>
      </c>
      <c r="Q7" s="8">
        <f>Table1[[#This Row],[kelly/4 99]]*$W$2*$U$2</f>
        <v>93.720681687971819</v>
      </c>
      <c r="R7" s="3" t="s">
        <v>158</v>
      </c>
      <c r="S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65.604477181580279</v>
      </c>
    </row>
    <row r="8" spans="1:25" x14ac:dyDescent="0.2">
      <c r="A8">
        <v>7335</v>
      </c>
      <c r="B8" t="s">
        <v>141</v>
      </c>
      <c r="C8" s="1">
        <v>45617</v>
      </c>
      <c r="D8" t="s">
        <v>12</v>
      </c>
      <c r="E8">
        <v>2.5</v>
      </c>
      <c r="F8" s="3">
        <v>0.41666666666666602</v>
      </c>
      <c r="G8" s="3">
        <v>0.56314855477302905</v>
      </c>
      <c r="H8" s="3">
        <v>0.52786206060100804</v>
      </c>
      <c r="I8" s="3">
        <v>0.57225433526011504</v>
      </c>
      <c r="J8" s="3">
        <v>0.56902356902356899</v>
      </c>
      <c r="K8" s="3">
        <v>4.7655168829003502E-2</v>
      </c>
      <c r="L8" s="3">
        <f>1/2.35</f>
        <v>0.42553191489361702</v>
      </c>
      <c r="M8" s="3">
        <f>(Table1[[#This Row],[poisson_likelihood]] - (1-Table1[[#This Row],[poisson_likelihood]])/(1/Table1[[#This Row],[365 implied]]-1))/4</f>
        <v>4.4532563409697953E-2</v>
      </c>
      <c r="N8" s="8">
        <f>Table1[[#This Row],[kelly/4 365]]*$W$2*$U$2</f>
        <v>80.968297108541734</v>
      </c>
      <c r="O8" s="3">
        <f>1/2.35</f>
        <v>0.42553191489361702</v>
      </c>
      <c r="P8" s="3">
        <f>(Table1[[#This Row],[poisson_likelihood]] - (1-Table1[[#This Row],[poisson_likelihood]])/(1/Table1[[#This Row],[99/pinn implied]]-1))/4</f>
        <v>4.4532563409697953E-2</v>
      </c>
      <c r="Q8" s="4">
        <f>Table1[[#This Row],[kelly/4 99]]*$W$2*$U$2</f>
        <v>80.968297108541734</v>
      </c>
      <c r="R8" s="3" t="s">
        <v>159</v>
      </c>
      <c r="S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-80.968297108541734</v>
      </c>
    </row>
    <row r="9" spans="1:25" x14ac:dyDescent="0.2">
      <c r="A9">
        <v>7158</v>
      </c>
      <c r="B9" t="s">
        <v>52</v>
      </c>
      <c r="C9" s="1">
        <v>45617</v>
      </c>
      <c r="D9" t="s">
        <v>13</v>
      </c>
      <c r="E9">
        <v>1.5</v>
      </c>
      <c r="F9" s="3">
        <v>0.45454545454545398</v>
      </c>
      <c r="G9" s="3">
        <v>0.49476298991435003</v>
      </c>
      <c r="H9" s="3">
        <v>0.55211159581728997</v>
      </c>
      <c r="I9" s="3">
        <v>0.32786885245901598</v>
      </c>
      <c r="J9" s="3">
        <v>0.393442622950819</v>
      </c>
      <c r="K9" s="3">
        <v>4.47178147495913E-2</v>
      </c>
      <c r="L9" s="3"/>
      <c r="M9" s="3" t="e">
        <f>(Table1[[#This Row],[poisson_likelihood]] - (1-Table1[[#This Row],[poisson_likelihood]])/(1/Table1[[#This Row],[365 implied]]-1))/4</f>
        <v>#DIV/0!</v>
      </c>
      <c r="N9" s="4" t="e">
        <f>Table1[[#This Row],[kelly/4 365]]*$W$2*$U$2</f>
        <v>#DIV/0!</v>
      </c>
      <c r="O9" s="3"/>
      <c r="P9" s="3" t="e">
        <f>(Table1[[#This Row],[poisson_likelihood]] - (1-Table1[[#This Row],[poisson_likelihood]])/(1/Table1[[#This Row],[99/pinn implied]]-1))/4</f>
        <v>#DIV/0!</v>
      </c>
      <c r="Q9" s="4" t="e">
        <f>Table1[[#This Row],[kelly/4 99]]*$W$2*$U$2</f>
        <v>#DIV/0!</v>
      </c>
      <c r="R9" s="3"/>
      <c r="S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" spans="1:25" x14ac:dyDescent="0.2">
      <c r="A10">
        <v>7262</v>
      </c>
      <c r="B10" t="s">
        <v>104</v>
      </c>
      <c r="C10" s="1">
        <v>45617</v>
      </c>
      <c r="D10" t="s">
        <v>13</v>
      </c>
      <c r="E10">
        <v>1.5</v>
      </c>
      <c r="F10" s="3">
        <v>0.41666666666666602</v>
      </c>
      <c r="G10" s="3">
        <v>0.45972054489231501</v>
      </c>
      <c r="H10" s="3">
        <v>0.51396639547668999</v>
      </c>
      <c r="I10" s="3">
        <v>0.50925925925925897</v>
      </c>
      <c r="J10" s="3">
        <v>0.53361344537815103</v>
      </c>
      <c r="K10" s="3">
        <v>4.1699883775724499E-2</v>
      </c>
      <c r="L10" s="3">
        <f>1/2.45</f>
        <v>0.4081632653061224</v>
      </c>
      <c r="M10" s="3">
        <f>(Table1[[#This Row],[poisson_likelihood]] - (1-Table1[[#This Row],[poisson_likelihood]])/(1/Table1[[#This Row],[365 implied]]-1))/4</f>
        <v>4.4692701537567325E-2</v>
      </c>
      <c r="N10" s="8">
        <f>Table1[[#This Row],[kelly/4 365]]*$W$2*$U$2</f>
        <v>81.259457341031506</v>
      </c>
      <c r="O10" s="3">
        <f>1/2.4</f>
        <v>0.41666666666666669</v>
      </c>
      <c r="P10" s="3">
        <f>(Table1[[#This Row],[poisson_likelihood]] - (1-Table1[[#This Row],[poisson_likelihood]])/(1/Table1[[#This Row],[99/pinn implied]]-1))/4</f>
        <v>4.169988377572427E-2</v>
      </c>
      <c r="Q10" s="4">
        <f>Table1[[#This Row],[kelly/4 99]]*$W$2*$U$2</f>
        <v>75.81797050131685</v>
      </c>
      <c r="R10" s="3" t="s">
        <v>159</v>
      </c>
      <c r="S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-81.259457341031506</v>
      </c>
    </row>
    <row r="11" spans="1:25" x14ac:dyDescent="0.2">
      <c r="A11">
        <v>7324</v>
      </c>
      <c r="B11" t="s">
        <v>135</v>
      </c>
      <c r="C11" s="1">
        <v>45617</v>
      </c>
      <c r="D11" t="s">
        <v>13</v>
      </c>
      <c r="E11">
        <v>2.5</v>
      </c>
      <c r="F11" s="3">
        <v>0.48076923076923</v>
      </c>
      <c r="G11" s="3">
        <v>0.51693165512996797</v>
      </c>
      <c r="H11" s="3">
        <v>0.56286464898740296</v>
      </c>
      <c r="I11" s="3">
        <v>0.59016393442622905</v>
      </c>
      <c r="J11" s="3">
        <v>0.56050955414012704</v>
      </c>
      <c r="K11" s="3">
        <v>3.9527423586527499E-2</v>
      </c>
      <c r="L11" s="3">
        <f>1/2.05</f>
        <v>0.48780487804878053</v>
      </c>
      <c r="M11" s="3">
        <f>(Table1[[#This Row],[poisson_likelihood]] - (1-Table1[[#This Row],[poisson_likelihood]])/(1/Table1[[#This Row],[365 implied]]-1))/4</f>
        <v>3.6636316767660951E-2</v>
      </c>
      <c r="N11" s="8">
        <f>Table1[[#This Row],[kelly/4 365]]*$W$2*$U$2</f>
        <v>66.611485032110821</v>
      </c>
      <c r="O11" s="3">
        <f>1/2.05</f>
        <v>0.48780487804878053</v>
      </c>
      <c r="P11" s="3">
        <f>(Table1[[#This Row],[poisson_likelihood]] - (1-Table1[[#This Row],[poisson_likelihood]])/(1/Table1[[#This Row],[99/pinn implied]]-1))/4</f>
        <v>3.6636316767660951E-2</v>
      </c>
      <c r="Q11" s="4">
        <f>Table1[[#This Row],[kelly/4 99]]*$W$2*$U$2</f>
        <v>66.611485032110821</v>
      </c>
      <c r="R11" s="3" t="s">
        <v>159</v>
      </c>
      <c r="S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-66.611485032110821</v>
      </c>
    </row>
    <row r="12" spans="1:25" x14ac:dyDescent="0.2">
      <c r="A12">
        <v>7246</v>
      </c>
      <c r="B12" t="s">
        <v>96</v>
      </c>
      <c r="C12" s="1">
        <v>45617</v>
      </c>
      <c r="D12" t="s">
        <v>13</v>
      </c>
      <c r="E12">
        <v>2.5</v>
      </c>
      <c r="F12" s="3">
        <v>0.54644808743169304</v>
      </c>
      <c r="G12" s="3">
        <v>0.566160530293493</v>
      </c>
      <c r="H12" s="3">
        <v>0.61163052618656</v>
      </c>
      <c r="I12" s="3">
        <v>0.629411764705882</v>
      </c>
      <c r="J12" s="3">
        <v>0.61842105263157898</v>
      </c>
      <c r="K12" s="3">
        <v>3.5928874373917098E-2</v>
      </c>
      <c r="L12" s="3">
        <f>1/1.83</f>
        <v>0.54644808743169393</v>
      </c>
      <c r="M12" s="3">
        <f>(Table1[[#This Row],[poisson_likelihood]] - (1-Table1[[#This Row],[poisson_likelihood]])/(1/Table1[[#This Row],[365 implied]]-1))/4</f>
        <v>3.5928874373917147E-2</v>
      </c>
      <c r="N12" s="4">
        <f>Table1[[#This Row],[kelly/4 365]]*$W$2*$U$2</f>
        <v>65.325226134394811</v>
      </c>
      <c r="O12" s="3">
        <f>1/1.83</f>
        <v>0.54644808743169393</v>
      </c>
      <c r="P12" s="3">
        <f>(Table1[[#This Row],[poisson_likelihood]] - (1-Table1[[#This Row],[poisson_likelihood]])/(1/Table1[[#This Row],[99/pinn implied]]-1))/4</f>
        <v>3.5928874373917147E-2</v>
      </c>
      <c r="Q12" s="8">
        <f>Table1[[#This Row],[kelly/4 99]]*$W$2*$U$2</f>
        <v>65.325226134394811</v>
      </c>
      <c r="R12" s="3" t="s">
        <v>158</v>
      </c>
      <c r="S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54.219937691547713</v>
      </c>
    </row>
    <row r="13" spans="1:25" x14ac:dyDescent="0.2">
      <c r="A13">
        <v>7154</v>
      </c>
      <c r="B13" t="s">
        <v>50</v>
      </c>
      <c r="C13" s="1">
        <v>45617</v>
      </c>
      <c r="D13" t="s">
        <v>13</v>
      </c>
      <c r="E13">
        <v>2.5</v>
      </c>
      <c r="F13" s="3">
        <v>0.61728395061728303</v>
      </c>
      <c r="G13" s="3">
        <v>0.60737663911107298</v>
      </c>
      <c r="H13" s="3">
        <v>0.67177252307966695</v>
      </c>
      <c r="I13" s="3">
        <v>0.61599999999999999</v>
      </c>
      <c r="J13" s="3">
        <v>0.63673469387755099</v>
      </c>
      <c r="K13" s="3">
        <v>3.55933416891374E-2</v>
      </c>
      <c r="L13" s="3">
        <f>1/1.57</f>
        <v>0.63694267515923564</v>
      </c>
      <c r="M13" s="3">
        <f>(Table1[[#This Row],[poisson_likelihood]] - (1-Table1[[#This Row],[poisson_likelihood]])/(1/Table1[[#This Row],[365 implied]]-1))/4</f>
        <v>2.3983711068016306E-2</v>
      </c>
      <c r="N13" s="4">
        <f>Table1[[#This Row],[kelly/4 365]]*$W$2*$U$2</f>
        <v>43.606747396393281</v>
      </c>
      <c r="O13" s="3">
        <f>1/1.6</f>
        <v>0.625</v>
      </c>
      <c r="P13" s="3">
        <f>(Table1[[#This Row],[poisson_likelihood]] - (1-Table1[[#This Row],[poisson_likelihood]])/(1/Table1[[#This Row],[99/pinn implied]]-1))/4</f>
        <v>3.1181682053111309E-2</v>
      </c>
      <c r="Q13" s="8">
        <f>Table1[[#This Row],[kelly/4 99]]*$W$2*$U$2</f>
        <v>56.693967369293297</v>
      </c>
      <c r="R13" s="3" t="s">
        <v>158</v>
      </c>
      <c r="S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34.016380421575981</v>
      </c>
    </row>
    <row r="14" spans="1:25" x14ac:dyDescent="0.2">
      <c r="A14">
        <v>7079</v>
      </c>
      <c r="B14" t="s">
        <v>11</v>
      </c>
      <c r="C14" s="1">
        <v>45617</v>
      </c>
      <c r="D14" t="s">
        <v>12</v>
      </c>
      <c r="E14">
        <v>1.5</v>
      </c>
      <c r="F14" s="3">
        <v>0.54945054945054905</v>
      </c>
      <c r="G14" s="3">
        <v>0.64677440142882703</v>
      </c>
      <c r="H14" s="3">
        <v>0.61083374714715399</v>
      </c>
      <c r="I14" s="3">
        <v>0.60150375939849599</v>
      </c>
      <c r="J14" s="3">
        <v>0.56603773584905603</v>
      </c>
      <c r="K14" s="3">
        <v>3.40601889657993E-2</v>
      </c>
      <c r="L14" s="3">
        <f>1/1.76</f>
        <v>0.56818181818181823</v>
      </c>
      <c r="M14" s="3">
        <f>(Table1[[#This Row],[poisson_likelihood]] - (1-Table1[[#This Row],[poisson_likelihood]])/(1/Table1[[#This Row],[365 implied]]-1))/4</f>
        <v>2.46932220325628E-2</v>
      </c>
      <c r="N14" s="4">
        <f>Table1[[#This Row],[kelly/4 365]]*$W$2*$U$2</f>
        <v>44.896767331932367</v>
      </c>
      <c r="O14" s="3">
        <f>1/1.83</f>
        <v>0.54644808743169393</v>
      </c>
      <c r="P14" s="3">
        <f>(Table1[[#This Row],[poisson_likelihood]] - (1-Table1[[#This Row],[poisson_likelihood]])/(1/Table1[[#This Row],[99/pinn implied]]-1))/4</f>
        <v>3.5489685927497572E-2</v>
      </c>
      <c r="Q14" s="8">
        <f>Table1[[#This Row],[kelly/4 99]]*$W$2*$U$2</f>
        <v>64.526701686359218</v>
      </c>
      <c r="R14" s="3" t="s">
        <v>158</v>
      </c>
      <c r="S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53.557162399678163</v>
      </c>
    </row>
    <row r="15" spans="1:25" x14ac:dyDescent="0.2">
      <c r="A15">
        <v>7263</v>
      </c>
      <c r="B15" t="s">
        <v>105</v>
      </c>
      <c r="C15" s="1">
        <v>45617</v>
      </c>
      <c r="D15" t="s">
        <v>12</v>
      </c>
      <c r="E15">
        <v>1.5</v>
      </c>
      <c r="F15" s="3">
        <v>0.59523809523809501</v>
      </c>
      <c r="G15" s="3">
        <v>0.66418828995339596</v>
      </c>
      <c r="H15" s="3">
        <v>0.64874048028154296</v>
      </c>
      <c r="I15" s="3">
        <v>0.63829787234042501</v>
      </c>
      <c r="J15" s="3">
        <v>0.56666666666666599</v>
      </c>
      <c r="K15" s="3">
        <v>3.3045590762129498E-2</v>
      </c>
      <c r="L15" s="3">
        <f>1/1.66</f>
        <v>0.60240963855421692</v>
      </c>
      <c r="M15" s="3">
        <f>(Table1[[#This Row],[poisson_likelihood]] - (1-Table1[[#This Row],[poisson_likelihood]])/(1/Table1[[#This Row],[365 implied]]-1))/4</f>
        <v>2.9132271692182299E-2</v>
      </c>
      <c r="N15" s="4">
        <f>Table1[[#This Row],[kelly/4 365]]*$W$2*$U$2</f>
        <v>52.96776671305873</v>
      </c>
      <c r="O15" s="3">
        <f>1/1.69</f>
        <v>0.59171597633136097</v>
      </c>
      <c r="P15" s="3">
        <f>(Table1[[#This Row],[poisson_likelihood]] - (1-Table1[[#This Row],[poisson_likelihood]])/(1/Table1[[#This Row],[99/pinn implied]]-1))/4</f>
        <v>3.4917178143408556E-2</v>
      </c>
      <c r="Q15" s="8">
        <f>Table1[[#This Row],[kelly/4 99]]*$W$2*$U$2</f>
        <v>63.485778442561013</v>
      </c>
      <c r="R15" s="3" t="s">
        <v>158</v>
      </c>
      <c r="S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43.805187125367098</v>
      </c>
    </row>
    <row r="16" spans="1:25" x14ac:dyDescent="0.2">
      <c r="A16">
        <v>7315</v>
      </c>
      <c r="B16" t="s">
        <v>131</v>
      </c>
      <c r="C16" s="1">
        <v>45617</v>
      </c>
      <c r="D16" t="s">
        <v>12</v>
      </c>
      <c r="E16">
        <v>2.5</v>
      </c>
      <c r="F16" s="3">
        <v>0.46511627906976699</v>
      </c>
      <c r="G16" s="3">
        <v>0.56771956316702898</v>
      </c>
      <c r="H16" s="3">
        <v>0.53223520222116505</v>
      </c>
      <c r="I16" s="3">
        <v>0.55555555555555503</v>
      </c>
      <c r="J16" s="3">
        <v>0.52131147540983602</v>
      </c>
      <c r="K16" s="3">
        <v>3.1370801038153602E-2</v>
      </c>
      <c r="L16" s="3" t="s">
        <v>157</v>
      </c>
      <c r="M16" s="3" t="e">
        <f>(Table1[[#This Row],[poisson_likelihood]] - (1-Table1[[#This Row],[poisson_likelihood]])/(1/Table1[[#This Row],[365 implied]]-1))/4</f>
        <v>#VALUE!</v>
      </c>
      <c r="N16" s="4" t="e">
        <f>Table1[[#This Row],[kelly/4 365]]*$W$2*$U$2</f>
        <v>#VALUE!</v>
      </c>
      <c r="O16" s="3"/>
      <c r="P16" s="3" t="e">
        <f>(Table1[[#This Row],[poisson_likelihood]] - (1-Table1[[#This Row],[poisson_likelihood]])/(1/Table1[[#This Row],[99/pinn implied]]-1))/4</f>
        <v>#DIV/0!</v>
      </c>
      <c r="Q16" s="4" t="e">
        <f>Table1[[#This Row],[kelly/4 99]]*$W$2*$U$2</f>
        <v>#DIV/0!</v>
      </c>
      <c r="R16" s="3"/>
      <c r="S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" spans="1:19" x14ac:dyDescent="0.2">
      <c r="A17">
        <v>7277</v>
      </c>
      <c r="B17" t="s">
        <v>112</v>
      </c>
      <c r="C17" s="1">
        <v>45617</v>
      </c>
      <c r="D17" t="s">
        <v>12</v>
      </c>
      <c r="E17">
        <v>3.5</v>
      </c>
      <c r="F17" s="3">
        <v>0.43859649122806998</v>
      </c>
      <c r="G17" s="3">
        <v>0.53797827015500199</v>
      </c>
      <c r="H17" s="3">
        <v>0.507812028781502</v>
      </c>
      <c r="I17" s="3">
        <v>0.46242774566473899</v>
      </c>
      <c r="J17" s="3">
        <v>0.43642611683848798</v>
      </c>
      <c r="K17" s="3">
        <v>3.0822544066762901E-2</v>
      </c>
      <c r="L17" s="3">
        <f>1/2.32</f>
        <v>0.43103448275862072</v>
      </c>
      <c r="M17" s="3">
        <f>(Table1[[#This Row],[poisson_likelihood]] - (1-Table1[[#This Row],[poisson_likelihood]])/(1/Table1[[#This Row],[365 implied]]-1))/4</f>
        <v>3.3735588403993294E-2</v>
      </c>
      <c r="N17" s="8">
        <f>Table1[[#This Row],[kelly/4 365]]*$W$2*$U$2</f>
        <v>61.337433461805993</v>
      </c>
      <c r="O17" s="3">
        <f>1/2.25</f>
        <v>0.44444444444444442</v>
      </c>
      <c r="P17" s="3">
        <f>(Table1[[#This Row],[poisson_likelihood]] - (1-Table1[[#This Row],[poisson_likelihood]])/(1/Table1[[#This Row],[99/pinn implied]]-1))/4</f>
        <v>2.8515412951675895E-2</v>
      </c>
      <c r="Q17" s="4">
        <f>Table1[[#This Row],[kelly/4 99]]*$W$2*$U$2</f>
        <v>51.846205366683449</v>
      </c>
      <c r="R17" s="3" t="s">
        <v>158</v>
      </c>
      <c r="S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80.965412169583885</v>
      </c>
    </row>
    <row r="18" spans="1:19" x14ac:dyDescent="0.2">
      <c r="A18">
        <v>7164</v>
      </c>
      <c r="B18" t="s">
        <v>55</v>
      </c>
      <c r="C18" s="1">
        <v>45617</v>
      </c>
      <c r="D18" t="s">
        <v>13</v>
      </c>
      <c r="E18">
        <v>2.5</v>
      </c>
      <c r="F18" s="3">
        <v>0.54644808743169304</v>
      </c>
      <c r="G18" s="3">
        <v>0.56491644589498702</v>
      </c>
      <c r="H18" s="3">
        <v>0.60187999635884903</v>
      </c>
      <c r="I18" s="3">
        <v>0.594444444444444</v>
      </c>
      <c r="J18" s="3">
        <v>0.57516339869280997</v>
      </c>
      <c r="K18" s="3">
        <v>3.05543353423781E-2</v>
      </c>
      <c r="L18" s="3">
        <f>1/1.83</f>
        <v>0.54644808743169393</v>
      </c>
      <c r="M18" s="3">
        <f>(Table1[[#This Row],[poisson_likelihood]] - (1-Table1[[#This Row],[poisson_likelihood]])/(1/Table1[[#This Row],[365 implied]]-1))/4</f>
        <v>3.055433534237767E-2</v>
      </c>
      <c r="N18" s="8">
        <f>Table1[[#This Row],[kelly/4 365]]*$W$2*$U$2</f>
        <v>55.553336986141218</v>
      </c>
      <c r="O18" s="3">
        <f>1/1.83</f>
        <v>0.54644808743169393</v>
      </c>
      <c r="P18" s="3">
        <f>(Table1[[#This Row],[poisson_likelihood]] - (1-Table1[[#This Row],[poisson_likelihood]])/(1/Table1[[#This Row],[99/pinn implied]]-1))/4</f>
        <v>3.055433534237767E-2</v>
      </c>
      <c r="Q18" s="4">
        <f>Table1[[#This Row],[kelly/4 99]]*$W$2*$U$2</f>
        <v>55.553336986141218</v>
      </c>
      <c r="R18" s="3" t="s">
        <v>159</v>
      </c>
      <c r="S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-55.553336986141218</v>
      </c>
    </row>
    <row r="19" spans="1:19" x14ac:dyDescent="0.2">
      <c r="A19">
        <v>7191</v>
      </c>
      <c r="B19" t="s">
        <v>69</v>
      </c>
      <c r="C19" s="1">
        <v>45617</v>
      </c>
      <c r="D19" t="s">
        <v>12</v>
      </c>
      <c r="E19">
        <v>2.5</v>
      </c>
      <c r="F19" s="3">
        <v>0.59171597633136097</v>
      </c>
      <c r="G19" s="3">
        <v>0.67214313167113404</v>
      </c>
      <c r="H19" s="3">
        <v>0.64120046056282498</v>
      </c>
      <c r="I19" s="3">
        <v>0.54644808743169404</v>
      </c>
      <c r="J19" s="3">
        <v>0.57507987220447199</v>
      </c>
      <c r="K19" s="3">
        <v>3.0300282011295501E-2</v>
      </c>
      <c r="L19" s="3">
        <f>1/1.66</f>
        <v>0.60240963855421692</v>
      </c>
      <c r="M19" s="3">
        <f>(Table1[[#This Row],[poisson_likelihood]] - (1-Table1[[#This Row],[poisson_likelihood]])/(1/Table1[[#This Row],[365 implied]]-1))/4</f>
        <v>2.4391198687230831E-2</v>
      </c>
      <c r="N19" s="4">
        <f>Table1[[#This Row],[kelly/4 365]]*$W$2*$U$2</f>
        <v>44.347633976783328</v>
      </c>
      <c r="O19" s="3">
        <f>1/1.67</f>
        <v>0.5988023952095809</v>
      </c>
      <c r="P19" s="3">
        <f>(Table1[[#This Row],[poisson_likelihood]] - (1-Table1[[#This Row],[poisson_likelihood]])/(1/Table1[[#This Row],[99/pinn implied]]-1))/4</f>
        <v>2.6419689977581234E-2</v>
      </c>
      <c r="Q19" s="8">
        <f>Table1[[#This Row],[kelly/4 99]]*$W$2*$U$2</f>
        <v>48.035799959238609</v>
      </c>
      <c r="R19" s="3" t="s">
        <v>159</v>
      </c>
      <c r="S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-48.035799959238609</v>
      </c>
    </row>
    <row r="20" spans="1:19" x14ac:dyDescent="0.2">
      <c r="A20">
        <v>7174</v>
      </c>
      <c r="B20" t="s">
        <v>60</v>
      </c>
      <c r="C20" s="1">
        <v>45617</v>
      </c>
      <c r="D20" t="s">
        <v>13</v>
      </c>
      <c r="E20">
        <v>2.5</v>
      </c>
      <c r="F20" s="3">
        <v>0.54054054054054002</v>
      </c>
      <c r="G20" s="3">
        <v>0.55033660375401305</v>
      </c>
      <c r="H20" s="3">
        <v>0.59550798380858905</v>
      </c>
      <c r="I20" s="3">
        <v>0.57419354838709602</v>
      </c>
      <c r="J20" s="3">
        <v>0.56630824372759803</v>
      </c>
      <c r="K20" s="3">
        <v>2.99087558958499E-2</v>
      </c>
      <c r="L20" s="3">
        <f>1/1.8</f>
        <v>0.55555555555555558</v>
      </c>
      <c r="M20" s="3">
        <f>(Table1[[#This Row],[poisson_likelihood]] - (1-Table1[[#This Row],[poisson_likelihood]])/(1/Table1[[#This Row],[365 implied]]-1))/4</f>
        <v>2.2473240892331298E-2</v>
      </c>
      <c r="N20" s="8">
        <f>Table1[[#This Row],[kelly/4 365]]*$W$2*$U$2</f>
        <v>40.860437986056908</v>
      </c>
      <c r="O20" s="3">
        <f>1/1.8</f>
        <v>0.55555555555555558</v>
      </c>
      <c r="P20" s="3">
        <f>(Table1[[#This Row],[poisson_likelihood]] - (1-Table1[[#This Row],[poisson_likelihood]])/(1/Table1[[#This Row],[99/pinn implied]]-1))/4</f>
        <v>2.2473240892331298E-2</v>
      </c>
      <c r="Q20" s="4">
        <f>Table1[[#This Row],[kelly/4 99]]*$W$2*$U$2</f>
        <v>40.860437986056908</v>
      </c>
      <c r="R20" s="3" t="s">
        <v>159</v>
      </c>
      <c r="S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-40.860437986056908</v>
      </c>
    </row>
    <row r="21" spans="1:19" x14ac:dyDescent="0.2">
      <c r="A21">
        <v>7155</v>
      </c>
      <c r="B21" t="s">
        <v>51</v>
      </c>
      <c r="C21" s="1">
        <v>45617</v>
      </c>
      <c r="D21" t="s">
        <v>12</v>
      </c>
      <c r="E21">
        <v>2.5</v>
      </c>
      <c r="F21" s="3">
        <v>0.47169811320754701</v>
      </c>
      <c r="G21" s="3">
        <v>0.57030674895966804</v>
      </c>
      <c r="H21" s="3">
        <v>0.53472279058375904</v>
      </c>
      <c r="I21" s="3">
        <v>0.56880733944954098</v>
      </c>
      <c r="J21" s="3">
        <v>0.55457227138642995</v>
      </c>
      <c r="K21" s="3">
        <v>2.9824177686957599E-2</v>
      </c>
      <c r="L21" s="3">
        <f>1/2.15</f>
        <v>0.46511627906976744</v>
      </c>
      <c r="M21" s="3">
        <f>(Table1[[#This Row],[poisson_likelihood]] - (1-Table1[[#This Row],[poisson_likelihood]])/(1/Table1[[#This Row],[365 implied]]-1))/4</f>
        <v>3.2533478207626504E-2</v>
      </c>
      <c r="N21" s="8">
        <f>Table1[[#This Row],[kelly/4 365]]*$W$2*$U$2</f>
        <v>59.151778559320917</v>
      </c>
      <c r="O21" s="3">
        <f>1/2.1</f>
        <v>0.47619047619047616</v>
      </c>
      <c r="P21" s="3">
        <f>(Table1[[#This Row],[poisson_likelihood]] - (1-Table1[[#This Row],[poisson_likelihood]])/(1/Table1[[#This Row],[99/pinn implied]]-1))/4</f>
        <v>2.7935877324066827E-2</v>
      </c>
      <c r="Q21" s="4">
        <f>Table1[[#This Row],[kelly/4 99]]*$W$2*$U$2</f>
        <v>50.792504225576053</v>
      </c>
      <c r="R21" s="3" t="s">
        <v>159</v>
      </c>
      <c r="S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-59.151778559320917</v>
      </c>
    </row>
    <row r="22" spans="1:19" x14ac:dyDescent="0.2">
      <c r="A22">
        <v>7200</v>
      </c>
      <c r="B22" t="s">
        <v>73</v>
      </c>
      <c r="C22" s="1">
        <v>45617</v>
      </c>
      <c r="D22" t="s">
        <v>13</v>
      </c>
      <c r="E22">
        <v>1.5</v>
      </c>
      <c r="F22" s="3">
        <v>0.41666666666666602</v>
      </c>
      <c r="G22" s="3">
        <v>0.42877931033429401</v>
      </c>
      <c r="H22" s="3">
        <v>0.48506814246851598</v>
      </c>
      <c r="I22" s="3">
        <v>0.49450549450549403</v>
      </c>
      <c r="J22" s="3">
        <v>0.50967741935483801</v>
      </c>
      <c r="K22" s="3">
        <v>2.93149182007925E-2</v>
      </c>
      <c r="L22" s="3">
        <f>1/2.35</f>
        <v>0.42553191489361702</v>
      </c>
      <c r="M22" s="3">
        <f>(Table1[[#This Row],[poisson_likelihood]] - (1-Table1[[#This Row],[poisson_likelihood]])/(1/Table1[[#This Row],[365 implied]]-1))/4</f>
        <v>2.5909284222409734E-2</v>
      </c>
      <c r="N22" s="8">
        <f>Table1[[#This Row],[kelly/4 365]]*$W$2*$U$2</f>
        <v>47.107789495290433</v>
      </c>
      <c r="O22" s="3">
        <f>1/2.25</f>
        <v>0.44444444444444442</v>
      </c>
      <c r="P22" s="3">
        <f>(Table1[[#This Row],[poisson_likelihood]] - (1-Table1[[#This Row],[poisson_likelihood]])/(1/Table1[[#This Row],[99/pinn implied]]-1))/4</f>
        <v>1.8280664110832179E-2</v>
      </c>
      <c r="Q22" s="4">
        <f>Table1[[#This Row],[kelly/4 99]]*$W$2*$U$2</f>
        <v>33.237571110603959</v>
      </c>
      <c r="R22" s="3" t="s">
        <v>159</v>
      </c>
      <c r="S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-47.107789495290433</v>
      </c>
    </row>
    <row r="23" spans="1:19" x14ac:dyDescent="0.2">
      <c r="A23">
        <v>7251</v>
      </c>
      <c r="B23" t="s">
        <v>99</v>
      </c>
      <c r="C23" s="1">
        <v>45617</v>
      </c>
      <c r="D23" t="s">
        <v>12</v>
      </c>
      <c r="E23">
        <v>3.5</v>
      </c>
      <c r="F23" s="3">
        <v>0.42553191489361702</v>
      </c>
      <c r="G23" s="3">
        <v>0.52786930405460697</v>
      </c>
      <c r="H23" s="3">
        <v>0.49143295537944498</v>
      </c>
      <c r="I23" s="3">
        <v>0.375690607734806</v>
      </c>
      <c r="J23" s="3">
        <v>0.35143769968051097</v>
      </c>
      <c r="K23" s="3">
        <v>2.8679156507721699E-2</v>
      </c>
      <c r="L23" s="3">
        <f>1/2.4</f>
        <v>0.41666666666666669</v>
      </c>
      <c r="M23" s="3">
        <f>(Table1[[#This Row],[poisson_likelihood]] - (1-Table1[[#This Row],[poisson_likelihood]])/(1/Table1[[#This Row],[365 implied]]-1))/4</f>
        <v>3.2042695162619275E-2</v>
      </c>
      <c r="N23" s="8">
        <f>Table1[[#This Row],[kelly/4 365]]*$W$2*$U$2</f>
        <v>58.259445750216869</v>
      </c>
      <c r="O23" s="3">
        <f>1/2.35</f>
        <v>0.42553191489361702</v>
      </c>
      <c r="P23" s="3">
        <f>(Table1[[#This Row],[poisson_likelihood]] - (1-Table1[[#This Row],[poisson_likelihood]])/(1/Table1[[#This Row],[99/pinn implied]]-1))/4</f>
        <v>2.8679156507721432E-2</v>
      </c>
      <c r="Q23" s="4">
        <f>Table1[[#This Row],[kelly/4 99]]*$W$2*$U$2</f>
        <v>52.143920923129883</v>
      </c>
      <c r="R23" s="3" t="s">
        <v>159</v>
      </c>
      <c r="S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-58.259445750216869</v>
      </c>
    </row>
    <row r="24" spans="1:19" x14ac:dyDescent="0.2">
      <c r="A24">
        <v>7089</v>
      </c>
      <c r="B24" t="s">
        <v>18</v>
      </c>
      <c r="C24" s="1">
        <v>45617</v>
      </c>
      <c r="D24" t="s">
        <v>12</v>
      </c>
      <c r="E24">
        <v>4.5</v>
      </c>
      <c r="F24" s="3">
        <v>0.43103448275862</v>
      </c>
      <c r="G24" s="3">
        <v>0.52593722134783205</v>
      </c>
      <c r="H24" s="3">
        <v>0.49517874540701501</v>
      </c>
      <c r="I24" s="3">
        <v>0.51086956521739102</v>
      </c>
      <c r="J24" s="3">
        <v>0.465189873417721</v>
      </c>
      <c r="K24" s="3">
        <v>2.8184600254597701E-2</v>
      </c>
      <c r="L24" s="3">
        <f>1/2.15</f>
        <v>0.46511627906976744</v>
      </c>
      <c r="M24" s="3">
        <f>(Table1[[#This Row],[poisson_likelihood]] - (1-Table1[[#This Row],[poisson_likelihood]])/(1/Table1[[#This Row],[365 implied]]-1))/4</f>
        <v>1.405093535327874E-2</v>
      </c>
      <c r="N24" s="4">
        <f>Table1[[#This Row],[kelly/4 365]]*$W$2*$U$2</f>
        <v>25.547155187779527</v>
      </c>
      <c r="O24" s="3">
        <f>1/2.3</f>
        <v>0.43478260869565222</v>
      </c>
      <c r="P24" s="3">
        <f>(Table1[[#This Row],[poisson_likelihood]] - (1-Table1[[#This Row],[poisson_likelihood]])/(1/Table1[[#This Row],[99/pinn implied]]-1))/4</f>
        <v>2.6713675853102775E-2</v>
      </c>
      <c r="Q24" s="8">
        <f>Table1[[#This Row],[kelly/4 99]]*$W$2*$U$2</f>
        <v>48.570319732914136</v>
      </c>
      <c r="R24" s="3" t="s">
        <v>158</v>
      </c>
      <c r="S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63.141415652788375</v>
      </c>
    </row>
    <row r="25" spans="1:19" x14ac:dyDescent="0.2">
      <c r="A25">
        <v>7146</v>
      </c>
      <c r="B25" t="s">
        <v>46</v>
      </c>
      <c r="C25" s="1">
        <v>45617</v>
      </c>
      <c r="D25" t="s">
        <v>13</v>
      </c>
      <c r="E25">
        <v>2.5</v>
      </c>
      <c r="F25" s="3">
        <v>0.62111801242235998</v>
      </c>
      <c r="G25" s="3">
        <v>0.60425757325168405</v>
      </c>
      <c r="H25" s="3">
        <v>0.66336421581625404</v>
      </c>
      <c r="I25" s="3">
        <v>0.52857142857142803</v>
      </c>
      <c r="J25" s="3">
        <v>0.54477611940298498</v>
      </c>
      <c r="K25" s="3">
        <v>2.7875568632856101E-2</v>
      </c>
      <c r="L25" s="3">
        <f>1/1.58</f>
        <v>0.63291139240506322</v>
      </c>
      <c r="M25" s="3">
        <f>(Table1[[#This Row],[poisson_likelihood]] - (1-Table1[[#This Row],[poisson_likelihood]])/(1/Table1[[#This Row],[365 implied]]-1))/4</f>
        <v>2.073942284037994E-2</v>
      </c>
      <c r="N25" s="4">
        <f>Table1[[#This Row],[kelly/4 365]]*$W$2*$U$2</f>
        <v>37.708041527963523</v>
      </c>
      <c r="O25" s="3">
        <f>1/1.6</f>
        <v>0.625</v>
      </c>
      <c r="P25" s="3">
        <f>(Table1[[#This Row],[poisson_likelihood]] - (1-Table1[[#This Row],[poisson_likelihood]])/(1/Table1[[#This Row],[99/pinn implied]]-1))/4</f>
        <v>2.5576143877502705E-2</v>
      </c>
      <c r="Q25" s="8">
        <f>Table1[[#This Row],[kelly/4 99]]*$W$2*$U$2</f>
        <v>46.502079777277643</v>
      </c>
      <c r="R25" s="3" t="s">
        <v>158</v>
      </c>
      <c r="S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27.901247866366589</v>
      </c>
    </row>
    <row r="26" spans="1:19" x14ac:dyDescent="0.2">
      <c r="A26">
        <v>7253</v>
      </c>
      <c r="B26" t="s">
        <v>100</v>
      </c>
      <c r="C26" s="1">
        <v>45617</v>
      </c>
      <c r="D26" t="s">
        <v>12</v>
      </c>
      <c r="E26">
        <v>2.5</v>
      </c>
      <c r="F26" s="3">
        <v>0.40650406504065001</v>
      </c>
      <c r="G26" s="3">
        <v>0.51536864271504701</v>
      </c>
      <c r="H26" s="3">
        <v>0.47125872184893902</v>
      </c>
      <c r="I26" s="3">
        <v>0.41975308641975301</v>
      </c>
      <c r="J26" s="3">
        <v>0.40073529411764702</v>
      </c>
      <c r="K26" s="3">
        <v>2.7276790367875298E-2</v>
      </c>
      <c r="L26" s="3">
        <f>1/2.2</f>
        <v>0.45454545454545453</v>
      </c>
      <c r="M26" s="3">
        <f>(Table1[[#This Row],[poisson_likelihood]] - (1-Table1[[#This Row],[poisson_likelihood]])/(1/Table1[[#This Row],[365 implied]]-1))/4</f>
        <v>7.6602475140970655E-3</v>
      </c>
      <c r="N26" s="4">
        <f>Table1[[#This Row],[kelly/4 365]]*$W$2*$U$2</f>
        <v>13.927722752903755</v>
      </c>
      <c r="O26" s="3">
        <f>1/2.4</f>
        <v>0.41666666666666669</v>
      </c>
      <c r="P26" s="3">
        <f>(Table1[[#This Row],[poisson_likelihood]] - (1-Table1[[#This Row],[poisson_likelihood]])/(1/Table1[[#This Row],[99/pinn implied]]-1))/4</f>
        <v>2.3396595078116714E-2</v>
      </c>
      <c r="Q26" s="8">
        <f>Table1[[#This Row],[kelly/4 99]]*$W$2*$U$2</f>
        <v>42.539263778394023</v>
      </c>
      <c r="R26" s="3" t="s">
        <v>158</v>
      </c>
      <c r="S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59.554969289751632</v>
      </c>
    </row>
    <row r="27" spans="1:19" x14ac:dyDescent="0.2">
      <c r="A27">
        <v>7180</v>
      </c>
      <c r="B27" t="s">
        <v>63</v>
      </c>
      <c r="C27" s="1">
        <v>45617</v>
      </c>
      <c r="D27" t="s">
        <v>13</v>
      </c>
      <c r="E27">
        <v>2.5</v>
      </c>
      <c r="F27" s="3">
        <v>0.54644808743169304</v>
      </c>
      <c r="G27" s="3">
        <v>0.55191535423863802</v>
      </c>
      <c r="H27" s="3">
        <v>0.59299453972586402</v>
      </c>
      <c r="I27" s="3">
        <v>0.60233918128654895</v>
      </c>
      <c r="J27" s="3">
        <v>0.60068259385665501</v>
      </c>
      <c r="K27" s="3">
        <v>2.5656628824798501E-2</v>
      </c>
      <c r="L27" s="3">
        <f>1/1.83</f>
        <v>0.54644808743169393</v>
      </c>
      <c r="M27" s="3">
        <f>(Table1[[#This Row],[poisson_likelihood]] - (1-Table1[[#This Row],[poisson_likelihood]])/(1/Table1[[#This Row],[365 implied]]-1))/4</f>
        <v>2.5656628824798591E-2</v>
      </c>
      <c r="N27" s="8">
        <f>Table1[[#This Row],[kelly/4 365]]*$W$2*$U$2</f>
        <v>46.648416045088346</v>
      </c>
      <c r="O27" s="3">
        <f>1/1.83</f>
        <v>0.54644808743169393</v>
      </c>
      <c r="P27" s="3">
        <f>(Table1[[#This Row],[poisson_likelihood]] - (1-Table1[[#This Row],[poisson_likelihood]])/(1/Table1[[#This Row],[99/pinn implied]]-1))/4</f>
        <v>2.5656628824798591E-2</v>
      </c>
      <c r="Q27" s="4">
        <f>Table1[[#This Row],[kelly/4 99]]*$W$2*$U$2</f>
        <v>46.648416045088346</v>
      </c>
      <c r="R27" s="3" t="s">
        <v>158</v>
      </c>
      <c r="S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38.718185317423341</v>
      </c>
    </row>
    <row r="28" spans="1:19" x14ac:dyDescent="0.2">
      <c r="A28">
        <v>7330</v>
      </c>
      <c r="B28" t="s">
        <v>138</v>
      </c>
      <c r="C28" s="1">
        <v>45617</v>
      </c>
      <c r="D28" t="s">
        <v>13</v>
      </c>
      <c r="E28">
        <v>3.5</v>
      </c>
      <c r="F28" s="3">
        <v>0.55555555555555503</v>
      </c>
      <c r="G28" s="3">
        <v>0.55874282922102403</v>
      </c>
      <c r="H28" s="3">
        <v>0.599671058751851</v>
      </c>
      <c r="I28" s="3">
        <v>0.5</v>
      </c>
      <c r="J28" s="3">
        <v>0.49110320284697501</v>
      </c>
      <c r="K28" s="3">
        <v>2.4814970547916301E-2</v>
      </c>
      <c r="L28" s="3">
        <f>1/1.76</f>
        <v>0.56818181818181823</v>
      </c>
      <c r="M28" s="3">
        <f>(Table1[[#This Row],[poisson_likelihood]] - (1-Table1[[#This Row],[poisson_likelihood]])/(1/Table1[[#This Row],[365 implied]]-1))/4</f>
        <v>1.823061296159792E-2</v>
      </c>
      <c r="N28" s="4">
        <f>Table1[[#This Row],[kelly/4 365]]*$W$2*$U$2</f>
        <v>33.146569021087132</v>
      </c>
      <c r="O28" s="3">
        <f>1/1.8</f>
        <v>0.55555555555555558</v>
      </c>
      <c r="P28" s="3">
        <f>(Table1[[#This Row],[poisson_likelihood]] - (1-Table1[[#This Row],[poisson_likelihood]])/(1/Table1[[#This Row],[99/pinn implied]]-1))/4</f>
        <v>2.4814970547916149E-2</v>
      </c>
      <c r="Q28" s="8">
        <f>Table1[[#This Row],[kelly/4 99]]*$W$2*$U$2</f>
        <v>45.118128268938456</v>
      </c>
      <c r="R28" s="3" t="s">
        <v>158</v>
      </c>
      <c r="S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36.094502615150752</v>
      </c>
    </row>
    <row r="29" spans="1:19" x14ac:dyDescent="0.2">
      <c r="A29">
        <v>7309</v>
      </c>
      <c r="B29" t="s">
        <v>128</v>
      </c>
      <c r="C29" s="1">
        <v>45617</v>
      </c>
      <c r="D29" t="s">
        <v>12</v>
      </c>
      <c r="E29">
        <v>2.5</v>
      </c>
      <c r="F29" s="3">
        <v>0.43859649122806998</v>
      </c>
      <c r="G29" s="3">
        <v>0.53673846785104695</v>
      </c>
      <c r="H29" s="3">
        <v>0.49215268740608797</v>
      </c>
      <c r="I29" s="3">
        <v>0.45251396648044601</v>
      </c>
      <c r="J29" s="3">
        <v>0.46557377049180299</v>
      </c>
      <c r="K29" s="3">
        <v>2.38492436105236E-2</v>
      </c>
      <c r="L29" s="3">
        <f>1/2.3</f>
        <v>0.43478260869565222</v>
      </c>
      <c r="M29" s="3">
        <f>(Table1[[#This Row],[poisson_likelihood]] - (1-Table1[[#This Row],[poisson_likelihood]])/(1/Table1[[#This Row],[365 implied]]-1))/4</f>
        <v>2.5375227121923513E-2</v>
      </c>
      <c r="N29" s="8">
        <f>Table1[[#This Row],[kelly/4 365]]*$W$2*$U$2</f>
        <v>46.136776585315481</v>
      </c>
      <c r="O29" s="3">
        <f>1/2.2</f>
        <v>0.45454545454545453</v>
      </c>
      <c r="P29" s="3">
        <f>(Table1[[#This Row],[poisson_likelihood]] - (1-Table1[[#This Row],[poisson_likelihood]])/(1/Table1[[#This Row],[99/pinn implied]]-1))/4</f>
        <v>1.7236648394457002E-2</v>
      </c>
      <c r="Q29" s="4">
        <f>Table1[[#This Row],[kelly/4 99]]*$W$2*$U$2</f>
        <v>31.339360717194552</v>
      </c>
      <c r="R29" s="3" t="s">
        <v>159</v>
      </c>
      <c r="S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-46.136776585315481</v>
      </c>
    </row>
    <row r="30" spans="1:19" x14ac:dyDescent="0.2">
      <c r="A30">
        <v>7116</v>
      </c>
      <c r="B30" t="s">
        <v>31</v>
      </c>
      <c r="C30" s="1">
        <v>45617</v>
      </c>
      <c r="D30" t="s">
        <v>13</v>
      </c>
      <c r="E30">
        <v>2.5</v>
      </c>
      <c r="F30" s="3">
        <v>0.42553191489361702</v>
      </c>
      <c r="G30" s="3">
        <v>0.44384986679153099</v>
      </c>
      <c r="H30" s="3">
        <v>0.47899578231390799</v>
      </c>
      <c r="I30" s="3">
        <v>0.47517730496453903</v>
      </c>
      <c r="J30" s="3">
        <v>0.48373983739837401</v>
      </c>
      <c r="K30" s="3">
        <v>2.32666830440156E-2</v>
      </c>
      <c r="L30" s="3">
        <f>1/2.4</f>
        <v>0.41666666666666669</v>
      </c>
      <c r="M30" s="3">
        <f>(Table1[[#This Row],[poisson_likelihood]] - (1-Table1[[#This Row],[poisson_likelihood]])/(1/Table1[[#This Row],[365 implied]]-1))/4</f>
        <v>2.6712478134531981E-2</v>
      </c>
      <c r="N30" s="8">
        <f>Table1[[#This Row],[kelly/4 365]]*$W$2*$U$2</f>
        <v>48.568142062785419</v>
      </c>
      <c r="O30" s="3">
        <f>1/2.35</f>
        <v>0.42553191489361702</v>
      </c>
      <c r="P30" s="3">
        <f>(Table1[[#This Row],[poisson_likelihood]] - (1-Table1[[#This Row],[poisson_likelihood]])/(1/Table1[[#This Row],[99/pinn implied]]-1))/4</f>
        <v>2.326668304401551E-2</v>
      </c>
      <c r="Q30" s="4">
        <f>Table1[[#This Row],[kelly/4 99]]*$W$2*$U$2</f>
        <v>42.303060080028196</v>
      </c>
      <c r="R30" s="3" t="s">
        <v>159</v>
      </c>
      <c r="S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-48.568142062785419</v>
      </c>
    </row>
    <row r="31" spans="1:19" x14ac:dyDescent="0.2">
      <c r="A31">
        <v>7142</v>
      </c>
      <c r="B31" t="s">
        <v>44</v>
      </c>
      <c r="C31" s="1">
        <v>45617</v>
      </c>
      <c r="D31" t="s">
        <v>13</v>
      </c>
      <c r="E31">
        <v>1.5</v>
      </c>
      <c r="F31" s="3">
        <v>0.45454545454545398</v>
      </c>
      <c r="G31" s="3">
        <v>0.45617517224239001</v>
      </c>
      <c r="H31" s="3">
        <v>0.50336882525998305</v>
      </c>
      <c r="I31" s="3">
        <v>0.45303867403314901</v>
      </c>
      <c r="J31" s="3">
        <v>0.44336569579287999</v>
      </c>
      <c r="K31" s="3">
        <v>2.2377378244159099E-2</v>
      </c>
      <c r="L31" s="3">
        <f>1/2.28</f>
        <v>0.43859649122807021</v>
      </c>
      <c r="M31" s="3">
        <f>(Table1[[#This Row],[poisson_likelihood]] - (1-Table1[[#This Row],[poisson_likelihood]])/(1/Table1[[#This Row],[365 implied]]-1))/4</f>
        <v>2.884392999858619E-2</v>
      </c>
      <c r="N31" s="8">
        <f>Table1[[#This Row],[kelly/4 365]]*$W$2*$U$2</f>
        <v>52.44350908833853</v>
      </c>
      <c r="O31" s="3">
        <f>1/2.15</f>
        <v>0.46511627906976744</v>
      </c>
      <c r="P31" s="3">
        <f>(Table1[[#This Row],[poisson_likelihood]] - (1-Table1[[#This Row],[poisson_likelihood]])/(1/Table1[[#This Row],[99/pinn implied]]-1))/4</f>
        <v>1.7878907458470331E-2</v>
      </c>
      <c r="Q31" s="4">
        <f>Table1[[#This Row],[kelly/4 99]]*$W$2*$U$2</f>
        <v>32.507104469946057</v>
      </c>
      <c r="R31" s="3" t="s">
        <v>159</v>
      </c>
      <c r="S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-52.44350908833853</v>
      </c>
    </row>
    <row r="32" spans="1:19" x14ac:dyDescent="0.2">
      <c r="A32">
        <v>7243</v>
      </c>
      <c r="B32" t="s">
        <v>95</v>
      </c>
      <c r="C32" s="1">
        <v>45617</v>
      </c>
      <c r="D32" t="s">
        <v>12</v>
      </c>
      <c r="E32">
        <v>1.5</v>
      </c>
      <c r="F32" s="3">
        <v>0.58823529411764697</v>
      </c>
      <c r="G32" s="3">
        <v>0.68072185654901696</v>
      </c>
      <c r="H32" s="3">
        <v>0.62467721131131704</v>
      </c>
      <c r="I32" s="3">
        <v>0.54143646408839696</v>
      </c>
      <c r="J32" s="3">
        <v>0.55591054313098998</v>
      </c>
      <c r="K32" s="3">
        <v>2.2125449724728099E-2</v>
      </c>
      <c r="L32" s="3">
        <f>1/1.66</f>
        <v>0.60240963855421692</v>
      </c>
      <c r="M32" s="3">
        <f>(Table1[[#This Row],[poisson_likelihood]] - (1-Table1[[#This Row],[poisson_likelihood]])/(1/Table1[[#This Row],[365 implied]]-1))/4</f>
        <v>1.4001579839691747E-2</v>
      </c>
      <c r="N32" s="4">
        <f>Table1[[#This Row],[kelly/4 365]]*$W$2*$U$2</f>
        <v>25.45741789034863</v>
      </c>
      <c r="O32" s="3">
        <f>1/1.72</f>
        <v>0.58139534883720934</v>
      </c>
      <c r="P32" s="3">
        <f>(Table1[[#This Row],[poisson_likelihood]] - (1-Table1[[#This Row],[poisson_likelihood]])/(1/Table1[[#This Row],[99/pinn implied]]-1))/4</f>
        <v>2.5848890088703225E-2</v>
      </c>
      <c r="Q32" s="8">
        <f>Table1[[#This Row],[kelly/4 99]]*$W$2*$U$2</f>
        <v>46.997981979460405</v>
      </c>
      <c r="R32" s="3" t="s">
        <v>158</v>
      </c>
      <c r="S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33.838547025211497</v>
      </c>
    </row>
    <row r="33" spans="1:19" x14ac:dyDescent="0.2">
      <c r="A33">
        <v>7250</v>
      </c>
      <c r="B33" t="s">
        <v>98</v>
      </c>
      <c r="C33" s="1">
        <v>45617</v>
      </c>
      <c r="D33" t="s">
        <v>13</v>
      </c>
      <c r="E33">
        <v>2.5</v>
      </c>
      <c r="F33" s="3">
        <v>0.60606060606060597</v>
      </c>
      <c r="G33" s="3">
        <v>0.602710342948932</v>
      </c>
      <c r="H33" s="3">
        <v>0.64052589781629998</v>
      </c>
      <c r="I33" s="3">
        <v>0.61971830985915399</v>
      </c>
      <c r="J33" s="3">
        <v>0.59109311740890602</v>
      </c>
      <c r="K33" s="3">
        <v>2.18722043834211E-2</v>
      </c>
      <c r="L33" s="3">
        <f>1/1.64</f>
        <v>0.6097560975609756</v>
      </c>
      <c r="M33" s="3">
        <f>(Table1[[#This Row],[poisson_likelihood]] - (1-Table1[[#This Row],[poisson_likelihood]])/(1/Table1[[#This Row],[365 implied]]-1))/4</f>
        <v>1.9711903288567201E-2</v>
      </c>
      <c r="N33" s="4">
        <f>Table1[[#This Row],[kelly/4 365]]*$W$2*$U$2</f>
        <v>35.839824161031274</v>
      </c>
      <c r="O33" s="3">
        <f>1/1.65</f>
        <v>0.60606060606060608</v>
      </c>
      <c r="P33" s="3">
        <f>(Table1[[#This Row],[poisson_likelihood]] - (1-Table1[[#This Row],[poisson_likelihood]])/(1/Table1[[#This Row],[99/pinn implied]]-1))/4</f>
        <v>2.1872204383421134E-2</v>
      </c>
      <c r="Q33" s="8">
        <f>Table1[[#This Row],[kelly/4 99]]*$W$2*$U$2</f>
        <v>39.767644333492974</v>
      </c>
      <c r="R33" s="3" t="s">
        <v>159</v>
      </c>
      <c r="S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-39.767644333492974</v>
      </c>
    </row>
    <row r="34" spans="1:19" x14ac:dyDescent="0.2">
      <c r="A34">
        <v>7305</v>
      </c>
      <c r="B34" t="s">
        <v>126</v>
      </c>
      <c r="C34" s="1">
        <v>45617</v>
      </c>
      <c r="D34" t="s">
        <v>12</v>
      </c>
      <c r="E34">
        <v>2.5</v>
      </c>
      <c r="F34" s="3">
        <v>0.51813471502590602</v>
      </c>
      <c r="G34" s="3">
        <v>0.59812245177273204</v>
      </c>
      <c r="H34" s="3">
        <v>0.55933068042030298</v>
      </c>
      <c r="I34" s="3">
        <v>0.54098360655737698</v>
      </c>
      <c r="J34" s="3">
        <v>0.51757188498402495</v>
      </c>
      <c r="K34" s="3">
        <v>2.1373175594404801E-2</v>
      </c>
      <c r="L34" s="3">
        <f>1/1.86</f>
        <v>0.5376344086021505</v>
      </c>
      <c r="M34" s="3">
        <f>(Table1[[#This Row],[poisson_likelihood]] - (1-Table1[[#This Row],[poisson_likelihood]])/(1/Table1[[#This Row],[365 implied]]-1))/4</f>
        <v>1.1731123715628955E-2</v>
      </c>
      <c r="N34" s="4">
        <f>Table1[[#This Row],[kelly/4 365]]*$W$2*$U$2</f>
        <v>21.329315846598099</v>
      </c>
      <c r="O34" s="3">
        <f>1/1.87</f>
        <v>0.53475935828876997</v>
      </c>
      <c r="P34" s="3">
        <f>(Table1[[#This Row],[poisson_likelihood]] - (1-Table1[[#This Row],[poisson_likelihood]])/(1/Table1[[#This Row],[99/pinn implied]]-1))/4</f>
        <v>1.3203555283323787E-2</v>
      </c>
      <c r="Q34" s="8">
        <f>Table1[[#This Row],[kelly/4 99]]*$W$2*$U$2</f>
        <v>24.006464151497795</v>
      </c>
      <c r="R34" s="3" t="s">
        <v>158</v>
      </c>
      <c r="S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20.885623811803093</v>
      </c>
    </row>
    <row r="35" spans="1:19" x14ac:dyDescent="0.2">
      <c r="A35">
        <v>7147</v>
      </c>
      <c r="B35" t="s">
        <v>47</v>
      </c>
      <c r="C35" s="1">
        <v>45617</v>
      </c>
      <c r="D35" t="s">
        <v>12</v>
      </c>
      <c r="E35">
        <v>2.5</v>
      </c>
      <c r="F35" s="3">
        <v>0.61728395061728303</v>
      </c>
      <c r="G35" s="3">
        <v>0.66253922027854395</v>
      </c>
      <c r="H35" s="3">
        <v>0.64942901900424999</v>
      </c>
      <c r="I35" s="3">
        <v>0.63535911602209905</v>
      </c>
      <c r="J35" s="3">
        <v>0.64077669902912604</v>
      </c>
      <c r="K35" s="3">
        <v>2.0997988220518501E-2</v>
      </c>
      <c r="L35" s="3">
        <f>1/1.6</f>
        <v>0.625</v>
      </c>
      <c r="M35" s="3">
        <f>(Table1[[#This Row],[poisson_likelihood]] - (1-Table1[[#This Row],[poisson_likelihood]])/(1/Table1[[#This Row],[365 implied]]-1))/4</f>
        <v>1.62860126695E-2</v>
      </c>
      <c r="N35" s="8">
        <f>Table1[[#This Row],[kelly/4 365]]*$W$2*$U$2</f>
        <v>29.61093212636364</v>
      </c>
      <c r="O35" s="3">
        <f>1/1.6</f>
        <v>0.625</v>
      </c>
      <c r="P35" s="3">
        <f>(Table1[[#This Row],[poisson_likelihood]] - (1-Table1[[#This Row],[poisson_likelihood]])/(1/Table1[[#This Row],[99/pinn implied]]-1))/4</f>
        <v>1.62860126695E-2</v>
      </c>
      <c r="Q35" s="4">
        <f>Table1[[#This Row],[kelly/4 99]]*$W$2*$U$2</f>
        <v>29.61093212636364</v>
      </c>
      <c r="R35" s="3" t="s">
        <v>159</v>
      </c>
      <c r="S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-29.61093212636364</v>
      </c>
    </row>
    <row r="36" spans="1:19" x14ac:dyDescent="0.2">
      <c r="A36">
        <v>7311</v>
      </c>
      <c r="B36" t="s">
        <v>129</v>
      </c>
      <c r="C36" s="1">
        <v>45617</v>
      </c>
      <c r="D36" t="s">
        <v>12</v>
      </c>
      <c r="E36">
        <v>3.5</v>
      </c>
      <c r="F36" s="3">
        <v>0.427350427350427</v>
      </c>
      <c r="G36" s="3">
        <v>0.51161577591607399</v>
      </c>
      <c r="H36" s="3">
        <v>0.474918584097066</v>
      </c>
      <c r="I36" s="3">
        <v>0.415300546448087</v>
      </c>
      <c r="J36" s="3">
        <v>0.40894568690095801</v>
      </c>
      <c r="K36" s="3">
        <v>2.0766695296107401E-2</v>
      </c>
      <c r="L36" s="3">
        <f>1/2.28</f>
        <v>0.43859649122807021</v>
      </c>
      <c r="M36" s="3">
        <f>(Table1[[#This Row],[poisson_likelihood]] - (1-Table1[[#This Row],[poisson_likelihood]])/(1/Table1[[#This Row],[365 implied]]-1))/4</f>
        <v>1.6174681980724692E-2</v>
      </c>
      <c r="N36" s="8">
        <f>Table1[[#This Row],[kelly/4 365]]*$W$2*$U$2</f>
        <v>29.408512692226711</v>
      </c>
      <c r="O36" s="3">
        <f>1/2.2</f>
        <v>0.45454545454545453</v>
      </c>
      <c r="P36" s="3">
        <f>(Table1[[#This Row],[poisson_likelihood]] - (1-Table1[[#This Row],[poisson_likelihood]])/(1/Table1[[#This Row],[99/pinn implied]]-1))/4</f>
        <v>9.3376843778219254E-3</v>
      </c>
      <c r="Q36" s="4">
        <f>Table1[[#This Row],[kelly/4 99]]*$W$2*$U$2</f>
        <v>16.977607959676231</v>
      </c>
      <c r="R36" s="3" t="s">
        <v>158</v>
      </c>
      <c r="S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37.642896246050185</v>
      </c>
    </row>
    <row r="37" spans="1:19" x14ac:dyDescent="0.2">
      <c r="A37">
        <v>7317</v>
      </c>
      <c r="B37" t="s">
        <v>132</v>
      </c>
      <c r="C37" s="1">
        <v>45617</v>
      </c>
      <c r="D37" t="s">
        <v>12</v>
      </c>
      <c r="E37">
        <v>2.5</v>
      </c>
      <c r="F37" s="3">
        <v>0.55555555555555503</v>
      </c>
      <c r="G37" s="3">
        <v>0.63228722117361302</v>
      </c>
      <c r="H37" s="3">
        <v>0.59144373806369499</v>
      </c>
      <c r="I37" s="3">
        <v>0.51123595505617903</v>
      </c>
      <c r="J37" s="3">
        <v>0.50657894736842102</v>
      </c>
      <c r="K37" s="3">
        <v>2.0187102660828401E-2</v>
      </c>
      <c r="L37" s="3">
        <f>1/1.76</f>
        <v>0.56818181818181823</v>
      </c>
      <c r="M37" s="3">
        <f>(Table1[[#This Row],[poisson_likelihood]] - (1-Table1[[#This Row],[poisson_likelihood]])/(1/Table1[[#This Row],[365 implied]]-1))/4</f>
        <v>1.3467427300033891E-2</v>
      </c>
      <c r="N37" s="4">
        <f>Table1[[#This Row],[kelly/4 365]]*$W$2*$U$2</f>
        <v>24.486231454607076</v>
      </c>
      <c r="O37" s="3">
        <f>1/1.8</f>
        <v>0.55555555555555558</v>
      </c>
      <c r="P37" s="3">
        <f>(Table1[[#This Row],[poisson_likelihood]] - (1-Table1[[#This Row],[poisson_likelihood]])/(1/Table1[[#This Row],[99/pinn implied]]-1))/4</f>
        <v>2.0187102660828404E-2</v>
      </c>
      <c r="Q37" s="8">
        <f>Table1[[#This Row],[kelly/4 99]]*$W$2*$U$2</f>
        <v>36.703823019688009</v>
      </c>
      <c r="R37" s="3"/>
      <c r="S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8" spans="1:19" x14ac:dyDescent="0.2">
      <c r="A38">
        <v>7166</v>
      </c>
      <c r="B38" t="s">
        <v>56</v>
      </c>
      <c r="C38" s="1">
        <v>45617</v>
      </c>
      <c r="D38" t="s">
        <v>13</v>
      </c>
      <c r="E38">
        <v>2.5</v>
      </c>
      <c r="F38" s="3">
        <v>0.46511627906976699</v>
      </c>
      <c r="G38" s="3">
        <v>0.462057531294574</v>
      </c>
      <c r="H38" s="3">
        <v>0.50525542416636304</v>
      </c>
      <c r="I38" s="3">
        <v>0.47727272727272702</v>
      </c>
      <c r="J38" s="3">
        <v>0.48464163822525502</v>
      </c>
      <c r="K38" s="3">
        <v>1.8760687382104499E-2</v>
      </c>
      <c r="L38" s="3">
        <f>1/2.2</f>
        <v>0.45454545454545453</v>
      </c>
      <c r="M38" s="3">
        <f>(Table1[[#This Row],[poisson_likelihood]] - (1-Table1[[#This Row],[poisson_likelihood]])/(1/Table1[[#This Row],[365 implied]]-1))/4</f>
        <v>2.324206940958308E-2</v>
      </c>
      <c r="N38" s="8">
        <f>Table1[[#This Row],[kelly/4 365]]*$W$2*$U$2</f>
        <v>42.258308017423786</v>
      </c>
      <c r="O38" s="3">
        <f>1/2.1</f>
        <v>0.47619047619047616</v>
      </c>
      <c r="P38" s="3">
        <f>(Table1[[#This Row],[poisson_likelihood]] - (1-Table1[[#This Row],[poisson_likelihood]])/(1/Table1[[#This Row],[99/pinn implied]]-1))/4</f>
        <v>1.3871906988491459E-2</v>
      </c>
      <c r="Q38" s="4">
        <f>Table1[[#This Row],[kelly/4 99]]*$W$2*$U$2</f>
        <v>25.221649069984473</v>
      </c>
      <c r="R38" s="3" t="s">
        <v>158</v>
      </c>
      <c r="S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50.709969620908552</v>
      </c>
    </row>
    <row r="39" spans="1:19" x14ac:dyDescent="0.2">
      <c r="A39">
        <v>7122</v>
      </c>
      <c r="B39" t="s">
        <v>34</v>
      </c>
      <c r="C39" s="1">
        <v>45617</v>
      </c>
      <c r="D39" t="s">
        <v>13</v>
      </c>
      <c r="E39">
        <v>2.5</v>
      </c>
      <c r="F39" s="3">
        <v>0.47169811320754701</v>
      </c>
      <c r="G39" s="3">
        <v>0.47031248913046803</v>
      </c>
      <c r="H39" s="3">
        <v>0.51067524651596896</v>
      </c>
      <c r="I39" s="3">
        <v>0.43859649122806998</v>
      </c>
      <c r="J39" s="3">
        <v>0.44745762711864401</v>
      </c>
      <c r="K39" s="3">
        <v>1.84445362977354E-2</v>
      </c>
      <c r="L39" s="3">
        <f>1/2.05</f>
        <v>0.48780487804878053</v>
      </c>
      <c r="M39" s="3">
        <f>(Table1[[#This Row],[poisson_likelihood]] - (1-Table1[[#This Row],[poisson_likelihood]])/(1/Table1[[#This Row],[365 implied]]-1))/4</f>
        <v>1.1162917942318162E-2</v>
      </c>
      <c r="N39" s="8">
        <f>Table1[[#This Row],[kelly/4 365]]*$W$2*$U$2</f>
        <v>20.296214440578478</v>
      </c>
      <c r="O39" s="3">
        <f>1/2</f>
        <v>0.5</v>
      </c>
      <c r="P39" s="3">
        <f>(Table1[[#This Row],[poisson_likelihood]] - (1-Table1[[#This Row],[poisson_likelihood]])/(1/Table1[[#This Row],[99/pinn implied]]-1))/4</f>
        <v>5.3376232579844807E-3</v>
      </c>
      <c r="Q39" s="4">
        <f>Table1[[#This Row],[kelly/4 99]]*$W$2*$U$2</f>
        <v>9.7047695599717834</v>
      </c>
      <c r="R39" s="3" t="s">
        <v>158</v>
      </c>
      <c r="S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21.311025162607397</v>
      </c>
    </row>
    <row r="40" spans="1:19" x14ac:dyDescent="0.2">
      <c r="A40">
        <v>7213</v>
      </c>
      <c r="B40" t="s">
        <v>80</v>
      </c>
      <c r="C40" s="1">
        <v>45617</v>
      </c>
      <c r="D40" t="s">
        <v>12</v>
      </c>
      <c r="E40">
        <v>1.5</v>
      </c>
      <c r="F40" s="3">
        <v>0.57471264367816</v>
      </c>
      <c r="G40" s="3">
        <v>0.63696259642401398</v>
      </c>
      <c r="H40" s="3">
        <v>0.60459668575985204</v>
      </c>
      <c r="I40" s="3">
        <v>0.63636363636363602</v>
      </c>
      <c r="J40" s="3">
        <v>0.60446247464503</v>
      </c>
      <c r="K40" s="3">
        <v>1.7566970683156699E-2</v>
      </c>
      <c r="L40" s="3">
        <f>1/1.71</f>
        <v>0.58479532163742687</v>
      </c>
      <c r="M40" s="3">
        <f>(Table1[[#This Row],[poisson_likelihood]] - (1-Table1[[#This Row],[poisson_likelihood]])/(1/Table1[[#This Row],[365 implied]]-1))/4</f>
        <v>1.1922652341319395E-2</v>
      </c>
      <c r="N40" s="4">
        <f>Table1[[#This Row],[kelly/4 365]]*$W$2*$U$2</f>
        <v>21.67754971148981</v>
      </c>
      <c r="O40" s="3">
        <f>1/1.72</f>
        <v>0.58139534883720934</v>
      </c>
      <c r="P40" s="3">
        <f>(Table1[[#This Row],[poisson_likelihood]] - (1-Table1[[#This Row],[poisson_likelihood]])/(1/Table1[[#This Row],[99/pinn implied]]-1))/4</f>
        <v>1.3856353995467197E-2</v>
      </c>
      <c r="Q40" s="8">
        <f>Table1[[#This Row],[kelly/4 99]]*$W$2*$U$2</f>
        <v>25.193370900849448</v>
      </c>
      <c r="R40" s="3" t="s">
        <v>158</v>
      </c>
      <c r="S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18.139227048611605</v>
      </c>
    </row>
    <row r="41" spans="1:19" x14ac:dyDescent="0.2">
      <c r="A41">
        <v>7203</v>
      </c>
      <c r="B41" t="s">
        <v>75</v>
      </c>
      <c r="C41" s="1">
        <v>45617</v>
      </c>
      <c r="D41" t="s">
        <v>12</v>
      </c>
      <c r="E41">
        <v>2.5</v>
      </c>
      <c r="F41" s="3">
        <v>0.49504950495049499</v>
      </c>
      <c r="G41" s="3">
        <v>0.57092818787148303</v>
      </c>
      <c r="H41" s="3">
        <v>0.529282963906759</v>
      </c>
      <c r="I41" s="3">
        <v>0.54609929078014097</v>
      </c>
      <c r="J41" s="3">
        <v>0.51476793248945096</v>
      </c>
      <c r="K41" s="3">
        <v>1.6948918404817201E-2</v>
      </c>
      <c r="L41" s="3">
        <f>1/2.05</f>
        <v>0.48780487804878053</v>
      </c>
      <c r="M41" s="3">
        <f>(Table1[[#This Row],[poisson_likelihood]] - (1-Table1[[#This Row],[poisson_likelihood]])/(1/Table1[[#This Row],[365 implied]]-1))/4</f>
        <v>2.0245256192584729E-2</v>
      </c>
      <c r="N41" s="8">
        <f>Table1[[#This Row],[kelly/4 365]]*$W$2*$U$2</f>
        <v>36.809556713790414</v>
      </c>
      <c r="O41" s="3">
        <f>Table1[[#This Row],[365 implied]]</f>
        <v>0.48780487804878053</v>
      </c>
      <c r="P41" s="3">
        <f>(Table1[[#This Row],[poisson_likelihood]] - (1-Table1[[#This Row],[poisson_likelihood]])/(1/Table1[[#This Row],[99/pinn implied]]-1))/4</f>
        <v>2.0245256192584729E-2</v>
      </c>
      <c r="Q41" s="4">
        <f>Table1[[#This Row],[kelly/4 99]]*$W$2*$U$2</f>
        <v>36.809556713790414</v>
      </c>
      <c r="R41" s="3" t="s">
        <v>158</v>
      </c>
      <c r="S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38.650034549479926</v>
      </c>
    </row>
    <row r="42" spans="1:19" x14ac:dyDescent="0.2">
      <c r="A42">
        <v>7300</v>
      </c>
      <c r="B42" t="s">
        <v>123</v>
      </c>
      <c r="C42" s="1">
        <v>45617</v>
      </c>
      <c r="D42" t="s">
        <v>13</v>
      </c>
      <c r="E42">
        <v>2.5</v>
      </c>
      <c r="F42" s="3">
        <v>0.56497175141242895</v>
      </c>
      <c r="G42" s="3">
        <v>0.54965246416845104</v>
      </c>
      <c r="H42" s="3">
        <v>0.59360744431919599</v>
      </c>
      <c r="I42" s="3">
        <v>0.66272189349112398</v>
      </c>
      <c r="J42" s="3">
        <v>0.628070175438596</v>
      </c>
      <c r="K42" s="3">
        <v>1.64562261184991E-2</v>
      </c>
      <c r="L42" s="3">
        <f>1/1.76</f>
        <v>0.56818181818181823</v>
      </c>
      <c r="M42" s="3">
        <f>(Table1[[#This Row],[poisson_likelihood]] - (1-Table1[[#This Row],[poisson_likelihood]])/(1/Table1[[#This Row],[365 implied]]-1))/4</f>
        <v>1.4720099342692389E-2</v>
      </c>
      <c r="N42" s="8">
        <f>Table1[[#This Row],[kelly/4 365]]*$W$2*$U$2</f>
        <v>26.763816986713433</v>
      </c>
      <c r="O42" s="3">
        <f>1/1.75</f>
        <v>0.5714285714285714</v>
      </c>
      <c r="P42" s="3">
        <f>(Table1[[#This Row],[poisson_likelihood]] - (1-Table1[[#This Row],[poisson_likelihood]])/(1/Table1[[#This Row],[99/pinn implied]]-1))/4</f>
        <v>1.2937675852864317E-2</v>
      </c>
      <c r="Q42" s="4">
        <f>Table1[[#This Row],[kelly/4 99]]*$W$2*$U$2</f>
        <v>23.523047005207847</v>
      </c>
      <c r="R42" s="3" t="s">
        <v>159</v>
      </c>
      <c r="S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-26.763816986713433</v>
      </c>
    </row>
    <row r="43" spans="1:19" x14ac:dyDescent="0.2">
      <c r="A43">
        <v>7259</v>
      </c>
      <c r="B43" t="s">
        <v>103</v>
      </c>
      <c r="C43" s="1">
        <v>45617</v>
      </c>
      <c r="D43" t="s">
        <v>12</v>
      </c>
      <c r="E43">
        <v>2.5</v>
      </c>
      <c r="F43" s="3">
        <v>0.56818181818181801</v>
      </c>
      <c r="G43" s="3">
        <v>0.62655544396047702</v>
      </c>
      <c r="H43" s="3">
        <v>0.59637108089609303</v>
      </c>
      <c r="I43" s="3">
        <v>0.57692307692307598</v>
      </c>
      <c r="J43" s="3">
        <v>0.54952076677316297</v>
      </c>
      <c r="K43" s="3">
        <v>1.6320099466159602E-2</v>
      </c>
      <c r="L43" s="3">
        <f>1/1.68</f>
        <v>0.59523809523809523</v>
      </c>
      <c r="M43" s="3">
        <f>(Table1[[#This Row],[poisson_likelihood]] - (1-Table1[[#This Row],[poisson_likelihood]])/(1/Table1[[#This Row],[365 implied]]-1))/4</f>
        <v>6.9978525935157632E-4</v>
      </c>
      <c r="N43" s="4">
        <f>Table1[[#This Row],[kelly/4 365]]*$W$2*$U$2</f>
        <v>1.2723368351846842</v>
      </c>
      <c r="O43" s="3"/>
      <c r="P43" s="3" t="e">
        <f>(Table1[[#This Row],[poisson_likelihood]] - (1-Table1[[#This Row],[poisson_likelihood]])/(1/Table1[[#This Row],[99/pinn implied]]-1))/4</f>
        <v>#DIV/0!</v>
      </c>
      <c r="Q43" s="4" t="e">
        <f>Table1[[#This Row],[kelly/4 99]]*$W$2*$U$2</f>
        <v>#DIV/0!</v>
      </c>
      <c r="R43" s="3"/>
      <c r="S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4" spans="1:19" x14ac:dyDescent="0.2">
      <c r="A44">
        <v>7100</v>
      </c>
      <c r="B44" t="s">
        <v>23</v>
      </c>
      <c r="C44" s="1">
        <v>45617</v>
      </c>
      <c r="D44" t="s">
        <v>13</v>
      </c>
      <c r="E44">
        <v>1.5</v>
      </c>
      <c r="F44" s="3">
        <v>0.43103448275862</v>
      </c>
      <c r="G44" s="3">
        <v>0.40990517189015402</v>
      </c>
      <c r="H44" s="3">
        <v>0.46769330838775303</v>
      </c>
      <c r="I44" s="3">
        <v>0.45801526717557201</v>
      </c>
      <c r="J44" s="3">
        <v>0.49763033175355398</v>
      </c>
      <c r="K44" s="3">
        <v>1.6107665806740001E-2</v>
      </c>
      <c r="L44" s="3">
        <f>1/2.32</f>
        <v>0.43103448275862072</v>
      </c>
      <c r="M44" s="3">
        <f>(Table1[[#This Row],[poisson_likelihood]] - (1-Table1[[#This Row],[poisson_likelihood]])/(1/Table1[[#This Row],[365 implied]]-1))/4</f>
        <v>1.610766580673996E-2</v>
      </c>
      <c r="N44" s="8">
        <f>Table1[[#This Row],[kelly/4 365]]*$W$2*$U$2</f>
        <v>29.286665103163564</v>
      </c>
      <c r="O44" s="3">
        <f>1/2.3</f>
        <v>0.43478260869565222</v>
      </c>
      <c r="P44" s="3">
        <f>(Table1[[#This Row],[poisson_likelihood]] - (1-Table1[[#This Row],[poisson_likelihood]])/(1/Table1[[#This Row],[99/pinn implied]]-1))/4</f>
        <v>1.4556655633044591E-2</v>
      </c>
      <c r="Q44" s="4">
        <f>Table1[[#This Row],[kelly/4 99]]*$W$2*$U$2</f>
        <v>26.466646605535619</v>
      </c>
      <c r="R44" s="3" t="s">
        <v>158</v>
      </c>
      <c r="S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38.658397936175895</v>
      </c>
    </row>
    <row r="45" spans="1:19" x14ac:dyDescent="0.2">
      <c r="A45">
        <v>7222</v>
      </c>
      <c r="B45" t="s">
        <v>84</v>
      </c>
      <c r="C45" s="1">
        <v>45617</v>
      </c>
      <c r="D45" t="s">
        <v>13</v>
      </c>
      <c r="E45">
        <v>2.5</v>
      </c>
      <c r="F45" s="3">
        <v>0.63694267515923497</v>
      </c>
      <c r="G45" s="3">
        <v>0.61573945159519194</v>
      </c>
      <c r="H45" s="3">
        <v>0.65883222614187598</v>
      </c>
      <c r="I45" s="3">
        <v>0.64473684210526305</v>
      </c>
      <c r="J45" s="3">
        <v>0.63953488372093004</v>
      </c>
      <c r="K45" s="3">
        <v>1.50730680012042E-2</v>
      </c>
      <c r="L45" s="3">
        <f>1/1.55</f>
        <v>0.64516129032258063</v>
      </c>
      <c r="M45" s="3">
        <f>(Table1[[#This Row],[poisson_likelihood]] - (1-Table1[[#This Row],[poisson_likelihood]])/(1/Table1[[#This Row],[365 implied]]-1))/4</f>
        <v>9.6317956908671676E-3</v>
      </c>
      <c r="N45" s="4">
        <f>Table1[[#This Row],[kelly/4 365]]*$W$2*$U$2</f>
        <v>17.512355801576671</v>
      </c>
      <c r="O45" s="3">
        <f>1/1.6</f>
        <v>0.625</v>
      </c>
      <c r="P45" s="3">
        <f>(Table1[[#This Row],[poisson_likelihood]] - (1-Table1[[#This Row],[poisson_likelihood]])/(1/Table1[[#This Row],[99/pinn implied]]-1))/4</f>
        <v>2.2554817427917345E-2</v>
      </c>
      <c r="Q45" s="8">
        <f>Table1[[#This Row],[kelly/4 99]]*$W$2*$U$2</f>
        <v>41.008758959849715</v>
      </c>
      <c r="R45" s="3" t="s">
        <v>159</v>
      </c>
      <c r="S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-41.008758959849715</v>
      </c>
    </row>
    <row r="46" spans="1:19" x14ac:dyDescent="0.2">
      <c r="A46">
        <v>7108</v>
      </c>
      <c r="B46" t="s">
        <v>27</v>
      </c>
      <c r="C46" s="1">
        <v>45617</v>
      </c>
      <c r="D46" t="s">
        <v>13</v>
      </c>
      <c r="E46">
        <v>2.5</v>
      </c>
      <c r="F46" s="3">
        <v>0.51546391752577303</v>
      </c>
      <c r="G46" s="3">
        <v>0.49916287372689</v>
      </c>
      <c r="H46" s="3">
        <v>0.54281272339753095</v>
      </c>
      <c r="I46" s="3">
        <v>0.50810810810810803</v>
      </c>
      <c r="J46" s="3">
        <v>0.48275862068965503</v>
      </c>
      <c r="K46" s="3">
        <v>1.4110820050853901E-2</v>
      </c>
      <c r="L46" s="3">
        <f>1/1.9</f>
        <v>0.52631578947368418</v>
      </c>
      <c r="M46" s="3">
        <f>(Table1[[#This Row],[poisson_likelihood]] - (1-Table1[[#This Row],[poisson_likelihood]])/(1/Table1[[#This Row],[365 implied]]-1))/4</f>
        <v>8.7067151264746956E-3</v>
      </c>
      <c r="N46" s="8">
        <f>Table1[[#This Row],[kelly/4 365]]*$W$2*$U$2</f>
        <v>15.830391139044902</v>
      </c>
      <c r="O46" s="3">
        <f>1/1.9</f>
        <v>0.52631578947368418</v>
      </c>
      <c r="P46" s="3">
        <f>(Table1[[#This Row],[poisson_likelihood]] - (1-Table1[[#This Row],[poisson_likelihood]])/(1/Table1[[#This Row],[99/pinn implied]]-1))/4</f>
        <v>8.7067151264746956E-3</v>
      </c>
      <c r="Q46" s="4">
        <f>Table1[[#This Row],[kelly/4 99]]*$W$2*$U$2</f>
        <v>15.830391139044902</v>
      </c>
      <c r="R46" s="3" t="s">
        <v>159</v>
      </c>
      <c r="S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-15.830391139044902</v>
      </c>
    </row>
    <row r="47" spans="1:19" x14ac:dyDescent="0.2">
      <c r="A47">
        <v>7289</v>
      </c>
      <c r="B47" t="s">
        <v>118</v>
      </c>
      <c r="C47" s="1">
        <v>45617</v>
      </c>
      <c r="D47" t="s">
        <v>12</v>
      </c>
      <c r="E47">
        <v>1.5</v>
      </c>
      <c r="F47" s="3">
        <v>0.54054054054054002</v>
      </c>
      <c r="G47" s="3">
        <v>0.60562531196727099</v>
      </c>
      <c r="H47" s="3">
        <v>0.56612376408274201</v>
      </c>
      <c r="I47" s="3">
        <v>0.61073825503355705</v>
      </c>
      <c r="J47" s="3">
        <v>0.59927797833935004</v>
      </c>
      <c r="K47" s="3">
        <v>1.3920283397963E-2</v>
      </c>
      <c r="L47" s="3">
        <f>1/1.83</f>
        <v>0.54644808743169393</v>
      </c>
      <c r="M47" s="3">
        <f>(Table1[[#This Row],[poisson_likelihood]] - (1-Table1[[#This Row],[poisson_likelihood]])/(1/Table1[[#This Row],[365 implied]]-1))/4</f>
        <v>1.0845327792595783E-2</v>
      </c>
      <c r="N47" s="8">
        <f>Table1[[#This Row],[kelly/4 365]]*$W$2*$U$2</f>
        <v>19.718777804719608</v>
      </c>
      <c r="O47" s="3">
        <f>Table1[[#This Row],[365 implied]]</f>
        <v>0.54644808743169393</v>
      </c>
      <c r="P47" s="3">
        <f>(Table1[[#This Row],[poisson_likelihood]] - (1-Table1[[#This Row],[poisson_likelihood]])/(1/Table1[[#This Row],[99/pinn implied]]-1))/4</f>
        <v>1.0845327792595783E-2</v>
      </c>
      <c r="Q47" s="4">
        <f>Table1[[#This Row],[kelly/4 99]]*$W$2*$U$2</f>
        <v>19.718777804719608</v>
      </c>
      <c r="R47" s="3" t="s">
        <v>159</v>
      </c>
      <c r="S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-19.718777804719608</v>
      </c>
    </row>
    <row r="48" spans="1:19" x14ac:dyDescent="0.2">
      <c r="A48">
        <v>7118</v>
      </c>
      <c r="B48" t="s">
        <v>32</v>
      </c>
      <c r="C48" s="1">
        <v>45617</v>
      </c>
      <c r="D48" t="s">
        <v>13</v>
      </c>
      <c r="E48">
        <v>1.5</v>
      </c>
      <c r="F48" s="3">
        <v>0.44843049327354201</v>
      </c>
      <c r="G48" s="3">
        <v>0.43001555230628402</v>
      </c>
      <c r="H48" s="3">
        <v>0.478956612973927</v>
      </c>
      <c r="I48" s="3">
        <v>0.45402298850574702</v>
      </c>
      <c r="J48" s="3">
        <v>0.47176079734219201</v>
      </c>
      <c r="K48" s="3">
        <v>1.3836025799158101E-2</v>
      </c>
      <c r="L48" s="3">
        <f>1/2.28</f>
        <v>0.43859649122807021</v>
      </c>
      <c r="M48" s="3">
        <f>(Table1[[#This Row],[poisson_likelihood]] - (1-Table1[[#This Row],[poisson_likelihood]])/(1/Table1[[#This Row],[365 implied]]-1))/4</f>
        <v>1.7972866714951852E-2</v>
      </c>
      <c r="N48" s="8">
        <f>Table1[[#This Row],[kelly/4 365]]*$W$2*$U$2</f>
        <v>32.67793948173064</v>
      </c>
      <c r="O48" s="3">
        <f>1/2.2</f>
        <v>0.45454545454545453</v>
      </c>
      <c r="P48" s="3">
        <f>(Table1[[#This Row],[poisson_likelihood]] - (1-Table1[[#This Row],[poisson_likelihood]])/(1/Table1[[#This Row],[99/pinn implied]]-1))/4</f>
        <v>1.1188447613049893E-2</v>
      </c>
      <c r="Q48" s="4">
        <f>Table1[[#This Row],[kelly/4 99]]*$W$2*$U$2</f>
        <v>20.342632023727077</v>
      </c>
      <c r="R48" s="3" t="s">
        <v>158</v>
      </c>
      <c r="S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41.827762536615218</v>
      </c>
    </row>
    <row r="49" spans="1:19" x14ac:dyDescent="0.2">
      <c r="A49">
        <v>7201</v>
      </c>
      <c r="B49" t="s">
        <v>74</v>
      </c>
      <c r="C49" s="1">
        <v>45617</v>
      </c>
      <c r="D49" t="s">
        <v>12</v>
      </c>
      <c r="E49">
        <v>2.5</v>
      </c>
      <c r="F49" s="3">
        <v>0.5</v>
      </c>
      <c r="G49" s="3">
        <v>0.56478998761840404</v>
      </c>
      <c r="H49" s="3">
        <v>0.52632087299286301</v>
      </c>
      <c r="I49" s="3">
        <v>0.4375</v>
      </c>
      <c r="J49" s="3">
        <v>0.43894389438943798</v>
      </c>
      <c r="K49" s="3">
        <v>1.31604364964316E-2</v>
      </c>
      <c r="L49" s="3">
        <f>1/2</f>
        <v>0.5</v>
      </c>
      <c r="M49" s="3">
        <f>(Table1[[#This Row],[poisson_likelihood]] - (1-Table1[[#This Row],[poisson_likelihood]])/(1/Table1[[#This Row],[365 implied]]-1))/4</f>
        <v>1.3160436496431505E-2</v>
      </c>
      <c r="N49" s="8">
        <f>Table1[[#This Row],[kelly/4 365]]*$W$2*$U$2</f>
        <v>23.92806635714819</v>
      </c>
      <c r="O49" s="3">
        <f>1/1.95</f>
        <v>0.51282051282051289</v>
      </c>
      <c r="P49" s="3">
        <f>(Table1[[#This Row],[poisson_likelihood]] - (1-Table1[[#This Row],[poisson_likelihood]])/(1/Table1[[#This Row],[99/pinn implied]]-1))/4</f>
        <v>6.9278164042323037E-3</v>
      </c>
      <c r="Q49" s="4">
        <f>Table1[[#This Row],[kelly/4 99]]*$W$2*$U$2</f>
        <v>12.596029825876917</v>
      </c>
      <c r="R49" s="3" t="s">
        <v>159</v>
      </c>
      <c r="S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-23.92806635714819</v>
      </c>
    </row>
    <row r="50" spans="1:19" x14ac:dyDescent="0.2">
      <c r="A50">
        <v>7332</v>
      </c>
      <c r="B50" t="s">
        <v>139</v>
      </c>
      <c r="C50" s="1">
        <v>45617</v>
      </c>
      <c r="D50" t="s">
        <v>13</v>
      </c>
      <c r="E50">
        <v>2.5</v>
      </c>
      <c r="F50" s="3">
        <v>0.62111801242235998</v>
      </c>
      <c r="G50" s="3">
        <v>0.59484436174127997</v>
      </c>
      <c r="H50" s="3">
        <v>0.64094624029051295</v>
      </c>
      <c r="I50" s="3">
        <v>0.66101694915254205</v>
      </c>
      <c r="J50" s="3">
        <v>0.63398692810457502</v>
      </c>
      <c r="K50" s="3">
        <v>1.30833798638222E-2</v>
      </c>
      <c r="L50" s="3">
        <f>1/1.64</f>
        <v>0.6097560975609756</v>
      </c>
      <c r="M50" s="3">
        <f>(Table1[[#This Row],[poisson_likelihood]] - (1-Table1[[#This Row],[poisson_likelihood]])/(1/Table1[[#This Row],[365 implied]]-1))/4</f>
        <v>1.998118518610989E-2</v>
      </c>
      <c r="N50" s="4">
        <f>Table1[[#This Row],[kelly/4 365]]*$W$2*$U$2</f>
        <v>36.329427611108891</v>
      </c>
      <c r="O50" s="3">
        <f>1/1.65</f>
        <v>0.60606060606060608</v>
      </c>
      <c r="P50" s="3">
        <f>(Table1[[#This Row],[poisson_likelihood]] - (1-Table1[[#This Row],[poisson_likelihood]])/(1/Table1[[#This Row],[99/pinn implied]]-1))/4</f>
        <v>2.2138960184363954E-2</v>
      </c>
      <c r="Q50" s="8">
        <f>Table1[[#This Row],[kelly/4 99]]*$W$2*$U$2</f>
        <v>40.252654880661737</v>
      </c>
      <c r="R50" s="3" t="s">
        <v>159</v>
      </c>
      <c r="S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-40.252654880661737</v>
      </c>
    </row>
    <row r="51" spans="1:19" x14ac:dyDescent="0.2">
      <c r="A51">
        <v>7112</v>
      </c>
      <c r="B51" t="s">
        <v>29</v>
      </c>
      <c r="C51" s="1">
        <v>45617</v>
      </c>
      <c r="D51" t="s">
        <v>13</v>
      </c>
      <c r="E51">
        <v>2.5</v>
      </c>
      <c r="F51" s="3">
        <v>0.45045045045045001</v>
      </c>
      <c r="G51" s="3">
        <v>0.43989954465245001</v>
      </c>
      <c r="H51" s="3">
        <v>0.47862259261789902</v>
      </c>
      <c r="I51" s="3">
        <v>0.46327683615819198</v>
      </c>
      <c r="J51" s="3">
        <v>0.456666666666666</v>
      </c>
      <c r="K51" s="3">
        <v>1.2816015494208299E-2</v>
      </c>
      <c r="L51" s="3">
        <f>1/2.28</f>
        <v>0.43859649122807021</v>
      </c>
      <c r="M51" s="3">
        <f>(Table1[[#This Row],[poisson_likelihood]] - (1-Table1[[#This Row],[poisson_likelihood]])/(1/Table1[[#This Row],[365 implied]]-1))/4</f>
        <v>1.7824123275158157E-2</v>
      </c>
      <c r="N51" s="8">
        <f>Table1[[#This Row],[kelly/4 365]]*$W$2*$U$2</f>
        <v>32.407496863923924</v>
      </c>
      <c r="O51" s="3">
        <f>Table1[[#This Row],[365 implied]]</f>
        <v>0.43859649122807021</v>
      </c>
      <c r="P51" s="3">
        <f>(Table1[[#This Row],[poisson_likelihood]] - (1-Table1[[#This Row],[poisson_likelihood]])/(1/Table1[[#This Row],[99/pinn implied]]-1))/4</f>
        <v>1.7824123275158157E-2</v>
      </c>
      <c r="Q51" s="4">
        <f>Table1[[#This Row],[kelly/4 99]]*$W$2*$U$2</f>
        <v>32.407496863923924</v>
      </c>
      <c r="R51" s="3" t="s">
        <v>158</v>
      </c>
      <c r="S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41.481595985822622</v>
      </c>
    </row>
    <row r="52" spans="1:19" x14ac:dyDescent="0.2">
      <c r="A52">
        <v>7342</v>
      </c>
      <c r="B52" t="s">
        <v>144</v>
      </c>
      <c r="C52" s="1">
        <v>45617</v>
      </c>
      <c r="D52" t="s">
        <v>13</v>
      </c>
      <c r="E52">
        <v>1.5</v>
      </c>
      <c r="F52" s="3">
        <v>0.58479532163742598</v>
      </c>
      <c r="G52" s="3">
        <v>0.54442321098044599</v>
      </c>
      <c r="H52" s="3">
        <v>0.60590746050272304</v>
      </c>
      <c r="I52" s="3">
        <v>0.50980392156862697</v>
      </c>
      <c r="J52" s="3">
        <v>0.52608695652173898</v>
      </c>
      <c r="K52" s="3">
        <v>1.2711886429456601E-2</v>
      </c>
      <c r="L52" s="3">
        <f>1/1.71</f>
        <v>0.58479532163742687</v>
      </c>
      <c r="M52" s="3">
        <f>(Table1[[#This Row],[poisson_likelihood]] - (1-Table1[[#This Row],[poisson_likelihood]])/(1/Table1[[#This Row],[365 implied]]-1))/4</f>
        <v>1.2711886429456504E-2</v>
      </c>
      <c r="N52" s="8">
        <f>Table1[[#This Row],[kelly/4 365]]*$W$2*$U$2</f>
        <v>23.112520780830007</v>
      </c>
      <c r="O52" s="3">
        <f>1/1.71</f>
        <v>0.58479532163742687</v>
      </c>
      <c r="P52" s="3">
        <f>(Table1[[#This Row],[poisson_likelihood]] - (1-Table1[[#This Row],[poisson_likelihood]])/(1/Table1[[#This Row],[99/pinn implied]]-1))/4</f>
        <v>1.2711886429456504E-2</v>
      </c>
      <c r="Q52" s="4">
        <f>Table1[[#This Row],[kelly/4 99]]*$W$2*$U$2</f>
        <v>23.112520780830007</v>
      </c>
      <c r="R52" s="3" t="s">
        <v>158</v>
      </c>
      <c r="S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16.409889754389308</v>
      </c>
    </row>
    <row r="53" spans="1:19" x14ac:dyDescent="0.2">
      <c r="A53">
        <v>7160</v>
      </c>
      <c r="B53" t="s">
        <v>53</v>
      </c>
      <c r="C53" s="1">
        <v>45617</v>
      </c>
      <c r="D53" t="s">
        <v>13</v>
      </c>
      <c r="E53">
        <v>2.5</v>
      </c>
      <c r="F53" s="3">
        <v>0.60606060606060597</v>
      </c>
      <c r="G53" s="3">
        <v>0.57220403027920497</v>
      </c>
      <c r="H53" s="3">
        <v>0.62589178776230603</v>
      </c>
      <c r="I53" s="3">
        <v>0.62686567164179097</v>
      </c>
      <c r="J53" s="3">
        <v>0.61728395061728303</v>
      </c>
      <c r="K53" s="3">
        <v>1.25851730030024E-2</v>
      </c>
      <c r="L53" s="3">
        <f>1/1.62</f>
        <v>0.61728395061728392</v>
      </c>
      <c r="M53" s="3">
        <f>(Table1[[#This Row],[poisson_likelihood]] - (1-Table1[[#This Row],[poisson_likelihood]])/(1/Table1[[#This Row],[365 implied]]-1))/4</f>
        <v>5.6228613608612088E-3</v>
      </c>
      <c r="N53" s="4">
        <f>Table1[[#This Row],[kelly/4 365]]*$W$2*$U$2</f>
        <v>10.223384292474925</v>
      </c>
      <c r="O53" s="3">
        <f>1/1.62</f>
        <v>0.61728395061728392</v>
      </c>
      <c r="P53" s="3">
        <f>(Table1[[#This Row],[poisson_likelihood]] - (1-Table1[[#This Row],[poisson_likelihood]])/(1/Table1[[#This Row],[99/pinn implied]]-1))/4</f>
        <v>5.6228613608612088E-3</v>
      </c>
      <c r="Q53" s="4">
        <f>Table1[[#This Row],[kelly/4 99]]*$W$2*$U$2</f>
        <v>10.223384292474925</v>
      </c>
      <c r="R53" s="3" t="s">
        <v>157</v>
      </c>
      <c r="S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7168</v>
      </c>
      <c r="B54" t="s">
        <v>57</v>
      </c>
      <c r="C54" s="1">
        <v>45617</v>
      </c>
      <c r="D54" t="s">
        <v>13</v>
      </c>
      <c r="E54">
        <v>1.5</v>
      </c>
      <c r="F54" s="3">
        <v>0.413223140495867</v>
      </c>
      <c r="G54" s="3">
        <v>0.40266832410683701</v>
      </c>
      <c r="H54" s="3">
        <v>0.44272651214304198</v>
      </c>
      <c r="I54" s="3">
        <v>0.48427672955974799</v>
      </c>
      <c r="J54" s="3">
        <v>0.450354609929078</v>
      </c>
      <c r="K54" s="3">
        <v>1.25700984834795E-2</v>
      </c>
      <c r="L54" s="3">
        <f>1/2.4</f>
        <v>0.41666666666666669</v>
      </c>
      <c r="M54" s="3">
        <f>(Table1[[#This Row],[poisson_likelihood]] - (1-Table1[[#This Row],[poisson_likelihood]])/(1/Table1[[#This Row],[365 implied]]-1))/4</f>
        <v>1.1168505204160836E-2</v>
      </c>
      <c r="N54" s="8">
        <f>Table1[[#This Row],[kelly/4 365]]*$W$2*$U$2</f>
        <v>20.30637309847425</v>
      </c>
      <c r="O54" s="3">
        <f>1/2.35</f>
        <v>0.42553191489361702</v>
      </c>
      <c r="P54" s="3">
        <f>(Table1[[#This Row],[poisson_likelihood]] - (1-Table1[[#This Row],[poisson_likelihood]])/(1/Table1[[#This Row],[99/pinn implied]]-1))/4</f>
        <v>7.4828339881756745E-3</v>
      </c>
      <c r="Q54" s="4">
        <f>Table1[[#This Row],[kelly/4 99]]*$W$2*$U$2</f>
        <v>13.605152705773953</v>
      </c>
      <c r="R54" s="3" t="s">
        <v>158</v>
      </c>
      <c r="S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28.428922337863948</v>
      </c>
    </row>
    <row r="55" spans="1:19" x14ac:dyDescent="0.2">
      <c r="A55">
        <v>7273</v>
      </c>
      <c r="B55" t="s">
        <v>110</v>
      </c>
      <c r="C55" s="1">
        <v>45617</v>
      </c>
      <c r="D55" t="s">
        <v>12</v>
      </c>
      <c r="E55">
        <v>2.5</v>
      </c>
      <c r="F55" s="3">
        <v>0.39682539682539603</v>
      </c>
      <c r="G55" s="3">
        <v>0.47232382900282699</v>
      </c>
      <c r="H55" s="3">
        <v>0.42693514405469901</v>
      </c>
      <c r="I55" s="3">
        <v>0.398809523809523</v>
      </c>
      <c r="J55" s="3">
        <v>0.37162162162162099</v>
      </c>
      <c r="K55" s="3">
        <v>1.24796978647767E-2</v>
      </c>
      <c r="L55" s="3">
        <f>1/2.5</f>
        <v>0.4</v>
      </c>
      <c r="M55" s="3">
        <f>(Table1[[#This Row],[poisson_likelihood]] - (1-Table1[[#This Row],[poisson_likelihood]])/(1/Table1[[#This Row],[365 implied]]-1))/4</f>
        <v>1.1222976689457917E-2</v>
      </c>
      <c r="N55" s="8">
        <f>Table1[[#This Row],[kelly/4 365]]*$W$2*$U$2</f>
        <v>20.405412162650759</v>
      </c>
      <c r="O55" s="3">
        <f>1/2.45</f>
        <v>0.4081632653061224</v>
      </c>
      <c r="P55" s="3">
        <f>(Table1[[#This Row],[poisson_likelihood]] - (1-Table1[[#This Row],[poisson_likelihood]])/(1/Table1[[#This Row],[99/pinn implied]]-1))/4</f>
        <v>7.9295005058642454E-3</v>
      </c>
      <c r="Q55" s="4">
        <f>Table1[[#This Row],[kelly/4 99]]*$W$2*$U$2</f>
        <v>14.417273647025901</v>
      </c>
      <c r="R55" s="3" t="s">
        <v>159</v>
      </c>
      <c r="S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-20.405412162650759</v>
      </c>
    </row>
    <row r="56" spans="1:19" x14ac:dyDescent="0.2">
      <c r="A56">
        <v>7178</v>
      </c>
      <c r="B56" t="s">
        <v>62</v>
      </c>
      <c r="C56" s="1">
        <v>45617</v>
      </c>
      <c r="D56" t="s">
        <v>13</v>
      </c>
      <c r="E56">
        <v>2.5</v>
      </c>
      <c r="F56" s="3">
        <v>0.60606060606060597</v>
      </c>
      <c r="G56" s="3">
        <v>0.58272829938944204</v>
      </c>
      <c r="H56" s="3">
        <v>0.62544600961638197</v>
      </c>
      <c r="I56" s="3">
        <v>0.59523809523809501</v>
      </c>
      <c r="J56" s="3">
        <v>0.56470588235294095</v>
      </c>
      <c r="K56" s="3">
        <v>1.23022753334732E-2</v>
      </c>
      <c r="L56" s="3">
        <f>1/1.64</f>
        <v>0.6097560975609756</v>
      </c>
      <c r="M56" s="3">
        <f>(Table1[[#This Row],[poisson_likelihood]] - (1-Table1[[#This Row],[poisson_likelihood]])/(1/Table1[[#This Row],[365 implied]]-1))/4</f>
        <v>1.0051349910494722E-2</v>
      </c>
      <c r="N56" s="4">
        <f>Table1[[#This Row],[kelly/4 365]]*$W$2*$U$2</f>
        <v>18.27518165544495</v>
      </c>
      <c r="O56" s="3">
        <f>1/1.65</f>
        <v>0.60606060606060608</v>
      </c>
      <c r="P56" s="3">
        <f>(Table1[[#This Row],[poisson_likelihood]] - (1-Table1[[#This Row],[poisson_likelihood]])/(1/Table1[[#This Row],[99/pinn implied]]-1))/4</f>
        <v>1.2302275333473167E-2</v>
      </c>
      <c r="Q56" s="8">
        <f>Table1[[#This Row],[kelly/4 99]]*$W$2*$U$2</f>
        <v>22.367773333587575</v>
      </c>
      <c r="R56" s="3" t="s">
        <v>159</v>
      </c>
      <c r="S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-22.367773333587575</v>
      </c>
    </row>
    <row r="57" spans="1:19" x14ac:dyDescent="0.2">
      <c r="A57">
        <v>7162</v>
      </c>
      <c r="B57" t="s">
        <v>54</v>
      </c>
      <c r="C57" s="1">
        <v>45617</v>
      </c>
      <c r="D57" t="s">
        <v>13</v>
      </c>
      <c r="E57">
        <v>1.5</v>
      </c>
      <c r="F57" s="3">
        <v>0.485436893203883</v>
      </c>
      <c r="G57" s="3">
        <v>0.45493887215609102</v>
      </c>
      <c r="H57" s="3">
        <v>0.51074018215665895</v>
      </c>
      <c r="I57" s="3">
        <v>0.5</v>
      </c>
      <c r="J57" s="3">
        <v>0.50541516245487295</v>
      </c>
      <c r="K57" s="3">
        <v>1.2293579066679E-2</v>
      </c>
      <c r="L57" s="3">
        <f>1/2.1</f>
        <v>0.47619047619047616</v>
      </c>
      <c r="M57" s="3">
        <f>(Table1[[#This Row],[poisson_likelihood]] - (1-Table1[[#This Row],[poisson_likelihood]])/(1/Table1[[#This Row],[365 implied]]-1))/4</f>
        <v>1.648963239295087E-2</v>
      </c>
      <c r="N57" s="8">
        <f>Table1[[#This Row],[kelly/4 365]]*$W$2*$U$2</f>
        <v>29.98114980536522</v>
      </c>
      <c r="O57" s="3">
        <f>Table1[[#This Row],[365 implied]]</f>
        <v>0.47619047619047616</v>
      </c>
      <c r="P57" s="3">
        <f>(Table1[[#This Row],[poisson_likelihood]] - (1-Table1[[#This Row],[poisson_likelihood]])/(1/Table1[[#This Row],[99/pinn implied]]-1))/4</f>
        <v>1.648963239295087E-2</v>
      </c>
      <c r="Q57" s="4">
        <f>Table1[[#This Row],[kelly/4 99]]*$W$2*$U$2</f>
        <v>29.98114980536522</v>
      </c>
      <c r="R57" s="3" t="s">
        <v>159</v>
      </c>
      <c r="S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-29.98114980536522</v>
      </c>
    </row>
    <row r="58" spans="1:19" x14ac:dyDescent="0.2">
      <c r="A58">
        <v>7176</v>
      </c>
      <c r="B58" t="s">
        <v>61</v>
      </c>
      <c r="C58" s="1">
        <v>45617</v>
      </c>
      <c r="D58" t="s">
        <v>13</v>
      </c>
      <c r="E58">
        <v>3.5</v>
      </c>
      <c r="F58" s="3">
        <v>0.48780487804877998</v>
      </c>
      <c r="G58" s="3">
        <v>0.476723029025657</v>
      </c>
      <c r="H58" s="3">
        <v>0.51240298960721098</v>
      </c>
      <c r="I58" s="3">
        <v>0.51111111111111096</v>
      </c>
      <c r="J58" s="3">
        <v>0.48852459016393401</v>
      </c>
      <c r="K58" s="3">
        <v>1.2006221117805299E-2</v>
      </c>
      <c r="L58" s="3">
        <f>1/2.1</f>
        <v>0.47619047619047616</v>
      </c>
      <c r="M58" s="3">
        <f>(Table1[[#This Row],[poisson_likelihood]] - (1-Table1[[#This Row],[poisson_likelihood]])/(1/Table1[[#This Row],[365 implied]]-1))/4</f>
        <v>1.7283245039805245E-2</v>
      </c>
      <c r="N58" s="8">
        <f>Table1[[#This Row],[kelly/4 365]]*$W$2*$U$2</f>
        <v>31.424081890554994</v>
      </c>
      <c r="O58" s="3">
        <f>1/2.05</f>
        <v>0.48780487804878053</v>
      </c>
      <c r="P58" s="3">
        <f>(Table1[[#This Row],[poisson_likelihood]] - (1-Table1[[#This Row],[poisson_likelihood]])/(1/Table1[[#This Row],[99/pinn implied]]-1))/4</f>
        <v>1.2006221117805332E-2</v>
      </c>
      <c r="Q58" s="4">
        <f>Table1[[#This Row],[kelly/4 99]]*$W$2*$U$2</f>
        <v>21.829492941464242</v>
      </c>
      <c r="R58" s="3" t="s">
        <v>159</v>
      </c>
      <c r="S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-31.424081890554994</v>
      </c>
    </row>
    <row r="59" spans="1:19" x14ac:dyDescent="0.2">
      <c r="A59">
        <v>7198</v>
      </c>
      <c r="B59" t="s">
        <v>72</v>
      </c>
      <c r="C59" s="1">
        <v>45617</v>
      </c>
      <c r="D59" t="s">
        <v>13</v>
      </c>
      <c r="E59">
        <v>1.5</v>
      </c>
      <c r="F59" s="3">
        <v>0.39370078740157399</v>
      </c>
      <c r="G59" s="3">
        <v>0.38744822223594799</v>
      </c>
      <c r="H59" s="3">
        <v>0.42194286057144398</v>
      </c>
      <c r="I59" s="3">
        <v>0.45402298850574702</v>
      </c>
      <c r="J59" s="3">
        <v>0.46688741721854299</v>
      </c>
      <c r="K59" s="3">
        <v>1.1645270430432999E-2</v>
      </c>
      <c r="L59" s="3"/>
      <c r="M59" s="3" t="e">
        <f>(Table1[[#This Row],[poisson_likelihood]] - (1-Table1[[#This Row],[poisson_likelihood]])/(1/Table1[[#This Row],[365 implied]]-1))/4</f>
        <v>#DIV/0!</v>
      </c>
      <c r="N59" s="9" t="e">
        <f>Table1[[#This Row],[kelly/4 365]]*$W$2*$U$2</f>
        <v>#DIV/0!</v>
      </c>
      <c r="O59" s="3"/>
      <c r="P59" s="3" t="e">
        <f>(Table1[[#This Row],[poisson_likelihood]] - (1-Table1[[#This Row],[poisson_likelihood]])/(1/Table1[[#This Row],[99/pinn implied]]-1))/4</f>
        <v>#DIV/0!</v>
      </c>
      <c r="Q59" s="4" t="e">
        <f>Table1[[#This Row],[kelly/4 99]]*$W$2*$U$2</f>
        <v>#DIV/0!</v>
      </c>
      <c r="R59" s="3"/>
      <c r="S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7086</v>
      </c>
      <c r="B60" t="s">
        <v>16</v>
      </c>
      <c r="C60" s="1">
        <v>45617</v>
      </c>
      <c r="D60" t="s">
        <v>13</v>
      </c>
      <c r="E60">
        <v>1.5</v>
      </c>
      <c r="F60" s="3">
        <v>0.434782608695652</v>
      </c>
      <c r="G60" s="3">
        <v>0.41805885342976001</v>
      </c>
      <c r="H60" s="3">
        <v>0.460966218977925</v>
      </c>
      <c r="I60" s="3">
        <v>0.49068322981366402</v>
      </c>
      <c r="J60" s="3">
        <v>0.48070175438596402</v>
      </c>
      <c r="K60" s="3">
        <v>1.1581212240236101E-2</v>
      </c>
      <c r="L60" s="3">
        <f>1/2.35</f>
        <v>0.42553191489361702</v>
      </c>
      <c r="M60" s="3">
        <f>(Table1[[#This Row],[poisson_likelihood]] - (1-Table1[[#This Row],[poisson_likelihood]])/(1/Table1[[#This Row],[365 implied]]-1))/4</f>
        <v>1.5420484184837741E-2</v>
      </c>
      <c r="N60" s="8">
        <f>Table1[[#This Row],[kelly/4 365]]*$W$2*$U$2</f>
        <v>28.037243972432258</v>
      </c>
      <c r="O60" s="3">
        <f>1/2.3</f>
        <v>0.43478260869565222</v>
      </c>
      <c r="P60" s="3">
        <f>(Table1[[#This Row],[poisson_likelihood]] - (1-Table1[[#This Row],[poisson_likelihood]])/(1/Table1[[#This Row],[99/pinn implied]]-1))/4</f>
        <v>1.1581212240236047E-2</v>
      </c>
      <c r="Q60" s="4">
        <f>Table1[[#This Row],[kelly/4 99]]*$W$2*$U$2</f>
        <v>21.056749527701903</v>
      </c>
      <c r="R60" s="3" t="s">
        <v>159</v>
      </c>
      <c r="S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-28.037243972432258</v>
      </c>
    </row>
    <row r="61" spans="1:19" x14ac:dyDescent="0.2">
      <c r="A61">
        <v>7239</v>
      </c>
      <c r="B61" t="s">
        <v>93</v>
      </c>
      <c r="C61" s="1">
        <v>45617</v>
      </c>
      <c r="D61" t="s">
        <v>12</v>
      </c>
      <c r="E61">
        <v>1.5</v>
      </c>
      <c r="F61" s="3">
        <v>0.57471264367816</v>
      </c>
      <c r="G61" s="3">
        <v>0.64893764459283598</v>
      </c>
      <c r="H61" s="3">
        <v>0.594007178784282</v>
      </c>
      <c r="I61" s="3">
        <v>0.52352941176470502</v>
      </c>
      <c r="J61" s="3">
        <v>0.516891891891891</v>
      </c>
      <c r="K61" s="3">
        <v>1.1342057798868901E-2</v>
      </c>
      <c r="L61" s="3">
        <f>1/1.71</f>
        <v>0.58479532163742687</v>
      </c>
      <c r="M61" s="3">
        <f>(Table1[[#This Row],[poisson_likelihood]] - (1-Table1[[#This Row],[poisson_likelihood]])/(1/Table1[[#This Row],[365 implied]]-1))/4</f>
        <v>5.5465759581416751E-3</v>
      </c>
      <c r="N61" s="4">
        <f>Table1[[#This Row],[kelly/4 365]]*$W$2*$U$2</f>
        <v>10.084683560257591</v>
      </c>
      <c r="O61" s="3">
        <f>1/1.74</f>
        <v>0.57471264367816088</v>
      </c>
      <c r="P61" s="3">
        <f>(Table1[[#This Row],[poisson_likelihood]] - (1-Table1[[#This Row],[poisson_likelihood]])/(1/Table1[[#This Row],[99/pinn implied]]-1))/4</f>
        <v>1.1342057798868516E-2</v>
      </c>
      <c r="Q61" s="8">
        <f>Table1[[#This Row],[kelly/4 99]]*$W$2*$U$2</f>
        <v>20.621923270670028</v>
      </c>
      <c r="R61" s="3" t="s">
        <v>158</v>
      </c>
      <c r="S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15.260223220295824</v>
      </c>
    </row>
    <row r="62" spans="1:19" x14ac:dyDescent="0.2">
      <c r="A62">
        <v>7220</v>
      </c>
      <c r="B62" t="s">
        <v>83</v>
      </c>
      <c r="C62" s="1">
        <v>45617</v>
      </c>
      <c r="D62" t="s">
        <v>13</v>
      </c>
      <c r="E62">
        <v>1.5</v>
      </c>
      <c r="F62" s="3">
        <v>0.413223140495867</v>
      </c>
      <c r="G62" s="3">
        <v>0.39746116700728001</v>
      </c>
      <c r="H62" s="3">
        <v>0.43834978923052897</v>
      </c>
      <c r="I62" s="3">
        <v>0.5</v>
      </c>
      <c r="J62" s="3">
        <v>0.46488294314381201</v>
      </c>
      <c r="K62" s="3">
        <v>1.07053679468099E-2</v>
      </c>
      <c r="L62" s="3">
        <f>1/2.45</f>
        <v>0.4081632653061224</v>
      </c>
      <c r="M62" s="3">
        <f>(Table1[[#This Row],[poisson_likelihood]] - (1-Table1[[#This Row],[poisson_likelihood]])/(1/Table1[[#This Row],[365 implied]]-1))/4</f>
        <v>1.2751204071516573E-2</v>
      </c>
      <c r="N62" s="8">
        <f>Table1[[#This Row],[kelly/4 365]]*$W$2*$U$2</f>
        <v>23.184007402757405</v>
      </c>
      <c r="O62" s="3">
        <f>Table1[[#This Row],[365 implied]]</f>
        <v>0.4081632653061224</v>
      </c>
      <c r="P62" s="3">
        <f>(Table1[[#This Row],[poisson_likelihood]] - (1-Table1[[#This Row],[poisson_likelihood]])/(1/Table1[[#This Row],[99/pinn implied]]-1))/4</f>
        <v>1.2751204071516573E-2</v>
      </c>
      <c r="Q62" s="4">
        <f>Table1[[#This Row],[kelly/4 99]]*$W$2*$U$2</f>
        <v>23.184007402757405</v>
      </c>
      <c r="R62" s="3" t="s">
        <v>159</v>
      </c>
      <c r="S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-23.184007402757405</v>
      </c>
    </row>
    <row r="63" spans="1:19" x14ac:dyDescent="0.2">
      <c r="A63">
        <v>7098</v>
      </c>
      <c r="B63" t="s">
        <v>22</v>
      </c>
      <c r="C63" s="1">
        <v>45617</v>
      </c>
      <c r="D63" t="s">
        <v>13</v>
      </c>
      <c r="E63">
        <v>1.5</v>
      </c>
      <c r="F63" s="3">
        <v>0.51546391752577303</v>
      </c>
      <c r="G63" s="3">
        <v>0.47936684044219602</v>
      </c>
      <c r="H63" s="3">
        <v>0.53545343517434396</v>
      </c>
      <c r="I63" s="3">
        <v>0.59756097560975596</v>
      </c>
      <c r="J63" s="3">
        <v>0.55821917808219101</v>
      </c>
      <c r="K63" s="3">
        <v>1.0313740488890499E-2</v>
      </c>
      <c r="L63" s="3">
        <f>1/1.9</f>
        <v>0.52631578947368418</v>
      </c>
      <c r="M63" s="3">
        <f>(Table1[[#This Row],[poisson_likelihood]] - (1-Table1[[#This Row],[poisson_likelihood]])/(1/Table1[[#This Row],[365 implied]]-1))/4</f>
        <v>4.8226463420148746E-3</v>
      </c>
      <c r="N63" s="4">
        <f>Table1[[#This Row],[kelly/4 365]]*$W$2*$U$2</f>
        <v>8.7684478945724997</v>
      </c>
      <c r="O63" s="3">
        <f>1/1.95</f>
        <v>0.51282051282051289</v>
      </c>
      <c r="P63" s="3">
        <f>(Table1[[#This Row],[poisson_likelihood]] - (1-Table1[[#This Row],[poisson_likelihood]])/(1/Table1[[#This Row],[99/pinn implied]]-1))/4</f>
        <v>1.1614262786834362E-2</v>
      </c>
      <c r="Q63" s="8">
        <f>Table1[[#This Row],[kelly/4 99]]*$W$2*$U$2</f>
        <v>21.116841430607931</v>
      </c>
      <c r="R63" s="3" t="s">
        <v>158</v>
      </c>
      <c r="S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20.060999359077531</v>
      </c>
    </row>
    <row r="64" spans="1:19" x14ac:dyDescent="0.2">
      <c r="A64">
        <v>7126</v>
      </c>
      <c r="B64" t="s">
        <v>36</v>
      </c>
      <c r="C64" s="1">
        <v>45617</v>
      </c>
      <c r="D64" t="s">
        <v>13</v>
      </c>
      <c r="E64">
        <v>1.5</v>
      </c>
      <c r="F64" s="3">
        <v>0.485436893203883</v>
      </c>
      <c r="G64" s="3">
        <v>0.45313042499173201</v>
      </c>
      <c r="H64" s="3">
        <v>0.50468574122656995</v>
      </c>
      <c r="I64" s="3">
        <v>0.486033519553072</v>
      </c>
      <c r="J64" s="3">
        <v>0.46381578947368401</v>
      </c>
      <c r="K64" s="3">
        <v>9.35203465253206E-3</v>
      </c>
      <c r="L64" s="3">
        <f>1/2.05</f>
        <v>0.48780487804878053</v>
      </c>
      <c r="M64" s="3">
        <f>(Table1[[#This Row],[poisson_likelihood]] - (1-Table1[[#This Row],[poisson_likelihood]])/(1/Table1[[#This Row],[365 implied]]-1))/4</f>
        <v>8.2394689320162695E-3</v>
      </c>
      <c r="N64" s="8">
        <f>Table1[[#This Row],[kelly/4 365]]*$W$2*$U$2</f>
        <v>14.980852603665944</v>
      </c>
      <c r="O64" s="3">
        <f>Table1[[#This Row],[365 implied]]</f>
        <v>0.48780487804878053</v>
      </c>
      <c r="P64" s="3">
        <f>(Table1[[#This Row],[poisson_likelihood]] - (1-Table1[[#This Row],[poisson_likelihood]])/(1/Table1[[#This Row],[99/pinn implied]]-1))/4</f>
        <v>8.2394689320162695E-3</v>
      </c>
      <c r="Q64" s="4">
        <f>Table1[[#This Row],[kelly/4 99]]*$W$2*$U$2</f>
        <v>14.980852603665944</v>
      </c>
      <c r="R64" s="3" t="s">
        <v>158</v>
      </c>
      <c r="S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15.729895233849238</v>
      </c>
    </row>
    <row r="65" spans="1:19" x14ac:dyDescent="0.2">
      <c r="A65">
        <v>7104</v>
      </c>
      <c r="B65" t="s">
        <v>25</v>
      </c>
      <c r="C65" s="1">
        <v>45617</v>
      </c>
      <c r="D65" t="s">
        <v>13</v>
      </c>
      <c r="E65">
        <v>1.5</v>
      </c>
      <c r="F65" s="3">
        <v>0.42372881355932202</v>
      </c>
      <c r="G65" s="3">
        <v>0.39328839320382197</v>
      </c>
      <c r="H65" s="3">
        <v>0.444899451818073</v>
      </c>
      <c r="I65" s="3">
        <v>0.46666666666666601</v>
      </c>
      <c r="J65" s="3">
        <v>0.43831168831168799</v>
      </c>
      <c r="K65" s="3">
        <v>9.1843210093111704E-3</v>
      </c>
      <c r="L65" s="3">
        <f>1/2.35</f>
        <v>0.42553191489361702</v>
      </c>
      <c r="M65" s="3">
        <f>(Table1[[#This Row],[poisson_likelihood]] - (1-Table1[[#This Row],[poisson_likelihood]])/(1/Table1[[#This Row],[365 implied]]-1))/4</f>
        <v>8.4284651430502899E-3</v>
      </c>
      <c r="N65" s="8">
        <f>Table1[[#This Row],[kelly/4 365]]*$W$2*$U$2</f>
        <v>15.324482078273256</v>
      </c>
      <c r="O65" s="3">
        <f>Table1[[#This Row],[365 implied]]</f>
        <v>0.42553191489361702</v>
      </c>
      <c r="P65" s="3">
        <f>(Table1[[#This Row],[poisson_likelihood]] - (1-Table1[[#This Row],[poisson_likelihood]])/(1/Table1[[#This Row],[99/pinn implied]]-1))/4</f>
        <v>8.4284651430502899E-3</v>
      </c>
      <c r="Q65" s="4">
        <f>Table1[[#This Row],[kelly/4 99]]*$W$2*$U$2</f>
        <v>15.324482078273256</v>
      </c>
      <c r="R65" s="3" t="s">
        <v>159</v>
      </c>
      <c r="S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-15.324482078273256</v>
      </c>
    </row>
    <row r="66" spans="1:19" x14ac:dyDescent="0.2">
      <c r="A66">
        <v>7255</v>
      </c>
      <c r="B66" t="s">
        <v>101</v>
      </c>
      <c r="C66" s="1">
        <v>45617</v>
      </c>
      <c r="D66" t="s">
        <v>12</v>
      </c>
      <c r="E66">
        <v>2.5</v>
      </c>
      <c r="F66" s="3">
        <v>0.46296296296296202</v>
      </c>
      <c r="G66" s="3">
        <v>0.52506103190611197</v>
      </c>
      <c r="H66" s="3">
        <v>0.48173071120695898</v>
      </c>
      <c r="I66" s="3">
        <v>0.38650306748466201</v>
      </c>
      <c r="J66" s="3">
        <v>0.39931740614334399</v>
      </c>
      <c r="K66" s="3">
        <v>8.7367103894465895E-3</v>
      </c>
      <c r="L66" s="3">
        <f>1/2.28</f>
        <v>0.43859649122807021</v>
      </c>
      <c r="M66" s="3">
        <f>(Table1[[#This Row],[poisson_likelihood]] - (1-Table1[[#This Row],[poisson_likelihood]])/(1/Table1[[#This Row],[365 implied]]-1))/4</f>
        <v>1.9208207334348901E-2</v>
      </c>
      <c r="N66" s="8">
        <f>Table1[[#This Row],[kelly/4 365]]*$W$2*$U$2</f>
        <v>34.924013335179822</v>
      </c>
      <c r="O66" s="3">
        <f>Table1[[#This Row],[365 implied]]</f>
        <v>0.43859649122807021</v>
      </c>
      <c r="P66" s="3">
        <f>(Table1[[#This Row],[poisson_likelihood]] - (1-Table1[[#This Row],[poisson_likelihood]])/(1/Table1[[#This Row],[99/pinn implied]]-1))/4</f>
        <v>1.9208207334348901E-2</v>
      </c>
      <c r="Q66" s="4">
        <f>Table1[[#This Row],[kelly/4 99]]*$W$2*$U$2</f>
        <v>34.924013335179822</v>
      </c>
      <c r="R66" s="3" t="s">
        <v>158</v>
      </c>
      <c r="S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44.702737069030164</v>
      </c>
    </row>
    <row r="67" spans="1:19" x14ac:dyDescent="0.2">
      <c r="A67">
        <v>7182</v>
      </c>
      <c r="B67" t="s">
        <v>64</v>
      </c>
      <c r="C67" s="1">
        <v>45617</v>
      </c>
      <c r="D67" t="s">
        <v>13</v>
      </c>
      <c r="E67">
        <v>2.5</v>
      </c>
      <c r="F67" s="3">
        <v>0.66225165562913901</v>
      </c>
      <c r="G67" s="3">
        <v>0.61038166898524504</v>
      </c>
      <c r="H67" s="3">
        <v>0.67379882802683799</v>
      </c>
      <c r="I67" s="3">
        <v>0.71287128712871195</v>
      </c>
      <c r="J67" s="3">
        <v>0.67</v>
      </c>
      <c r="K67" s="3">
        <v>8.54717172574781E-3</v>
      </c>
      <c r="L67" s="3">
        <f>1/1.5</f>
        <v>0.66666666666666663</v>
      </c>
      <c r="M67" s="3">
        <f>(Table1[[#This Row],[poisson_likelihood]] - (1-Table1[[#This Row],[poisson_likelihood]])/(1/Table1[[#This Row],[365 implied]]-1))/4</f>
        <v>5.3491210201284944E-3</v>
      </c>
      <c r="N67" s="4">
        <f>Table1[[#This Row],[kelly/4 365]]*$W$2*$U$2</f>
        <v>9.7256745820518073</v>
      </c>
      <c r="O67" s="3"/>
      <c r="P67" s="3" t="e">
        <f>(Table1[[#This Row],[poisson_likelihood]] - (1-Table1[[#This Row],[poisson_likelihood]])/(1/Table1[[#This Row],[99/pinn implied]]-1))/4</f>
        <v>#DIV/0!</v>
      </c>
      <c r="Q67" s="4" t="e">
        <f>Table1[[#This Row],[kelly/4 99]]*$W$2*$U$2</f>
        <v>#DIV/0!</v>
      </c>
      <c r="R67" s="3"/>
      <c r="S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7114</v>
      </c>
      <c r="B68" t="s">
        <v>30</v>
      </c>
      <c r="C68" s="1">
        <v>45617</v>
      </c>
      <c r="D68" t="s">
        <v>13</v>
      </c>
      <c r="E68">
        <v>1.5</v>
      </c>
      <c r="F68" s="3">
        <v>0.40816326530612201</v>
      </c>
      <c r="G68" s="3">
        <v>0.39696422983866902</v>
      </c>
      <c r="H68" s="3">
        <v>0.42723858787374203</v>
      </c>
      <c r="I68" s="3">
        <v>0.5</v>
      </c>
      <c r="J68" s="3">
        <v>0.45559845559845502</v>
      </c>
      <c r="K68" s="3">
        <v>8.0576793604602397E-3</v>
      </c>
      <c r="L68" s="3"/>
      <c r="M68" s="3" t="e">
        <f>(Table1[[#This Row],[poisson_likelihood]] - (1-Table1[[#This Row],[poisson_likelihood]])/(1/Table1[[#This Row],[365 implied]]-1))/4</f>
        <v>#DIV/0!</v>
      </c>
      <c r="N68" s="4" t="e">
        <f>Table1[[#This Row],[kelly/4 365]]*$W$2*$U$2</f>
        <v>#DIV/0!</v>
      </c>
      <c r="O68" s="3"/>
      <c r="P68" s="3" t="e">
        <f>(Table1[[#This Row],[poisson_likelihood]] - (1-Table1[[#This Row],[poisson_likelihood]])/(1/Table1[[#This Row],[99/pinn implied]]-1))/4</f>
        <v>#DIV/0!</v>
      </c>
      <c r="Q68" s="4" t="e">
        <f>Table1[[#This Row],[kelly/4 99]]*$W$2*$U$2</f>
        <v>#DIV/0!</v>
      </c>
      <c r="R68" s="3"/>
      <c r="S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7092</v>
      </c>
      <c r="B69" t="s">
        <v>19</v>
      </c>
      <c r="C69" s="1">
        <v>45617</v>
      </c>
      <c r="D69" t="s">
        <v>13</v>
      </c>
      <c r="E69">
        <v>2.5</v>
      </c>
      <c r="F69" s="3">
        <v>0.53475935828876997</v>
      </c>
      <c r="G69" s="3">
        <v>0.50482008082353003</v>
      </c>
      <c r="H69" s="3">
        <v>0.54883148614132105</v>
      </c>
      <c r="I69" s="3">
        <v>0.58333333333333304</v>
      </c>
      <c r="J69" s="3">
        <v>0.51336898395721897</v>
      </c>
      <c r="K69" s="3">
        <v>7.5617468632964398E-3</v>
      </c>
      <c r="L69" s="3">
        <f>1/1.86</f>
        <v>0.5376344086021505</v>
      </c>
      <c r="M69" s="3">
        <f>(Table1[[#This Row],[poisson_likelihood]] - (1-Table1[[#This Row],[poisson_likelihood]])/(1/Table1[[#This Row],[365 implied]]-1))/4</f>
        <v>6.0542337857142914E-3</v>
      </c>
      <c r="N69" s="4">
        <f>Table1[[#This Row],[kelly/4 365]]*$W$2*$U$2</f>
        <v>11.007697792207804</v>
      </c>
      <c r="O69" s="3"/>
      <c r="P69" s="3" t="e">
        <f>(Table1[[#This Row],[poisson_likelihood]] - (1-Table1[[#This Row],[poisson_likelihood]])/(1/Table1[[#This Row],[99/pinn implied]]-1))/4</f>
        <v>#DIV/0!</v>
      </c>
      <c r="Q69" s="4" t="e">
        <f>Table1[[#This Row],[kelly/4 99]]*$W$2*$U$2</f>
        <v>#DIV/0!</v>
      </c>
      <c r="R69" s="3"/>
      <c r="S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7275</v>
      </c>
      <c r="B70" t="s">
        <v>111</v>
      </c>
      <c r="C70" s="1">
        <v>45617</v>
      </c>
      <c r="D70" t="s">
        <v>12</v>
      </c>
      <c r="E70">
        <v>1.5</v>
      </c>
      <c r="F70" s="3">
        <v>0.64516129032257996</v>
      </c>
      <c r="G70" s="3">
        <v>0.68725881537159705</v>
      </c>
      <c r="H70" s="3">
        <v>0.655824353528358</v>
      </c>
      <c r="I70" s="3">
        <v>0.655555555555555</v>
      </c>
      <c r="J70" s="3">
        <v>0.63192182410423403</v>
      </c>
      <c r="K70" s="3">
        <v>7.5126127131618604E-3</v>
      </c>
      <c r="L70" s="3">
        <f>1/1.52</f>
        <v>0.65789473684210531</v>
      </c>
      <c r="M70" s="3">
        <f>(Table1[[#This Row],[poisson_likelihood]] - (1-Table1[[#This Row],[poisson_likelihood]])/(1/Table1[[#This Row],[365 implied]]-1))/4</f>
        <v>-1.5129724215846019E-3</v>
      </c>
      <c r="N70" s="4">
        <f>Table1[[#This Row],[kelly/4 365]]*$W$2*$U$2</f>
        <v>-2.7508589483356398</v>
      </c>
      <c r="O70" s="3"/>
      <c r="P70" s="3" t="e">
        <f>(Table1[[#This Row],[poisson_likelihood]] - (1-Table1[[#This Row],[poisson_likelihood]])/(1/Table1[[#This Row],[99/pinn implied]]-1))/4</f>
        <v>#DIV/0!</v>
      </c>
      <c r="Q70" s="4" t="e">
        <f>Table1[[#This Row],[kelly/4 99]]*$W$2*$U$2</f>
        <v>#DIV/0!</v>
      </c>
      <c r="R70" s="3"/>
      <c r="S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7326</v>
      </c>
      <c r="B71" t="s">
        <v>136</v>
      </c>
      <c r="C71" s="1">
        <v>45617</v>
      </c>
      <c r="D71" t="s">
        <v>13</v>
      </c>
      <c r="E71">
        <v>2.5</v>
      </c>
      <c r="F71" s="3">
        <v>0.476190476190476</v>
      </c>
      <c r="G71" s="3">
        <v>0.44996751006278901</v>
      </c>
      <c r="H71" s="3">
        <v>0.49016159654974001</v>
      </c>
      <c r="I71" s="3">
        <v>0.44198895027624302</v>
      </c>
      <c r="J71" s="3">
        <v>0.46153846153846101</v>
      </c>
      <c r="K71" s="3">
        <v>6.6680347169215896E-3</v>
      </c>
      <c r="L71" s="3"/>
      <c r="M71" s="3" t="e">
        <f>(Table1[[#This Row],[poisson_likelihood]] - (1-Table1[[#This Row],[poisson_likelihood]])/(1/Table1[[#This Row],[365 implied]]-1))/4</f>
        <v>#DIV/0!</v>
      </c>
      <c r="N71" s="4" t="e">
        <f>Table1[[#This Row],[kelly/4 365]]*$W$2*$U$2</f>
        <v>#DIV/0!</v>
      </c>
      <c r="O71" s="3"/>
      <c r="P71" s="3" t="e">
        <f>(Table1[[#This Row],[poisson_likelihood]] - (1-Table1[[#This Row],[poisson_likelihood]])/(1/Table1[[#This Row],[99/pinn implied]]-1))/4</f>
        <v>#DIV/0!</v>
      </c>
      <c r="Q71" s="4" t="e">
        <f>Table1[[#This Row],[kelly/4 99]]*$W$2*$U$2</f>
        <v>#DIV/0!</v>
      </c>
      <c r="R71" s="3"/>
      <c r="S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7139</v>
      </c>
      <c r="B72" t="s">
        <v>43</v>
      </c>
      <c r="C72" s="1">
        <v>45617</v>
      </c>
      <c r="D72" t="s">
        <v>12</v>
      </c>
      <c r="E72">
        <v>1.5</v>
      </c>
      <c r="F72" s="3">
        <v>0.54644808743169304</v>
      </c>
      <c r="G72" s="3">
        <v>0.607904367751536</v>
      </c>
      <c r="H72" s="3">
        <v>0.55829435425007401</v>
      </c>
      <c r="I72" s="3">
        <v>0.59322033898305004</v>
      </c>
      <c r="J72" s="3">
        <v>0.58862876254180596</v>
      </c>
      <c r="K72" s="3">
        <v>6.5297193607335704E-3</v>
      </c>
      <c r="L72" s="3"/>
      <c r="M72" s="3" t="e">
        <f>(Table1[[#This Row],[poisson_likelihood]] - (1-Table1[[#This Row],[poisson_likelihood]])/(1/Table1[[#This Row],[365 implied]]-1))/4</f>
        <v>#DIV/0!</v>
      </c>
      <c r="N72" s="4" t="e">
        <f>Table1[[#This Row],[kelly/4 365]]*$W$2*$U$2</f>
        <v>#DIV/0!</v>
      </c>
      <c r="O72" s="3"/>
      <c r="P72" s="3" t="e">
        <f>(Table1[[#This Row],[poisson_likelihood]] - (1-Table1[[#This Row],[poisson_likelihood]])/(1/Table1[[#This Row],[99/pinn implied]]-1))/4</f>
        <v>#DIV/0!</v>
      </c>
      <c r="Q72" s="4" t="e">
        <f>Table1[[#This Row],[kelly/4 99]]*$W$2*$U$2</f>
        <v>#DIV/0!</v>
      </c>
      <c r="R72" s="3"/>
      <c r="S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7284</v>
      </c>
      <c r="B73" t="s">
        <v>115</v>
      </c>
      <c r="C73" s="1">
        <v>45617</v>
      </c>
      <c r="D73" t="s">
        <v>13</v>
      </c>
      <c r="E73">
        <v>2.5</v>
      </c>
      <c r="F73" s="3">
        <v>0.42918454935622302</v>
      </c>
      <c r="G73" s="3">
        <v>0.39150022851677002</v>
      </c>
      <c r="H73" s="3">
        <v>0.44393350827244299</v>
      </c>
      <c r="I73" s="3">
        <v>0.46994535519125602</v>
      </c>
      <c r="J73" s="3">
        <v>0.46645367412140498</v>
      </c>
      <c r="K73" s="3">
        <v>6.4596004275928797E-3</v>
      </c>
      <c r="L73" s="3"/>
      <c r="M73" s="3" t="e">
        <f>(Table1[[#This Row],[poisson_likelihood]] - (1-Table1[[#This Row],[poisson_likelihood]])/(1/Table1[[#This Row],[365 implied]]-1))/4</f>
        <v>#DIV/0!</v>
      </c>
      <c r="N73" s="4" t="e">
        <f>Table1[[#This Row],[kelly/4 365]]*$W$2*$U$2</f>
        <v>#DIV/0!</v>
      </c>
      <c r="O73" s="3"/>
      <c r="P73" s="3" t="e">
        <f>(Table1[[#This Row],[poisson_likelihood]] - (1-Table1[[#This Row],[poisson_likelihood]])/(1/Table1[[#This Row],[99/pinn implied]]-1))/4</f>
        <v>#DIV/0!</v>
      </c>
      <c r="Q73" s="4" t="e">
        <f>Table1[[#This Row],[kelly/4 99]]*$W$2*$U$2</f>
        <v>#DIV/0!</v>
      </c>
      <c r="R73" s="3"/>
      <c r="S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7209</v>
      </c>
      <c r="B74" t="s">
        <v>78</v>
      </c>
      <c r="C74" s="1">
        <v>45617</v>
      </c>
      <c r="D74" t="s">
        <v>12</v>
      </c>
      <c r="E74">
        <v>3.5</v>
      </c>
      <c r="F74" s="3">
        <v>0.59523809523809501</v>
      </c>
      <c r="G74" s="3">
        <v>0.61956421407409101</v>
      </c>
      <c r="H74" s="3">
        <v>0.60511635644901696</v>
      </c>
      <c r="I74" s="3">
        <v>0.65193370165745801</v>
      </c>
      <c r="J74" s="3">
        <v>0.64935064935064901</v>
      </c>
      <c r="K74" s="3">
        <v>6.1012789832164101E-3</v>
      </c>
      <c r="L74" s="3"/>
      <c r="M74" s="3" t="e">
        <f>(Table1[[#This Row],[poisson_likelihood]] - (1-Table1[[#This Row],[poisson_likelihood]])/(1/Table1[[#This Row],[365 implied]]-1))/4</f>
        <v>#DIV/0!</v>
      </c>
      <c r="N74" s="4" t="e">
        <f>Table1[[#This Row],[kelly/4 365]]*$W$2*$U$2</f>
        <v>#DIV/0!</v>
      </c>
      <c r="O74" s="3"/>
      <c r="P74" s="3" t="e">
        <f>(Table1[[#This Row],[poisson_likelihood]] - (1-Table1[[#This Row],[poisson_likelihood]])/(1/Table1[[#This Row],[99/pinn implied]]-1))/4</f>
        <v>#DIV/0!</v>
      </c>
      <c r="Q74" s="4" t="e">
        <f>Table1[[#This Row],[kelly/4 99]]*$W$2*$U$2</f>
        <v>#DIV/0!</v>
      </c>
      <c r="R74" s="3"/>
      <c r="S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7281</v>
      </c>
      <c r="B75" t="s">
        <v>114</v>
      </c>
      <c r="C75" s="1">
        <v>45617</v>
      </c>
      <c r="D75" t="s">
        <v>12</v>
      </c>
      <c r="E75">
        <v>2.5</v>
      </c>
      <c r="F75" s="3">
        <v>0.52910052910052896</v>
      </c>
      <c r="G75" s="3">
        <v>0.582434775582374</v>
      </c>
      <c r="H75" s="3">
        <v>0.54044848690737002</v>
      </c>
      <c r="I75" s="3">
        <v>0.55333333333333301</v>
      </c>
      <c r="J75" s="3">
        <v>0.53584905660377302</v>
      </c>
      <c r="K75" s="3">
        <v>6.0246180491374196E-3</v>
      </c>
      <c r="L75" s="3"/>
      <c r="M75" s="3" t="e">
        <f>(Table1[[#This Row],[poisson_likelihood]] - (1-Table1[[#This Row],[poisson_likelihood]])/(1/Table1[[#This Row],[365 implied]]-1))/4</f>
        <v>#DIV/0!</v>
      </c>
      <c r="N75" s="4" t="e">
        <f>Table1[[#This Row],[kelly/4 365]]*$W$2*$U$2</f>
        <v>#DIV/0!</v>
      </c>
      <c r="O75" s="3"/>
      <c r="P75" s="3" t="e">
        <f>(Table1[[#This Row],[poisson_likelihood]] - (1-Table1[[#This Row],[poisson_likelihood]])/(1/Table1[[#This Row],[99/pinn implied]]-1))/4</f>
        <v>#DIV/0!</v>
      </c>
      <c r="Q75" s="4" t="e">
        <f>Table1[[#This Row],[kelly/4 99]]*$W$2*$U$2</f>
        <v>#DIV/0!</v>
      </c>
      <c r="R75" s="3"/>
      <c r="S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7205</v>
      </c>
      <c r="B76" t="s">
        <v>76</v>
      </c>
      <c r="C76" s="1">
        <v>45617</v>
      </c>
      <c r="D76" t="s">
        <v>12</v>
      </c>
      <c r="E76">
        <v>1.5</v>
      </c>
      <c r="F76" s="3">
        <v>0.60606060606060597</v>
      </c>
      <c r="G76" s="3">
        <v>0.64751043948567799</v>
      </c>
      <c r="H76" s="3">
        <v>0.61324092383554496</v>
      </c>
      <c r="I76" s="3">
        <v>0.59876543209876498</v>
      </c>
      <c r="J76" s="3">
        <v>0.57446808510638303</v>
      </c>
      <c r="K76" s="3">
        <v>4.5567401264039404E-3</v>
      </c>
      <c r="L76" s="3"/>
      <c r="M76" s="3" t="e">
        <f>(Table1[[#This Row],[poisson_likelihood]] - (1-Table1[[#This Row],[poisson_likelihood]])/(1/Table1[[#This Row],[365 implied]]-1))/4</f>
        <v>#DIV/0!</v>
      </c>
      <c r="N76" s="4" t="e">
        <f>Table1[[#This Row],[kelly/4 365]]*$W$2*$U$2</f>
        <v>#DIV/0!</v>
      </c>
      <c r="O76" s="3"/>
      <c r="P76" s="3" t="e">
        <f>(Table1[[#This Row],[poisson_likelihood]] - (1-Table1[[#This Row],[poisson_likelihood]])/(1/Table1[[#This Row],[99/pinn implied]]-1))/4</f>
        <v>#DIV/0!</v>
      </c>
      <c r="Q76" s="4" t="e">
        <f>Table1[[#This Row],[kelly/4 99]]*$W$2*$U$2</f>
        <v>#DIV/0!</v>
      </c>
      <c r="R76" s="3"/>
      <c r="S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7170</v>
      </c>
      <c r="B77" t="s">
        <v>58</v>
      </c>
      <c r="C77" s="1">
        <v>45617</v>
      </c>
      <c r="D77" t="s">
        <v>13</v>
      </c>
      <c r="E77">
        <v>1.5</v>
      </c>
      <c r="F77" s="3">
        <v>0.45454545454545398</v>
      </c>
      <c r="G77" s="3">
        <v>0.428466794492248</v>
      </c>
      <c r="H77" s="3">
        <v>0.46438777439798001</v>
      </c>
      <c r="I77" s="3">
        <v>0.44047619047619002</v>
      </c>
      <c r="J77" s="3">
        <v>0.43932038834951398</v>
      </c>
      <c r="K77" s="3">
        <v>4.51106326574118E-3</v>
      </c>
      <c r="L77" s="3"/>
      <c r="M77" s="3" t="e">
        <f>(Table1[[#This Row],[poisson_likelihood]] - (1-Table1[[#This Row],[poisson_likelihood]])/(1/Table1[[#This Row],[365 implied]]-1))/4</f>
        <v>#DIV/0!</v>
      </c>
      <c r="N77" s="4" t="e">
        <f>Table1[[#This Row],[kelly/4 365]]*$W$2*$U$2</f>
        <v>#DIV/0!</v>
      </c>
      <c r="O77" s="3"/>
      <c r="P77" s="3" t="e">
        <f>(Table1[[#This Row],[poisson_likelihood]] - (1-Table1[[#This Row],[poisson_likelihood]])/(1/Table1[[#This Row],[99/pinn implied]]-1))/4</f>
        <v>#DIV/0!</v>
      </c>
      <c r="Q77" s="4" t="e">
        <f>Table1[[#This Row],[kelly/4 99]]*$W$2*$U$2</f>
        <v>#DIV/0!</v>
      </c>
      <c r="R77" s="3"/>
      <c r="S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7298</v>
      </c>
      <c r="B78" t="s">
        <v>122</v>
      </c>
      <c r="C78" s="1">
        <v>45617</v>
      </c>
      <c r="D78" t="s">
        <v>13</v>
      </c>
      <c r="E78">
        <v>2.5</v>
      </c>
      <c r="F78" s="3">
        <v>0.57471264367816</v>
      </c>
      <c r="G78" s="3">
        <v>0.53873937007435402</v>
      </c>
      <c r="H78" s="3">
        <v>0.58192394785886603</v>
      </c>
      <c r="I78" s="3">
        <v>0.61111111111111105</v>
      </c>
      <c r="J78" s="3">
        <v>0.578431372549019</v>
      </c>
      <c r="K78" s="3">
        <v>4.2390774575766501E-3</v>
      </c>
      <c r="L78" s="3"/>
      <c r="M78" s="3" t="e">
        <f>(Table1[[#This Row],[poisson_likelihood]] - (1-Table1[[#This Row],[poisson_likelihood]])/(1/Table1[[#This Row],[365 implied]]-1))/4</f>
        <v>#DIV/0!</v>
      </c>
      <c r="N78" s="4" t="e">
        <f>Table1[[#This Row],[kelly/4 365]]*$W$2*$U$2</f>
        <v>#DIV/0!</v>
      </c>
      <c r="O78" s="3"/>
      <c r="P78" s="3" t="e">
        <f>(Table1[[#This Row],[poisson_likelihood]] - (1-Table1[[#This Row],[poisson_likelihood]])/(1/Table1[[#This Row],[99/pinn implied]]-1))/4</f>
        <v>#DIV/0!</v>
      </c>
      <c r="Q78" s="4" t="e">
        <f>Table1[[#This Row],[kelly/4 99]]*$W$2*$U$2</f>
        <v>#DIV/0!</v>
      </c>
      <c r="R78" s="3"/>
      <c r="S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7230</v>
      </c>
      <c r="B79" t="s">
        <v>88</v>
      </c>
      <c r="C79" s="1">
        <v>45617</v>
      </c>
      <c r="D79" t="s">
        <v>13</v>
      </c>
      <c r="E79">
        <v>2.5</v>
      </c>
      <c r="F79" s="3">
        <v>0.64516129032257996</v>
      </c>
      <c r="G79" s="3">
        <v>0.59492691625403005</v>
      </c>
      <c r="H79" s="3">
        <v>0.65037962472231803</v>
      </c>
      <c r="I79" s="3">
        <v>0.6</v>
      </c>
      <c r="J79" s="3">
        <v>0.61032863849765195</v>
      </c>
      <c r="K79" s="3">
        <v>3.6765537816333899E-3</v>
      </c>
      <c r="L79" s="3"/>
      <c r="M79" s="3" t="e">
        <f>(Table1[[#This Row],[poisson_likelihood]] - (1-Table1[[#This Row],[poisson_likelihood]])/(1/Table1[[#This Row],[365 implied]]-1))/4</f>
        <v>#DIV/0!</v>
      </c>
      <c r="N79" s="4" t="e">
        <f>Table1[[#This Row],[kelly/4 365]]*$W$2*$U$2</f>
        <v>#DIV/0!</v>
      </c>
      <c r="O79" s="3"/>
      <c r="P79" s="3" t="e">
        <f>(Table1[[#This Row],[poisson_likelihood]] - (1-Table1[[#This Row],[poisson_likelihood]])/(1/Table1[[#This Row],[99/pinn implied]]-1))/4</f>
        <v>#DIV/0!</v>
      </c>
      <c r="Q79" s="4" t="e">
        <f>Table1[[#This Row],[kelly/4 99]]*$W$2*$U$2</f>
        <v>#DIV/0!</v>
      </c>
      <c r="R79" s="3"/>
      <c r="S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7211</v>
      </c>
      <c r="B80" t="s">
        <v>79</v>
      </c>
      <c r="C80" s="1">
        <v>45617</v>
      </c>
      <c r="D80" t="s">
        <v>12</v>
      </c>
      <c r="E80">
        <v>1.5</v>
      </c>
      <c r="F80" s="3">
        <v>0.65359477124182996</v>
      </c>
      <c r="G80" s="3">
        <v>0.68773050270665403</v>
      </c>
      <c r="H80" s="3">
        <v>0.65857708351378597</v>
      </c>
      <c r="I80" s="3">
        <v>0.70329670329670302</v>
      </c>
      <c r="J80" s="3">
        <v>0.7</v>
      </c>
      <c r="K80" s="3">
        <v>3.5957253660815398E-3</v>
      </c>
      <c r="L80" s="3"/>
      <c r="M80" s="3" t="e">
        <f>(Table1[[#This Row],[poisson_likelihood]] - (1-Table1[[#This Row],[poisson_likelihood]])/(1/Table1[[#This Row],[365 implied]]-1))/4</f>
        <v>#DIV/0!</v>
      </c>
      <c r="N80" s="4" t="e">
        <f>Table1[[#This Row],[kelly/4 365]]*$W$2*$U$2</f>
        <v>#DIV/0!</v>
      </c>
      <c r="O80" s="3"/>
      <c r="P80" s="3" t="e">
        <f>(Table1[[#This Row],[poisson_likelihood]] - (1-Table1[[#This Row],[poisson_likelihood]])/(1/Table1[[#This Row],[99/pinn implied]]-1))/4</f>
        <v>#DIV/0!</v>
      </c>
      <c r="Q80" s="4" t="e">
        <f>Table1[[#This Row],[kelly/4 99]]*$W$2*$U$2</f>
        <v>#DIV/0!</v>
      </c>
      <c r="R80" s="3"/>
      <c r="S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7189</v>
      </c>
      <c r="B81" t="s">
        <v>68</v>
      </c>
      <c r="C81" s="1">
        <v>45617</v>
      </c>
      <c r="D81" t="s">
        <v>12</v>
      </c>
      <c r="E81">
        <v>2.5</v>
      </c>
      <c r="F81" s="3">
        <v>0.64935064935064901</v>
      </c>
      <c r="G81" s="3">
        <v>0.69803840999490296</v>
      </c>
      <c r="H81" s="3">
        <v>0.65398414303050001</v>
      </c>
      <c r="I81" s="3">
        <v>0.57541899441340705</v>
      </c>
      <c r="J81" s="3">
        <v>0.581168831168831</v>
      </c>
      <c r="K81" s="3">
        <v>3.3035093828566401E-3</v>
      </c>
      <c r="L81" s="3"/>
      <c r="M81" s="3" t="e">
        <f>(Table1[[#This Row],[poisson_likelihood]] - (1-Table1[[#This Row],[poisson_likelihood]])/(1/Table1[[#This Row],[365 implied]]-1))/4</f>
        <v>#DIV/0!</v>
      </c>
      <c r="N81" s="4" t="e">
        <f>Table1[[#This Row],[kelly/4 365]]*$W$2*$U$2</f>
        <v>#DIV/0!</v>
      </c>
      <c r="O81" s="3"/>
      <c r="P81" s="3" t="e">
        <f>(Table1[[#This Row],[poisson_likelihood]] - (1-Table1[[#This Row],[poisson_likelihood]])/(1/Table1[[#This Row],[99/pinn implied]]-1))/4</f>
        <v>#DIV/0!</v>
      </c>
      <c r="Q81" s="4" t="e">
        <f>Table1[[#This Row],[kelly/4 99]]*$W$2*$U$2</f>
        <v>#DIV/0!</v>
      </c>
      <c r="R81" s="3"/>
      <c r="S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7184</v>
      </c>
      <c r="B82" t="s">
        <v>65</v>
      </c>
      <c r="C82" s="1">
        <v>45617</v>
      </c>
      <c r="D82" t="s">
        <v>13</v>
      </c>
      <c r="E82">
        <v>2.5</v>
      </c>
      <c r="F82" s="3">
        <v>0.42372881355932202</v>
      </c>
      <c r="G82" s="3">
        <v>0.39957909249316498</v>
      </c>
      <c r="H82" s="3">
        <v>0.43127925351937102</v>
      </c>
      <c r="I82" s="3">
        <v>0.43564356435643498</v>
      </c>
      <c r="J82" s="3">
        <v>0.42396313364055299</v>
      </c>
      <c r="K82" s="3">
        <v>3.2755585120803001E-3</v>
      </c>
      <c r="L82" s="3"/>
      <c r="M82" s="3" t="e">
        <f>(Table1[[#This Row],[poisson_likelihood]] - (1-Table1[[#This Row],[poisson_likelihood]])/(1/Table1[[#This Row],[365 implied]]-1))/4</f>
        <v>#DIV/0!</v>
      </c>
      <c r="N82" s="4" t="e">
        <f>Table1[[#This Row],[kelly/4 365]]*$W$2*$U$2</f>
        <v>#DIV/0!</v>
      </c>
      <c r="O82" s="3"/>
      <c r="P82" s="3" t="e">
        <f>(Table1[[#This Row],[poisson_likelihood]] - (1-Table1[[#This Row],[poisson_likelihood]])/(1/Table1[[#This Row],[99/pinn implied]]-1))/4</f>
        <v>#DIV/0!</v>
      </c>
      <c r="Q82" s="4" t="e">
        <f>Table1[[#This Row],[kelly/4 99]]*$W$2*$U$2</f>
        <v>#DIV/0!</v>
      </c>
      <c r="R82" s="3"/>
      <c r="S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7207</v>
      </c>
      <c r="B83" t="s">
        <v>77</v>
      </c>
      <c r="C83" s="1">
        <v>45617</v>
      </c>
      <c r="D83" t="s">
        <v>12</v>
      </c>
      <c r="E83">
        <v>1.5</v>
      </c>
      <c r="F83" s="3">
        <v>0.60606060606060597</v>
      </c>
      <c r="G83" s="3">
        <v>0.64317428779886199</v>
      </c>
      <c r="H83" s="3">
        <v>0.61000284556365503</v>
      </c>
      <c r="I83" s="3">
        <v>0.66666666666666596</v>
      </c>
      <c r="J83" s="3">
        <v>0.66044776119402904</v>
      </c>
      <c r="K83" s="3">
        <v>2.5018058384737802E-3</v>
      </c>
      <c r="L83" s="3"/>
      <c r="M83" s="3" t="e">
        <f>(Table1[[#This Row],[poisson_likelihood]] - (1-Table1[[#This Row],[poisson_likelihood]])/(1/Table1[[#This Row],[365 implied]]-1))/4</f>
        <v>#DIV/0!</v>
      </c>
      <c r="N83" s="4" t="e">
        <f>Table1[[#This Row],[kelly/4 365]]*$W$2*$U$2</f>
        <v>#DIV/0!</v>
      </c>
      <c r="O83" s="3"/>
      <c r="P83" s="3" t="e">
        <f>(Table1[[#This Row],[poisson_likelihood]] - (1-Table1[[#This Row],[poisson_likelihood]])/(1/Table1[[#This Row],[99/pinn implied]]-1))/4</f>
        <v>#DIV/0!</v>
      </c>
      <c r="Q83" s="4" t="e">
        <f>Table1[[#This Row],[kelly/4 99]]*$W$2*$U$2</f>
        <v>#DIV/0!</v>
      </c>
      <c r="R83" s="3"/>
      <c r="S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7294</v>
      </c>
      <c r="B84" t="s">
        <v>120</v>
      </c>
      <c r="C84" s="1">
        <v>45617</v>
      </c>
      <c r="D84" t="s">
        <v>13</v>
      </c>
      <c r="E84">
        <v>1.5</v>
      </c>
      <c r="F84" s="3">
        <v>0.46511627906976699</v>
      </c>
      <c r="G84" s="3">
        <v>0.41707239281918501</v>
      </c>
      <c r="H84" s="3">
        <v>0.469525643420793</v>
      </c>
      <c r="I84" s="3">
        <v>0.439024390243902</v>
      </c>
      <c r="J84" s="3">
        <v>0.42487046632124298</v>
      </c>
      <c r="K84" s="3">
        <v>2.0608985553707102E-3</v>
      </c>
      <c r="L84" s="3"/>
      <c r="M84" s="3" t="e">
        <f>(Table1[[#This Row],[poisson_likelihood]] - (1-Table1[[#This Row],[poisson_likelihood]])/(1/Table1[[#This Row],[365 implied]]-1))/4</f>
        <v>#DIV/0!</v>
      </c>
      <c r="N84" s="4" t="e">
        <f>Table1[[#This Row],[kelly/4 365]]*$W$2*$U$2</f>
        <v>#DIV/0!</v>
      </c>
      <c r="O84" s="3"/>
      <c r="P84" s="3" t="e">
        <f>(Table1[[#This Row],[poisson_likelihood]] - (1-Table1[[#This Row],[poisson_likelihood]])/(1/Table1[[#This Row],[99/pinn implied]]-1))/4</f>
        <v>#DIV/0!</v>
      </c>
      <c r="Q84" s="4" t="e">
        <f>Table1[[#This Row],[kelly/4 99]]*$W$2*$U$2</f>
        <v>#DIV/0!</v>
      </c>
      <c r="R84" s="3"/>
      <c r="S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7303</v>
      </c>
      <c r="B85" t="s">
        <v>125</v>
      </c>
      <c r="C85" s="1">
        <v>45617</v>
      </c>
      <c r="D85" t="s">
        <v>12</v>
      </c>
      <c r="E85">
        <v>1.5</v>
      </c>
      <c r="F85" s="3">
        <v>0.56497175141242895</v>
      </c>
      <c r="G85" s="3">
        <v>0.61708111337508997</v>
      </c>
      <c r="H85" s="3">
        <v>0.56815644137102705</v>
      </c>
      <c r="I85" s="3">
        <v>0.58479532163742598</v>
      </c>
      <c r="J85" s="3">
        <v>0.585365853658536</v>
      </c>
      <c r="K85" s="3">
        <v>1.8301627359478801E-3</v>
      </c>
      <c r="L85" s="3"/>
      <c r="M85" s="3" t="e">
        <f>(Table1[[#This Row],[poisson_likelihood]] - (1-Table1[[#This Row],[poisson_likelihood]])/(1/Table1[[#This Row],[365 implied]]-1))/4</f>
        <v>#DIV/0!</v>
      </c>
      <c r="N85" s="4" t="e">
        <f>Table1[[#This Row],[kelly/4 365]]*$W$2*$U$2</f>
        <v>#DIV/0!</v>
      </c>
      <c r="O85" s="3"/>
      <c r="P85" s="3" t="e">
        <f>(Table1[[#This Row],[poisson_likelihood]] - (1-Table1[[#This Row],[poisson_likelihood]])/(1/Table1[[#This Row],[99/pinn implied]]-1))/4</f>
        <v>#DIV/0!</v>
      </c>
      <c r="Q85" s="4" t="e">
        <f>Table1[[#This Row],[kelly/4 99]]*$W$2*$U$2</f>
        <v>#DIV/0!</v>
      </c>
      <c r="R85" s="3"/>
      <c r="S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7338</v>
      </c>
      <c r="B86" t="s">
        <v>142</v>
      </c>
      <c r="C86" s="1">
        <v>45617</v>
      </c>
      <c r="D86" t="s">
        <v>13</v>
      </c>
      <c r="E86">
        <v>1.5</v>
      </c>
      <c r="F86" s="3">
        <v>0.49504950495049499</v>
      </c>
      <c r="G86" s="3">
        <v>0.45233871903740902</v>
      </c>
      <c r="H86" s="3">
        <v>0.49628344965698601</v>
      </c>
      <c r="I86" s="3">
        <v>0.495798319327731</v>
      </c>
      <c r="J86" s="3">
        <v>0.46558704453441202</v>
      </c>
      <c r="K86" s="3">
        <v>6.1092360468446795E-4</v>
      </c>
      <c r="L86" s="3"/>
      <c r="M86" s="3" t="e">
        <f>(Table1[[#This Row],[poisson_likelihood]] - (1-Table1[[#This Row],[poisson_likelihood]])/(1/Table1[[#This Row],[365 implied]]-1))/4</f>
        <v>#DIV/0!</v>
      </c>
      <c r="N86" s="4" t="e">
        <f>Table1[[#This Row],[kelly/4 365]]*$W$2*$U$2</f>
        <v>#DIV/0!</v>
      </c>
      <c r="O86" s="3"/>
      <c r="P86" s="3" t="e">
        <f>(Table1[[#This Row],[poisson_likelihood]] - (1-Table1[[#This Row],[poisson_likelihood]])/(1/Table1[[#This Row],[99/pinn implied]]-1))/4</f>
        <v>#DIV/0!</v>
      </c>
      <c r="Q86" s="4" t="e">
        <f>Table1[[#This Row],[kelly/4 99]]*$W$2*$U$2</f>
        <v>#DIV/0!</v>
      </c>
      <c r="R86" s="3"/>
      <c r="S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7101</v>
      </c>
      <c r="B87" t="s">
        <v>24</v>
      </c>
      <c r="C87" s="1">
        <v>45617</v>
      </c>
      <c r="D87" t="s">
        <v>12</v>
      </c>
      <c r="E87">
        <v>1.5</v>
      </c>
      <c r="F87" s="3">
        <v>0.60606060606060597</v>
      </c>
      <c r="G87" s="3">
        <v>0.65145811585271995</v>
      </c>
      <c r="H87" s="3">
        <v>0.60701552311718598</v>
      </c>
      <c r="I87" s="3">
        <v>0.60624999999999996</v>
      </c>
      <c r="J87" s="3">
        <v>0.60701754385964901</v>
      </c>
      <c r="K87" s="3">
        <v>6.0600505513766501E-4</v>
      </c>
      <c r="L87" s="3"/>
      <c r="M87" s="3" t="e">
        <f>(Table1[[#This Row],[poisson_likelihood]] - (1-Table1[[#This Row],[poisson_likelihood]])/(1/Table1[[#This Row],[365 implied]]-1))/4</f>
        <v>#DIV/0!</v>
      </c>
      <c r="N87" s="4" t="e">
        <f>Table1[[#This Row],[kelly/4 365]]*$W$2*$U$2</f>
        <v>#DIV/0!</v>
      </c>
      <c r="O87" s="3"/>
      <c r="P87" s="3" t="e">
        <f>(Table1[[#This Row],[poisson_likelihood]] - (1-Table1[[#This Row],[poisson_likelihood]])/(1/Table1[[#This Row],[99/pinn implied]]-1))/4</f>
        <v>#DIV/0!</v>
      </c>
      <c r="Q87" s="4" t="e">
        <f>Table1[[#This Row],[kelly/4 99]]*$W$2*$U$2</f>
        <v>#DIV/0!</v>
      </c>
      <c r="R87" s="3"/>
      <c r="S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7134</v>
      </c>
      <c r="B88" t="s">
        <v>40</v>
      </c>
      <c r="C88" s="1">
        <v>45617</v>
      </c>
      <c r="D88" t="s">
        <v>13</v>
      </c>
      <c r="E88">
        <v>2.5</v>
      </c>
      <c r="F88" s="3">
        <v>0.44247787610619399</v>
      </c>
      <c r="G88" s="3">
        <v>0.40526013640932301</v>
      </c>
      <c r="H88" s="3">
        <v>0.44329641731448899</v>
      </c>
      <c r="I88" s="3">
        <v>0.46153846153846101</v>
      </c>
      <c r="J88" s="3">
        <v>0.441281138790035</v>
      </c>
      <c r="K88" s="3">
        <v>3.67044271973218E-4</v>
      </c>
      <c r="L88" s="3"/>
      <c r="M88" s="3" t="e">
        <f>(Table1[[#This Row],[poisson_likelihood]] - (1-Table1[[#This Row],[poisson_likelihood]])/(1/Table1[[#This Row],[365 implied]]-1))/4</f>
        <v>#DIV/0!</v>
      </c>
      <c r="N88" s="4" t="e">
        <f>Table1[[#This Row],[kelly/4 365]]*$W$2*$U$2</f>
        <v>#DIV/0!</v>
      </c>
      <c r="O88" s="3"/>
      <c r="P88" s="3" t="e">
        <f>(Table1[[#This Row],[poisson_likelihood]] - (1-Table1[[#This Row],[poisson_likelihood]])/(1/Table1[[#This Row],[99/pinn implied]]-1))/4</f>
        <v>#DIV/0!</v>
      </c>
      <c r="Q88" s="4" t="e">
        <f>Table1[[#This Row],[kelly/4 99]]*$W$2*$U$2</f>
        <v>#DIV/0!</v>
      </c>
      <c r="R88" s="3"/>
      <c r="S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7287</v>
      </c>
      <c r="B89" t="s">
        <v>117</v>
      </c>
      <c r="C89" s="1">
        <v>45617</v>
      </c>
      <c r="D89" t="s">
        <v>12</v>
      </c>
      <c r="E89">
        <v>1.5</v>
      </c>
      <c r="F89" s="3">
        <v>0.56179775280898803</v>
      </c>
      <c r="G89" s="3">
        <v>0.59826069009988603</v>
      </c>
      <c r="H89" s="3">
        <v>0.56177068500774696</v>
      </c>
      <c r="I89" s="3">
        <v>0.53374233128834303</v>
      </c>
      <c r="J89" s="3">
        <v>0.51219512195121897</v>
      </c>
      <c r="K89" s="3">
        <v>-1.5442527631526201E-5</v>
      </c>
      <c r="L89" s="3"/>
      <c r="M89" s="3" t="e">
        <f>(Table1[[#This Row],[poisson_likelihood]] - (1-Table1[[#This Row],[poisson_likelihood]])/(1/Table1[[#This Row],[365 implied]]-1))/4</f>
        <v>#DIV/0!</v>
      </c>
      <c r="N89" s="4" t="e">
        <f>Table1[[#This Row],[kelly/4 365]]*$W$2*$U$2</f>
        <v>#DIV/0!</v>
      </c>
      <c r="O89" s="3"/>
      <c r="P89" s="3" t="e">
        <f>(Table1[[#This Row],[poisson_likelihood]] - (1-Table1[[#This Row],[poisson_likelihood]])/(1/Table1[[#This Row],[99/pinn implied]]-1))/4</f>
        <v>#DIV/0!</v>
      </c>
      <c r="Q89" s="4" t="e">
        <f>Table1[[#This Row],[kelly/4 99]]*$W$2*$U$2</f>
        <v>#DIV/0!</v>
      </c>
      <c r="R89" s="3"/>
      <c r="S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7241</v>
      </c>
      <c r="B90" t="s">
        <v>94</v>
      </c>
      <c r="C90" s="1">
        <v>45617</v>
      </c>
      <c r="D90" t="s">
        <v>12</v>
      </c>
      <c r="E90">
        <v>2.5</v>
      </c>
      <c r="F90" s="3">
        <v>0.42016806722688999</v>
      </c>
      <c r="G90" s="3">
        <v>0.46467794618512498</v>
      </c>
      <c r="H90" s="3">
        <v>0.41983922940141699</v>
      </c>
      <c r="I90" s="3">
        <v>0.309782608695652</v>
      </c>
      <c r="J90" s="3">
        <v>0.329113924050632</v>
      </c>
      <c r="K90" s="3">
        <v>-1.4178152620063201E-4</v>
      </c>
      <c r="L90" s="3"/>
      <c r="M90" s="3" t="e">
        <f>(Table1[[#This Row],[poisson_likelihood]] - (1-Table1[[#This Row],[poisson_likelihood]])/(1/Table1[[#This Row],[365 implied]]-1))/4</f>
        <v>#DIV/0!</v>
      </c>
      <c r="N90" s="4" t="e">
        <f>Table1[[#This Row],[kelly/4 365]]*$W$2*$U$2</f>
        <v>#DIV/0!</v>
      </c>
      <c r="O90" s="3"/>
      <c r="P90" s="3" t="e">
        <f>(Table1[[#This Row],[poisson_likelihood]] - (1-Table1[[#This Row],[poisson_likelihood]])/(1/Table1[[#This Row],[99/pinn implied]]-1))/4</f>
        <v>#DIV/0!</v>
      </c>
      <c r="Q90" s="4" t="e">
        <f>Table1[[#This Row],[kelly/4 99]]*$W$2*$U$2</f>
        <v>#DIV/0!</v>
      </c>
      <c r="R90" s="3"/>
      <c r="S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7267</v>
      </c>
      <c r="B91" t="s">
        <v>107</v>
      </c>
      <c r="C91" s="1">
        <v>45617</v>
      </c>
      <c r="D91" t="s">
        <v>12</v>
      </c>
      <c r="E91">
        <v>1.5</v>
      </c>
      <c r="F91" s="3">
        <v>0.66225165562913901</v>
      </c>
      <c r="G91" s="3">
        <v>0.69684827473661104</v>
      </c>
      <c r="H91" s="3">
        <v>0.66203205842274104</v>
      </c>
      <c r="I91" s="3">
        <v>0.6</v>
      </c>
      <c r="J91" s="3">
        <v>0.60135135135135098</v>
      </c>
      <c r="K91" s="3">
        <v>-1.62544991010316E-4</v>
      </c>
      <c r="L91" s="3"/>
      <c r="M91" s="3" t="e">
        <f>(Table1[[#This Row],[poisson_likelihood]] - (1-Table1[[#This Row],[poisson_likelihood]])/(1/Table1[[#This Row],[365 implied]]-1))/4</f>
        <v>#DIV/0!</v>
      </c>
      <c r="N91" s="4" t="e">
        <f>Table1[[#This Row],[kelly/4 365]]*$W$2*$U$2</f>
        <v>#DIV/0!</v>
      </c>
      <c r="O91" s="3"/>
      <c r="P91" s="3" t="e">
        <f>(Table1[[#This Row],[poisson_likelihood]] - (1-Table1[[#This Row],[poisson_likelihood]])/(1/Table1[[#This Row],[99/pinn implied]]-1))/4</f>
        <v>#DIV/0!</v>
      </c>
      <c r="Q91" s="4" t="e">
        <f>Table1[[#This Row],[kelly/4 99]]*$W$2*$U$2</f>
        <v>#DIV/0!</v>
      </c>
      <c r="R91" s="3"/>
      <c r="S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7319</v>
      </c>
      <c r="B92" t="s">
        <v>133</v>
      </c>
      <c r="C92" s="1">
        <v>45617</v>
      </c>
      <c r="D92" t="s">
        <v>12</v>
      </c>
      <c r="E92">
        <v>2.5</v>
      </c>
      <c r="F92" s="3">
        <v>0.53191489361702105</v>
      </c>
      <c r="G92" s="3">
        <v>0.56506252794594203</v>
      </c>
      <c r="H92" s="3">
        <v>0.53027163586166304</v>
      </c>
      <c r="I92" s="3">
        <v>0.623529411764705</v>
      </c>
      <c r="J92" s="3">
        <v>0.62717770034843201</v>
      </c>
      <c r="K92" s="3">
        <v>-8.7764902842957205E-4</v>
      </c>
      <c r="L92" s="3"/>
      <c r="M92" s="3" t="e">
        <f>(Table1[[#This Row],[poisson_likelihood]] - (1-Table1[[#This Row],[poisson_likelihood]])/(1/Table1[[#This Row],[365 implied]]-1))/4</f>
        <v>#DIV/0!</v>
      </c>
      <c r="N92" s="4" t="e">
        <f>Table1[[#This Row],[kelly/4 365]]*$W$2*$U$2</f>
        <v>#DIV/0!</v>
      </c>
      <c r="O92" s="3"/>
      <c r="P92" s="3" t="e">
        <f>(Table1[[#This Row],[poisson_likelihood]] - (1-Table1[[#This Row],[poisson_likelihood]])/(1/Table1[[#This Row],[99/pinn implied]]-1))/4</f>
        <v>#DIV/0!</v>
      </c>
      <c r="Q92" s="4" t="e">
        <f>Table1[[#This Row],[kelly/4 99]]*$W$2*$U$2</f>
        <v>#DIV/0!</v>
      </c>
      <c r="R92" s="3"/>
      <c r="S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7217</v>
      </c>
      <c r="B93" t="s">
        <v>82</v>
      </c>
      <c r="C93" s="1">
        <v>45617</v>
      </c>
      <c r="D93" t="s">
        <v>12</v>
      </c>
      <c r="E93">
        <v>3.5</v>
      </c>
      <c r="F93" s="3">
        <v>0.47169811320754701</v>
      </c>
      <c r="G93" s="3">
        <v>0.50461367501402599</v>
      </c>
      <c r="H93" s="3">
        <v>0.46817462086962902</v>
      </c>
      <c r="I93" s="3">
        <v>0.51677852348993203</v>
      </c>
      <c r="J93" s="3">
        <v>0.52692307692307605</v>
      </c>
      <c r="K93" s="3">
        <v>-1.6673669099073101E-3</v>
      </c>
      <c r="L93" s="3"/>
      <c r="M93" s="3" t="e">
        <f>(Table1[[#This Row],[poisson_likelihood]] - (1-Table1[[#This Row],[poisson_likelihood]])/(1/Table1[[#This Row],[365 implied]]-1))/4</f>
        <v>#DIV/0!</v>
      </c>
      <c r="N93" s="4" t="e">
        <f>Table1[[#This Row],[kelly/4 365]]*$W$2*$U$2</f>
        <v>#DIV/0!</v>
      </c>
      <c r="O93" s="3"/>
      <c r="P93" s="3" t="e">
        <f>(Table1[[#This Row],[poisson_likelihood]] - (1-Table1[[#This Row],[poisson_likelihood]])/(1/Table1[[#This Row],[99/pinn implied]]-1))/4</f>
        <v>#DIV/0!</v>
      </c>
      <c r="Q93" s="4" t="e">
        <f>Table1[[#This Row],[kelly/4 99]]*$W$2*$U$2</f>
        <v>#DIV/0!</v>
      </c>
      <c r="R93" s="3"/>
      <c r="S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7248</v>
      </c>
      <c r="B94" t="s">
        <v>97</v>
      </c>
      <c r="C94" s="1">
        <v>45617</v>
      </c>
      <c r="D94" t="s">
        <v>13</v>
      </c>
      <c r="E94">
        <v>1.5</v>
      </c>
      <c r="F94" s="3">
        <v>0.40983606557377</v>
      </c>
      <c r="G94" s="3">
        <v>0.36039252139344102</v>
      </c>
      <c r="H94" s="3">
        <v>0.40580277694280897</v>
      </c>
      <c r="I94" s="3">
        <v>0.52857142857142803</v>
      </c>
      <c r="J94" s="3">
        <v>0.49812734082396998</v>
      </c>
      <c r="K94" s="3">
        <v>-1.7085458783930999E-3</v>
      </c>
      <c r="L94" s="3"/>
      <c r="M94" s="3" t="e">
        <f>(Table1[[#This Row],[poisson_likelihood]] - (1-Table1[[#This Row],[poisson_likelihood]])/(1/Table1[[#This Row],[365 implied]]-1))/4</f>
        <v>#DIV/0!</v>
      </c>
      <c r="N94" s="4" t="e">
        <f>Table1[[#This Row],[kelly/4 365]]*$W$2*$U$2</f>
        <v>#DIV/0!</v>
      </c>
      <c r="O94" s="3"/>
      <c r="P94" s="3" t="e">
        <f>(Table1[[#This Row],[poisson_likelihood]] - (1-Table1[[#This Row],[poisson_likelihood]])/(1/Table1[[#This Row],[99/pinn implied]]-1))/4</f>
        <v>#DIV/0!</v>
      </c>
      <c r="Q94" s="4" t="e">
        <f>Table1[[#This Row],[kelly/4 99]]*$W$2*$U$2</f>
        <v>#DIV/0!</v>
      </c>
      <c r="R94" s="3"/>
      <c r="S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7296</v>
      </c>
      <c r="B95" t="s">
        <v>121</v>
      </c>
      <c r="C95" s="1">
        <v>45617</v>
      </c>
      <c r="D95" t="s">
        <v>13</v>
      </c>
      <c r="E95">
        <v>2.5</v>
      </c>
      <c r="F95" s="3">
        <v>0.52356020942408299</v>
      </c>
      <c r="G95" s="3">
        <v>0.47766372660485201</v>
      </c>
      <c r="H95" s="3">
        <v>0.52007439861703197</v>
      </c>
      <c r="I95" s="3">
        <v>0.60989010989010894</v>
      </c>
      <c r="J95" s="3">
        <v>0.59294871794871795</v>
      </c>
      <c r="K95" s="3">
        <v>-1.8290930333702501E-3</v>
      </c>
      <c r="L95" s="3"/>
      <c r="M95" s="3" t="e">
        <f>(Table1[[#This Row],[poisson_likelihood]] - (1-Table1[[#This Row],[poisson_likelihood]])/(1/Table1[[#This Row],[365 implied]]-1))/4</f>
        <v>#DIV/0!</v>
      </c>
      <c r="N95" s="4" t="e">
        <f>Table1[[#This Row],[kelly/4 365]]*$W$2*$U$2</f>
        <v>#DIV/0!</v>
      </c>
      <c r="O95" s="3"/>
      <c r="P95" s="3" t="e">
        <f>(Table1[[#This Row],[poisson_likelihood]] - (1-Table1[[#This Row],[poisson_likelihood]])/(1/Table1[[#This Row],[99/pinn implied]]-1))/4</f>
        <v>#DIV/0!</v>
      </c>
      <c r="Q95" s="4" t="e">
        <f>Table1[[#This Row],[kelly/4 99]]*$W$2*$U$2</f>
        <v>#DIV/0!</v>
      </c>
      <c r="R95" s="3"/>
      <c r="S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7136</v>
      </c>
      <c r="B96" t="s">
        <v>41</v>
      </c>
      <c r="C96" s="1">
        <v>45617</v>
      </c>
      <c r="D96" t="s">
        <v>13</v>
      </c>
      <c r="E96">
        <v>1.5</v>
      </c>
      <c r="F96" s="3">
        <v>0.49504950495049499</v>
      </c>
      <c r="G96" s="3">
        <v>0.43617263051525201</v>
      </c>
      <c r="H96" s="3">
        <v>0.49104969444769497</v>
      </c>
      <c r="I96" s="3">
        <v>0.49723756906077299</v>
      </c>
      <c r="J96" s="3">
        <v>0.485436893203883</v>
      </c>
      <c r="K96" s="3">
        <v>-1.9802983371701799E-3</v>
      </c>
      <c r="L96" s="3"/>
      <c r="M96" s="3" t="e">
        <f>(Table1[[#This Row],[poisson_likelihood]] - (1-Table1[[#This Row],[poisson_likelihood]])/(1/Table1[[#This Row],[365 implied]]-1))/4</f>
        <v>#DIV/0!</v>
      </c>
      <c r="N96" s="4" t="e">
        <f>Table1[[#This Row],[kelly/4 365]]*$W$2*$U$2</f>
        <v>#DIV/0!</v>
      </c>
      <c r="O96" s="3"/>
      <c r="P96" s="3" t="e">
        <f>(Table1[[#This Row],[poisson_likelihood]] - (1-Table1[[#This Row],[poisson_likelihood]])/(1/Table1[[#This Row],[99/pinn implied]]-1))/4</f>
        <v>#DIV/0!</v>
      </c>
      <c r="Q96" s="4" t="e">
        <f>Table1[[#This Row],[kelly/4 99]]*$W$2*$U$2</f>
        <v>#DIV/0!</v>
      </c>
      <c r="R96" s="3"/>
      <c r="S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7123</v>
      </c>
      <c r="B97" t="s">
        <v>35</v>
      </c>
      <c r="C97" s="1">
        <v>45617</v>
      </c>
      <c r="D97" t="s">
        <v>12</v>
      </c>
      <c r="E97">
        <v>2.5</v>
      </c>
      <c r="F97" s="3">
        <v>0.53191489361702105</v>
      </c>
      <c r="G97" s="3">
        <v>0.56218482244021195</v>
      </c>
      <c r="H97" s="3">
        <v>0.52810989349009496</v>
      </c>
      <c r="I97" s="3">
        <v>0.61788617886178798</v>
      </c>
      <c r="J97" s="3">
        <v>0.62051282051281997</v>
      </c>
      <c r="K97" s="3">
        <v>-2.0322159768809398E-3</v>
      </c>
      <c r="L97" s="3"/>
      <c r="M97" s="3" t="e">
        <f>(Table1[[#This Row],[poisson_likelihood]] - (1-Table1[[#This Row],[poisson_likelihood]])/(1/Table1[[#This Row],[365 implied]]-1))/4</f>
        <v>#DIV/0!</v>
      </c>
      <c r="N97" s="4" t="e">
        <f>Table1[[#This Row],[kelly/4 365]]*$W$2*$U$2</f>
        <v>#DIV/0!</v>
      </c>
      <c r="O97" s="3"/>
      <c r="P97" s="3" t="e">
        <f>(Table1[[#This Row],[poisson_likelihood]] - (1-Table1[[#This Row],[poisson_likelihood]])/(1/Table1[[#This Row],[99/pinn implied]]-1))/4</f>
        <v>#DIV/0!</v>
      </c>
      <c r="Q97" s="4" t="e">
        <f>Table1[[#This Row],[kelly/4 99]]*$W$2*$U$2</f>
        <v>#DIV/0!</v>
      </c>
      <c r="R97" s="3"/>
      <c r="S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7130</v>
      </c>
      <c r="B98" t="s">
        <v>38</v>
      </c>
      <c r="C98" s="1">
        <v>45617</v>
      </c>
      <c r="D98" t="s">
        <v>13</v>
      </c>
      <c r="E98">
        <v>1.5</v>
      </c>
      <c r="F98" s="3">
        <v>0.460829493087557</v>
      </c>
      <c r="G98" s="3">
        <v>0.40004186130296099</v>
      </c>
      <c r="H98" s="3">
        <v>0.45460181873674099</v>
      </c>
      <c r="I98" s="3">
        <v>0.39010989010989</v>
      </c>
      <c r="J98" s="3">
        <v>0.380645161290322</v>
      </c>
      <c r="K98" s="3">
        <v>-2.8876182353143802E-3</v>
      </c>
      <c r="L98" s="3"/>
      <c r="M98" s="3" t="e">
        <f>(Table1[[#This Row],[poisson_likelihood]] - (1-Table1[[#This Row],[poisson_likelihood]])/(1/Table1[[#This Row],[365 implied]]-1))/4</f>
        <v>#DIV/0!</v>
      </c>
      <c r="N98" s="4" t="e">
        <f>Table1[[#This Row],[kelly/4 365]]*$W$2*$U$2</f>
        <v>#DIV/0!</v>
      </c>
      <c r="O98" s="3"/>
      <c r="P98" s="3" t="e">
        <f>(Table1[[#This Row],[poisson_likelihood]] - (1-Table1[[#This Row],[poisson_likelihood]])/(1/Table1[[#This Row],[99/pinn implied]]-1))/4</f>
        <v>#DIV/0!</v>
      </c>
      <c r="Q98" s="4" t="e">
        <f>Table1[[#This Row],[kelly/4 99]]*$W$2*$U$2</f>
        <v>#DIV/0!</v>
      </c>
      <c r="R98" s="3"/>
      <c r="S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7236</v>
      </c>
      <c r="B99" t="s">
        <v>91</v>
      </c>
      <c r="C99" s="1">
        <v>45617</v>
      </c>
      <c r="D99" t="s">
        <v>13</v>
      </c>
      <c r="E99">
        <v>1.5</v>
      </c>
      <c r="F99" s="3">
        <v>0.39370078740157399</v>
      </c>
      <c r="G99" s="3">
        <v>0.37383911563801597</v>
      </c>
      <c r="H99" s="3">
        <v>0.386227213053975</v>
      </c>
      <c r="I99" s="3">
        <v>0.38815789473684198</v>
      </c>
      <c r="J99" s="3">
        <v>0.39763779527559001</v>
      </c>
      <c r="K99" s="3">
        <v>-3.0816361757956901E-3</v>
      </c>
      <c r="L99" s="3"/>
      <c r="M99" s="3" t="e">
        <f>(Table1[[#This Row],[poisson_likelihood]] - (1-Table1[[#This Row],[poisson_likelihood]])/(1/Table1[[#This Row],[365 implied]]-1))/4</f>
        <v>#DIV/0!</v>
      </c>
      <c r="N99" s="4" t="e">
        <f>Table1[[#This Row],[kelly/4 365]]*$W$2*$U$2</f>
        <v>#DIV/0!</v>
      </c>
      <c r="O99" s="3"/>
      <c r="P99" s="3" t="e">
        <f>(Table1[[#This Row],[poisson_likelihood]] - (1-Table1[[#This Row],[poisson_likelihood]])/(1/Table1[[#This Row],[99/pinn implied]]-1))/4</f>
        <v>#DIV/0!</v>
      </c>
      <c r="Q99" s="4" t="e">
        <f>Table1[[#This Row],[kelly/4 99]]*$W$2*$U$2</f>
        <v>#DIV/0!</v>
      </c>
      <c r="R99" s="3"/>
      <c r="S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7271</v>
      </c>
      <c r="B100" t="s">
        <v>109</v>
      </c>
      <c r="C100" s="1">
        <v>45617</v>
      </c>
      <c r="D100" t="s">
        <v>12</v>
      </c>
      <c r="E100">
        <v>2.5</v>
      </c>
      <c r="F100" s="3">
        <v>0.55555555555555503</v>
      </c>
      <c r="G100" s="3">
        <v>0.58213373477622499</v>
      </c>
      <c r="H100" s="3">
        <v>0.549395016424575</v>
      </c>
      <c r="I100" s="3">
        <v>0.58620689655172398</v>
      </c>
      <c r="J100" s="3">
        <v>0.57142857142857095</v>
      </c>
      <c r="K100" s="3">
        <v>-3.4653032611760498E-3</v>
      </c>
      <c r="L100" s="3"/>
      <c r="M100" s="3" t="e">
        <f>(Table1[[#This Row],[poisson_likelihood]] - (1-Table1[[#This Row],[poisson_likelihood]])/(1/Table1[[#This Row],[365 implied]]-1))/4</f>
        <v>#DIV/0!</v>
      </c>
      <c r="N100" s="4" t="e">
        <f>Table1[[#This Row],[kelly/4 365]]*$W$2*$U$2</f>
        <v>#DIV/0!</v>
      </c>
      <c r="O100" s="3"/>
      <c r="P100" s="3" t="e">
        <f>(Table1[[#This Row],[poisson_likelihood]] - (1-Table1[[#This Row],[poisson_likelihood]])/(1/Table1[[#This Row],[99/pinn implied]]-1))/4</f>
        <v>#DIV/0!</v>
      </c>
      <c r="Q100" s="4" t="e">
        <f>Table1[[#This Row],[kelly/4 99]]*$W$2*$U$2</f>
        <v>#DIV/0!</v>
      </c>
      <c r="R100" s="3"/>
      <c r="S1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7321</v>
      </c>
      <c r="B101" t="s">
        <v>134</v>
      </c>
      <c r="C101" s="1">
        <v>45617</v>
      </c>
      <c r="D101" t="s">
        <v>12</v>
      </c>
      <c r="E101">
        <v>3.5</v>
      </c>
      <c r="F101" s="3">
        <v>0.50505050505050497</v>
      </c>
      <c r="G101" s="3">
        <v>0.52841039481771901</v>
      </c>
      <c r="H101" s="3">
        <v>0.497166449572432</v>
      </c>
      <c r="I101" s="3">
        <v>0.52</v>
      </c>
      <c r="J101" s="3">
        <v>0.49491525423728799</v>
      </c>
      <c r="K101" s="3">
        <v>-3.9822525118834102E-3</v>
      </c>
      <c r="L101" s="3"/>
      <c r="M101" s="3" t="e">
        <f>(Table1[[#This Row],[poisson_likelihood]] - (1-Table1[[#This Row],[poisson_likelihood]])/(1/Table1[[#This Row],[365 implied]]-1))/4</f>
        <v>#DIV/0!</v>
      </c>
      <c r="N101" s="4" t="e">
        <f>Table1[[#This Row],[kelly/4 365]]*$W$2*$U$2</f>
        <v>#DIV/0!</v>
      </c>
      <c r="O101" s="3"/>
      <c r="P101" s="3" t="e">
        <f>(Table1[[#This Row],[poisson_likelihood]] - (1-Table1[[#This Row],[poisson_likelihood]])/(1/Table1[[#This Row],[99/pinn implied]]-1))/4</f>
        <v>#DIV/0!</v>
      </c>
      <c r="Q101" s="4" t="e">
        <f>Table1[[#This Row],[kelly/4 99]]*$W$2*$U$2</f>
        <v>#DIV/0!</v>
      </c>
      <c r="R101" s="3"/>
      <c r="S1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7152</v>
      </c>
      <c r="B102" t="s">
        <v>49</v>
      </c>
      <c r="C102" s="1">
        <v>45617</v>
      </c>
      <c r="D102" t="s">
        <v>13</v>
      </c>
      <c r="E102">
        <v>1.5</v>
      </c>
      <c r="F102" s="3">
        <v>0.5</v>
      </c>
      <c r="G102" s="3">
        <v>0.44324875748307502</v>
      </c>
      <c r="H102" s="3">
        <v>0.49043916156385903</v>
      </c>
      <c r="I102" s="3">
        <v>0.36416184971098198</v>
      </c>
      <c r="J102" s="3">
        <v>0.41528239202657802</v>
      </c>
      <c r="K102" s="3">
        <v>-4.7804192180701498E-3</v>
      </c>
      <c r="L102" s="3"/>
      <c r="M102" s="3" t="e">
        <f>(Table1[[#This Row],[poisson_likelihood]] - (1-Table1[[#This Row],[poisson_likelihood]])/(1/Table1[[#This Row],[365 implied]]-1))/4</f>
        <v>#DIV/0!</v>
      </c>
      <c r="N102" s="4" t="e">
        <f>Table1[[#This Row],[kelly/4 365]]*$W$2*$U$2</f>
        <v>#DIV/0!</v>
      </c>
      <c r="O102" s="3"/>
      <c r="P102" s="3" t="e">
        <f>(Table1[[#This Row],[poisson_likelihood]] - (1-Table1[[#This Row],[poisson_likelihood]])/(1/Table1[[#This Row],[99/pinn implied]]-1))/4</f>
        <v>#DIV/0!</v>
      </c>
      <c r="Q102" s="4" t="e">
        <f>Table1[[#This Row],[kelly/4 99]]*$W$2*$U$2</f>
        <v>#DIV/0!</v>
      </c>
      <c r="R102" s="3"/>
      <c r="S1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7340</v>
      </c>
      <c r="B103" t="s">
        <v>143</v>
      </c>
      <c r="C103" s="1">
        <v>45617</v>
      </c>
      <c r="D103" t="s">
        <v>13</v>
      </c>
      <c r="E103">
        <v>2.5</v>
      </c>
      <c r="F103" s="3">
        <v>0.625</v>
      </c>
      <c r="G103" s="3">
        <v>0.57090379627474896</v>
      </c>
      <c r="H103" s="3">
        <v>0.61747901573790998</v>
      </c>
      <c r="I103" s="3">
        <v>0.61538461538461497</v>
      </c>
      <c r="J103" s="3">
        <v>0.625</v>
      </c>
      <c r="K103" s="3">
        <v>-5.0139895080593896E-3</v>
      </c>
      <c r="L103" s="3"/>
      <c r="M103" s="3" t="e">
        <f>(Table1[[#This Row],[poisson_likelihood]] - (1-Table1[[#This Row],[poisson_likelihood]])/(1/Table1[[#This Row],[365 implied]]-1))/4</f>
        <v>#DIV/0!</v>
      </c>
      <c r="N103" s="4" t="e">
        <f>Table1[[#This Row],[kelly/4 365]]*$W$2*$U$2</f>
        <v>#DIV/0!</v>
      </c>
      <c r="O103" s="3"/>
      <c r="P103" s="3" t="e">
        <f>(Table1[[#This Row],[poisson_likelihood]] - (1-Table1[[#This Row],[poisson_likelihood]])/(1/Table1[[#This Row],[99/pinn implied]]-1))/4</f>
        <v>#DIV/0!</v>
      </c>
      <c r="Q103" s="4" t="e">
        <f>Table1[[#This Row],[kelly/4 99]]*$W$2*$U$2</f>
        <v>#DIV/0!</v>
      </c>
      <c r="R103" s="3"/>
      <c r="S1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7223</v>
      </c>
      <c r="B104" t="s">
        <v>85</v>
      </c>
      <c r="C104" s="1">
        <v>45617</v>
      </c>
      <c r="D104" t="s">
        <v>12</v>
      </c>
      <c r="E104">
        <v>1.5</v>
      </c>
      <c r="F104" s="3">
        <v>0.58479532163742598</v>
      </c>
      <c r="G104" s="3">
        <v>0.61051186911893696</v>
      </c>
      <c r="H104" s="3">
        <v>0.57606385779732205</v>
      </c>
      <c r="I104" s="3">
        <v>0.60555555555555496</v>
      </c>
      <c r="J104" s="3">
        <v>0.60389610389610304</v>
      </c>
      <c r="K104" s="3">
        <v>-5.2573250586541399E-3</v>
      </c>
      <c r="L104" s="3"/>
      <c r="M104" s="3" t="e">
        <f>(Table1[[#This Row],[poisson_likelihood]] - (1-Table1[[#This Row],[poisson_likelihood]])/(1/Table1[[#This Row],[365 implied]]-1))/4</f>
        <v>#DIV/0!</v>
      </c>
      <c r="N104" s="4" t="e">
        <f>Table1[[#This Row],[kelly/4 365]]*$W$2*$U$2</f>
        <v>#DIV/0!</v>
      </c>
      <c r="O104" s="3"/>
      <c r="P104" s="3" t="e">
        <f>(Table1[[#This Row],[poisson_likelihood]] - (1-Table1[[#This Row],[poisson_likelihood]])/(1/Table1[[#This Row],[99/pinn implied]]-1))/4</f>
        <v>#DIV/0!</v>
      </c>
      <c r="Q104" s="4" t="e">
        <f>Table1[[#This Row],[kelly/4 99]]*$W$2*$U$2</f>
        <v>#DIV/0!</v>
      </c>
      <c r="R104" s="3"/>
      <c r="S1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7308</v>
      </c>
      <c r="B105" t="s">
        <v>127</v>
      </c>
      <c r="C105" s="1">
        <v>45617</v>
      </c>
      <c r="D105" t="s">
        <v>13</v>
      </c>
      <c r="E105">
        <v>1.5</v>
      </c>
      <c r="F105" s="3">
        <v>0.476190476190476</v>
      </c>
      <c r="G105" s="3">
        <v>0.41461771461921398</v>
      </c>
      <c r="H105" s="3">
        <v>0.46478651672717303</v>
      </c>
      <c r="I105" s="3">
        <v>0.53072625698324005</v>
      </c>
      <c r="J105" s="3">
        <v>0.53571428571428503</v>
      </c>
      <c r="K105" s="3">
        <v>-5.44279883475823E-3</v>
      </c>
      <c r="L105" s="3"/>
      <c r="M105" s="3" t="e">
        <f>(Table1[[#This Row],[poisson_likelihood]] - (1-Table1[[#This Row],[poisson_likelihood]])/(1/Table1[[#This Row],[365 implied]]-1))/4</f>
        <v>#DIV/0!</v>
      </c>
      <c r="N105" s="4" t="e">
        <f>Table1[[#This Row],[kelly/4 365]]*$W$2*$U$2</f>
        <v>#DIV/0!</v>
      </c>
      <c r="O105" s="3"/>
      <c r="P105" s="3" t="e">
        <f>(Table1[[#This Row],[poisson_likelihood]] - (1-Table1[[#This Row],[poisson_likelihood]])/(1/Table1[[#This Row],[99/pinn implied]]-1))/4</f>
        <v>#DIV/0!</v>
      </c>
      <c r="Q105" s="4" t="e">
        <f>Table1[[#This Row],[kelly/4 99]]*$W$2*$U$2</f>
        <v>#DIV/0!</v>
      </c>
      <c r="R105" s="3"/>
      <c r="S1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7328</v>
      </c>
      <c r="B106" t="s">
        <v>137</v>
      </c>
      <c r="C106" s="1">
        <v>45617</v>
      </c>
      <c r="D106" t="s">
        <v>13</v>
      </c>
      <c r="E106">
        <v>2.5</v>
      </c>
      <c r="F106" s="3">
        <v>0.65789473684210498</v>
      </c>
      <c r="G106" s="3">
        <v>0.60536129765148805</v>
      </c>
      <c r="H106" s="3">
        <v>0.64997473530397898</v>
      </c>
      <c r="I106" s="3">
        <v>0.51369863013698602</v>
      </c>
      <c r="J106" s="3">
        <v>0.53125</v>
      </c>
      <c r="K106" s="3">
        <v>-5.7876934317074302E-3</v>
      </c>
      <c r="L106" s="3"/>
      <c r="M106" s="3" t="e">
        <f>(Table1[[#This Row],[poisson_likelihood]] - (1-Table1[[#This Row],[poisson_likelihood]])/(1/Table1[[#This Row],[365 implied]]-1))/4</f>
        <v>#DIV/0!</v>
      </c>
      <c r="N106" s="4" t="e">
        <f>Table1[[#This Row],[kelly/4 365]]*$W$2*$U$2</f>
        <v>#DIV/0!</v>
      </c>
      <c r="O106" s="3"/>
      <c r="P106" s="3" t="e">
        <f>(Table1[[#This Row],[poisson_likelihood]] - (1-Table1[[#This Row],[poisson_likelihood]])/(1/Table1[[#This Row],[99/pinn implied]]-1))/4</f>
        <v>#DIV/0!</v>
      </c>
      <c r="Q106" s="4" t="e">
        <f>Table1[[#This Row],[kelly/4 99]]*$W$2*$U$2</f>
        <v>#DIV/0!</v>
      </c>
      <c r="R106" s="3"/>
      <c r="S1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7087</v>
      </c>
      <c r="B107" t="s">
        <v>17</v>
      </c>
      <c r="C107" s="1">
        <v>45617</v>
      </c>
      <c r="D107" t="s">
        <v>12</v>
      </c>
      <c r="E107">
        <v>2.5</v>
      </c>
      <c r="F107" s="3">
        <v>0.54347826086956497</v>
      </c>
      <c r="G107" s="3">
        <v>0.57515405652426699</v>
      </c>
      <c r="H107" s="3">
        <v>0.53271790720318701</v>
      </c>
      <c r="I107" s="3">
        <v>0.52808988764044895</v>
      </c>
      <c r="J107" s="3">
        <v>0.52980132450331097</v>
      </c>
      <c r="K107" s="3">
        <v>-5.8925746268256498E-3</v>
      </c>
      <c r="L107" s="3"/>
      <c r="M107" s="3" t="e">
        <f>(Table1[[#This Row],[poisson_likelihood]] - (1-Table1[[#This Row],[poisson_likelihood]])/(1/Table1[[#This Row],[365 implied]]-1))/4</f>
        <v>#DIV/0!</v>
      </c>
      <c r="N107" s="4" t="e">
        <f>Table1[[#This Row],[kelly/4 365]]*$W$2*$U$2</f>
        <v>#DIV/0!</v>
      </c>
      <c r="O107" s="3"/>
      <c r="P107" s="3" t="e">
        <f>(Table1[[#This Row],[poisson_likelihood]] - (1-Table1[[#This Row],[poisson_likelihood]])/(1/Table1[[#This Row],[99/pinn implied]]-1))/4</f>
        <v>#DIV/0!</v>
      </c>
      <c r="Q107" s="4" t="e">
        <f>Table1[[#This Row],[kelly/4 99]]*$W$2*$U$2</f>
        <v>#DIV/0!</v>
      </c>
      <c r="R107" s="3"/>
      <c r="S1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7269</v>
      </c>
      <c r="B108" t="s">
        <v>108</v>
      </c>
      <c r="C108" s="1">
        <v>45617</v>
      </c>
      <c r="D108" t="s">
        <v>12</v>
      </c>
      <c r="E108">
        <v>3.5</v>
      </c>
      <c r="F108" s="3">
        <v>0.48780487804877998</v>
      </c>
      <c r="G108" s="3">
        <v>0.51140752247068999</v>
      </c>
      <c r="H108" s="3">
        <v>0.47462515877113098</v>
      </c>
      <c r="I108" s="3">
        <v>0.46590909090909</v>
      </c>
      <c r="J108" s="3">
        <v>0.45333333333333298</v>
      </c>
      <c r="K108" s="3">
        <v>-6.4329582188527501E-3</v>
      </c>
      <c r="L108" s="3"/>
      <c r="M108" s="3" t="e">
        <f>(Table1[[#This Row],[poisson_likelihood]] - (1-Table1[[#This Row],[poisson_likelihood]])/(1/Table1[[#This Row],[365 implied]]-1))/4</f>
        <v>#DIV/0!</v>
      </c>
      <c r="N108" s="4" t="e">
        <f>Table1[[#This Row],[kelly/4 365]]*$W$2*$U$2</f>
        <v>#DIV/0!</v>
      </c>
      <c r="O108" s="3"/>
      <c r="P108" s="3" t="e">
        <f>(Table1[[#This Row],[poisson_likelihood]] - (1-Table1[[#This Row],[poisson_likelihood]])/(1/Table1[[#This Row],[99/pinn implied]]-1))/4</f>
        <v>#DIV/0!</v>
      </c>
      <c r="Q108" s="4" t="e">
        <f>Table1[[#This Row],[kelly/4 99]]*$W$2*$U$2</f>
        <v>#DIV/0!</v>
      </c>
      <c r="R108" s="3"/>
      <c r="S1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7105</v>
      </c>
      <c r="B109" t="s">
        <v>26</v>
      </c>
      <c r="C109" s="1">
        <v>45617</v>
      </c>
      <c r="D109" t="s">
        <v>12</v>
      </c>
      <c r="E109">
        <v>2.5</v>
      </c>
      <c r="F109" s="3">
        <v>0.42372881355932202</v>
      </c>
      <c r="G109" s="3">
        <v>0.45927244748774099</v>
      </c>
      <c r="H109" s="3">
        <v>0.40827923543867201</v>
      </c>
      <c r="I109" s="3">
        <v>0.46703296703296698</v>
      </c>
      <c r="J109" s="3">
        <v>0.41935483870967699</v>
      </c>
      <c r="K109" s="3">
        <v>-6.70239050822302E-3</v>
      </c>
      <c r="L109" s="3"/>
      <c r="M109" s="3" t="e">
        <f>(Table1[[#This Row],[poisson_likelihood]] - (1-Table1[[#This Row],[poisson_likelihood]])/(1/Table1[[#This Row],[365 implied]]-1))/4</f>
        <v>#DIV/0!</v>
      </c>
      <c r="N109" s="4" t="e">
        <f>Table1[[#This Row],[kelly/4 365]]*$W$2*$U$2</f>
        <v>#DIV/0!</v>
      </c>
      <c r="O109" s="3"/>
      <c r="P109" s="3" t="e">
        <f>(Table1[[#This Row],[poisson_likelihood]] - (1-Table1[[#This Row],[poisson_likelihood]])/(1/Table1[[#This Row],[99/pinn implied]]-1))/4</f>
        <v>#DIV/0!</v>
      </c>
      <c r="Q109" s="4" t="e">
        <f>Table1[[#This Row],[kelly/4 99]]*$W$2*$U$2</f>
        <v>#DIV/0!</v>
      </c>
      <c r="R109" s="3"/>
      <c r="S1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7285</v>
      </c>
      <c r="B110" t="s">
        <v>116</v>
      </c>
      <c r="C110" s="1">
        <v>45617</v>
      </c>
      <c r="D110" t="s">
        <v>12</v>
      </c>
      <c r="E110">
        <v>1.5</v>
      </c>
      <c r="F110" s="3">
        <v>0.64516129032257996</v>
      </c>
      <c r="G110" s="3">
        <v>0.67867038650172895</v>
      </c>
      <c r="H110" s="3">
        <v>0.63485463580922397</v>
      </c>
      <c r="I110" s="3">
        <v>0.66292134831460603</v>
      </c>
      <c r="J110" s="3">
        <v>0.64827586206896504</v>
      </c>
      <c r="K110" s="3">
        <v>-7.26150658895527E-3</v>
      </c>
      <c r="L110" s="3"/>
      <c r="M110" s="3" t="e">
        <f>(Table1[[#This Row],[poisson_likelihood]] - (1-Table1[[#This Row],[poisson_likelihood]])/(1/Table1[[#This Row],[365 implied]]-1))/4</f>
        <v>#DIV/0!</v>
      </c>
      <c r="N110" s="4" t="e">
        <f>Table1[[#This Row],[kelly/4 365]]*$W$2*$U$2</f>
        <v>#DIV/0!</v>
      </c>
      <c r="O110" s="3"/>
      <c r="P110" s="3" t="e">
        <f>(Table1[[#This Row],[poisson_likelihood]] - (1-Table1[[#This Row],[poisson_likelihood]])/(1/Table1[[#This Row],[99/pinn implied]]-1))/4</f>
        <v>#DIV/0!</v>
      </c>
      <c r="Q110" s="4" t="e">
        <f>Table1[[#This Row],[kelly/4 99]]*$W$2*$U$2</f>
        <v>#DIV/0!</v>
      </c>
      <c r="R110" s="3"/>
      <c r="S1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7132</v>
      </c>
      <c r="B111" t="s">
        <v>39</v>
      </c>
      <c r="C111" s="1">
        <v>45617</v>
      </c>
      <c r="D111" t="s">
        <v>13</v>
      </c>
      <c r="E111">
        <v>2.5</v>
      </c>
      <c r="F111" s="3">
        <v>0.61728395061728303</v>
      </c>
      <c r="G111" s="3">
        <v>0.56094247449562795</v>
      </c>
      <c r="H111" s="3">
        <v>0.60584439068483698</v>
      </c>
      <c r="I111" s="3">
        <v>0.52586206896551702</v>
      </c>
      <c r="J111" s="3">
        <v>0.546875</v>
      </c>
      <c r="K111" s="3">
        <v>-7.47261576232421E-3</v>
      </c>
      <c r="L111" s="3"/>
      <c r="M111" s="3" t="e">
        <f>(Table1[[#This Row],[poisson_likelihood]] - (1-Table1[[#This Row],[poisson_likelihood]])/(1/Table1[[#This Row],[365 implied]]-1))/4</f>
        <v>#DIV/0!</v>
      </c>
      <c r="N111" s="4" t="e">
        <f>Table1[[#This Row],[kelly/4 365]]*$W$2*$U$2</f>
        <v>#DIV/0!</v>
      </c>
      <c r="O111" s="3"/>
      <c r="P111" s="3" t="e">
        <f>(Table1[[#This Row],[poisson_likelihood]] - (1-Table1[[#This Row],[poisson_likelihood]])/(1/Table1[[#This Row],[99/pinn implied]]-1))/4</f>
        <v>#DIV/0!</v>
      </c>
      <c r="Q111" s="4" t="e">
        <f>Table1[[#This Row],[kelly/4 99]]*$W$2*$U$2</f>
        <v>#DIV/0!</v>
      </c>
      <c r="R111" s="3"/>
      <c r="S1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7257</v>
      </c>
      <c r="B112" t="s">
        <v>102</v>
      </c>
      <c r="C112" s="1">
        <v>45617</v>
      </c>
      <c r="D112" t="s">
        <v>12</v>
      </c>
      <c r="E112">
        <v>2.5</v>
      </c>
      <c r="F112" s="3">
        <v>0.413223140495867</v>
      </c>
      <c r="G112" s="3">
        <v>0.433702041045405</v>
      </c>
      <c r="H112" s="3">
        <v>0.39541159055959302</v>
      </c>
      <c r="I112" s="3">
        <v>0.251533742331288</v>
      </c>
      <c r="J112" s="3">
        <v>0.27659574468085102</v>
      </c>
      <c r="K112" s="3">
        <v>-7.5887237404549199E-3</v>
      </c>
      <c r="L112" s="3"/>
      <c r="M112" s="3" t="e">
        <f>(Table1[[#This Row],[poisson_likelihood]] - (1-Table1[[#This Row],[poisson_likelihood]])/(1/Table1[[#This Row],[365 implied]]-1))/4</f>
        <v>#DIV/0!</v>
      </c>
      <c r="N112" s="4" t="e">
        <f>Table1[[#This Row],[kelly/4 365]]*$W$2*$U$2</f>
        <v>#DIV/0!</v>
      </c>
      <c r="O112" s="3"/>
      <c r="P112" s="3" t="e">
        <f>(Table1[[#This Row],[poisson_likelihood]] - (1-Table1[[#This Row],[poisson_likelihood]])/(1/Table1[[#This Row],[99/pinn implied]]-1))/4</f>
        <v>#DIV/0!</v>
      </c>
      <c r="Q112" s="4" t="e">
        <f>Table1[[#This Row],[kelly/4 99]]*$W$2*$U$2</f>
        <v>#DIV/0!</v>
      </c>
      <c r="R112" s="3"/>
      <c r="S1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7093</v>
      </c>
      <c r="B113" t="s">
        <v>20</v>
      </c>
      <c r="C113" s="1">
        <v>45617</v>
      </c>
      <c r="D113" t="s">
        <v>12</v>
      </c>
      <c r="E113">
        <v>1.5</v>
      </c>
      <c r="F113" s="3">
        <v>0.63694267515923497</v>
      </c>
      <c r="G113" s="3">
        <v>0.65445105482094401</v>
      </c>
      <c r="H113" s="3">
        <v>0.62523438798842701</v>
      </c>
      <c r="I113" s="3">
        <v>0.628571428571428</v>
      </c>
      <c r="J113" s="3">
        <v>0.60333333333333306</v>
      </c>
      <c r="K113" s="3">
        <v>-8.0622854641093002E-3</v>
      </c>
      <c r="L113" s="3"/>
      <c r="M113" s="3" t="e">
        <f>(Table1[[#This Row],[poisson_likelihood]] - (1-Table1[[#This Row],[poisson_likelihood]])/(1/Table1[[#This Row],[365 implied]]-1))/4</f>
        <v>#DIV/0!</v>
      </c>
      <c r="N113" s="4" t="e">
        <f>Table1[[#This Row],[kelly/4 365]]*$W$2*$U$2</f>
        <v>#DIV/0!</v>
      </c>
      <c r="O113" s="3"/>
      <c r="P113" s="3" t="e">
        <f>(Table1[[#This Row],[poisson_likelihood]] - (1-Table1[[#This Row],[poisson_likelihood]])/(1/Table1[[#This Row],[99/pinn implied]]-1))/4</f>
        <v>#DIV/0!</v>
      </c>
      <c r="Q113" s="4" t="e">
        <f>Table1[[#This Row],[kelly/4 99]]*$W$2*$U$2</f>
        <v>#DIV/0!</v>
      </c>
      <c r="R113" s="3"/>
      <c r="S1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7131</v>
      </c>
      <c r="B114" t="s">
        <v>39</v>
      </c>
      <c r="C114" s="1">
        <v>45617</v>
      </c>
      <c r="D114" t="s">
        <v>12</v>
      </c>
      <c r="E114">
        <v>2.5</v>
      </c>
      <c r="F114" s="3">
        <v>0.413223140495867</v>
      </c>
      <c r="G114" s="3">
        <v>0.43905752550437099</v>
      </c>
      <c r="H114" s="3">
        <v>0.39415560931516302</v>
      </c>
      <c r="I114" s="3">
        <v>0.47413793103448199</v>
      </c>
      <c r="J114" s="3">
        <v>0.453125</v>
      </c>
      <c r="K114" s="3">
        <v>-8.1238425100889997E-3</v>
      </c>
      <c r="L114" s="3"/>
      <c r="M114" s="3" t="e">
        <f>(Table1[[#This Row],[poisson_likelihood]] - (1-Table1[[#This Row],[poisson_likelihood]])/(1/Table1[[#This Row],[365 implied]]-1))/4</f>
        <v>#DIV/0!</v>
      </c>
      <c r="N114" s="4" t="e">
        <f>Table1[[#This Row],[kelly/4 365]]*$W$2*$U$2</f>
        <v>#DIV/0!</v>
      </c>
      <c r="O114" s="3"/>
      <c r="P114" s="3" t="e">
        <f>(Table1[[#This Row],[poisson_likelihood]] - (1-Table1[[#This Row],[poisson_likelihood]])/(1/Table1[[#This Row],[99/pinn implied]]-1))/4</f>
        <v>#DIV/0!</v>
      </c>
      <c r="Q114" s="4" t="e">
        <f>Table1[[#This Row],[kelly/4 99]]*$W$2*$U$2</f>
        <v>#DIV/0!</v>
      </c>
      <c r="R114" s="3"/>
      <c r="S1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7143</v>
      </c>
      <c r="B115" t="s">
        <v>45</v>
      </c>
      <c r="C115" s="1">
        <v>45617</v>
      </c>
      <c r="D115" t="s">
        <v>12</v>
      </c>
      <c r="E115">
        <v>1.5</v>
      </c>
      <c r="F115" s="3">
        <v>0.63694267515923497</v>
      </c>
      <c r="G115" s="3">
        <v>0.64319055418106297</v>
      </c>
      <c r="H115" s="3">
        <v>0.62485675168107602</v>
      </c>
      <c r="I115" s="3">
        <v>0.713286713286713</v>
      </c>
      <c r="J115" s="3">
        <v>0.68199233716475005</v>
      </c>
      <c r="K115" s="3">
        <v>-8.3223245003111405E-3</v>
      </c>
      <c r="L115" s="3"/>
      <c r="M115" s="3" t="e">
        <f>(Table1[[#This Row],[poisson_likelihood]] - (1-Table1[[#This Row],[poisson_likelihood]])/(1/Table1[[#This Row],[365 implied]]-1))/4</f>
        <v>#DIV/0!</v>
      </c>
      <c r="N115" s="4" t="e">
        <f>Table1[[#This Row],[kelly/4 365]]*$W$2*$U$2</f>
        <v>#DIV/0!</v>
      </c>
      <c r="O115" s="3"/>
      <c r="P115" s="3" t="e">
        <f>(Table1[[#This Row],[poisson_likelihood]] - (1-Table1[[#This Row],[poisson_likelihood]])/(1/Table1[[#This Row],[99/pinn implied]]-1))/4</f>
        <v>#DIV/0!</v>
      </c>
      <c r="Q115" s="4" t="e">
        <f>Table1[[#This Row],[kelly/4 99]]*$W$2*$U$2</f>
        <v>#DIV/0!</v>
      </c>
      <c r="R115" s="3"/>
      <c r="S1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7291</v>
      </c>
      <c r="B116" t="s">
        <v>119</v>
      </c>
      <c r="C116" s="1">
        <v>45617</v>
      </c>
      <c r="D116" t="s">
        <v>12</v>
      </c>
      <c r="E116">
        <v>1.5</v>
      </c>
      <c r="F116" s="3">
        <v>0.64935064935064901</v>
      </c>
      <c r="G116" s="3">
        <v>0.68514225561343101</v>
      </c>
      <c r="H116" s="3">
        <v>0.63767777410025706</v>
      </c>
      <c r="I116" s="3">
        <v>0.59090909090909005</v>
      </c>
      <c r="J116" s="3">
        <v>0.59602649006622499</v>
      </c>
      <c r="K116" s="3">
        <v>-8.3223277248162496E-3</v>
      </c>
      <c r="L116" s="3"/>
      <c r="M116" s="3" t="e">
        <f>(Table1[[#This Row],[poisson_likelihood]] - (1-Table1[[#This Row],[poisson_likelihood]])/(1/Table1[[#This Row],[365 implied]]-1))/4</f>
        <v>#DIV/0!</v>
      </c>
      <c r="N116" s="4" t="e">
        <f>Table1[[#This Row],[kelly/4 365]]*$W$2*$U$2</f>
        <v>#DIV/0!</v>
      </c>
      <c r="O116" s="3"/>
      <c r="P116" s="3" t="e">
        <f>(Table1[[#This Row],[poisson_likelihood]] - (1-Table1[[#This Row],[poisson_likelihood]])/(1/Table1[[#This Row],[99/pinn implied]]-1))/4</f>
        <v>#DIV/0!</v>
      </c>
      <c r="Q116" s="4" t="e">
        <f>Table1[[#This Row],[kelly/4 99]]*$W$2*$U$2</f>
        <v>#DIV/0!</v>
      </c>
      <c r="R116" s="3"/>
      <c r="S1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7216</v>
      </c>
      <c r="B117" t="s">
        <v>81</v>
      </c>
      <c r="C117" s="1">
        <v>45617</v>
      </c>
      <c r="D117" t="s">
        <v>13</v>
      </c>
      <c r="E117">
        <v>2.5</v>
      </c>
      <c r="F117" s="3">
        <v>0.56497175141242895</v>
      </c>
      <c r="G117" s="3">
        <v>0.50496321464149596</v>
      </c>
      <c r="H117" s="3">
        <v>0.54938278875986502</v>
      </c>
      <c r="I117" s="3">
        <v>0.52197802197802201</v>
      </c>
      <c r="J117" s="3">
        <v>0.554838709677419</v>
      </c>
      <c r="K117" s="3">
        <v>-8.9585921737136698E-3</v>
      </c>
      <c r="L117" s="3"/>
      <c r="M117" s="3" t="e">
        <f>(Table1[[#This Row],[poisson_likelihood]] - (1-Table1[[#This Row],[poisson_likelihood]])/(1/Table1[[#This Row],[365 implied]]-1))/4</f>
        <v>#DIV/0!</v>
      </c>
      <c r="N117" s="4" t="e">
        <f>Table1[[#This Row],[kelly/4 365]]*$W$2*$U$2</f>
        <v>#DIV/0!</v>
      </c>
      <c r="O117" s="3"/>
      <c r="P117" s="3" t="e">
        <f>(Table1[[#This Row],[poisson_likelihood]] - (1-Table1[[#This Row],[poisson_likelihood]])/(1/Table1[[#This Row],[99/pinn implied]]-1))/4</f>
        <v>#DIV/0!</v>
      </c>
      <c r="Q117" s="4" t="e">
        <f>Table1[[#This Row],[kelly/4 99]]*$W$2*$U$2</f>
        <v>#DIV/0!</v>
      </c>
      <c r="R117" s="3"/>
      <c r="S1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7231</v>
      </c>
      <c r="B118" t="s">
        <v>89</v>
      </c>
      <c r="C118" s="1">
        <v>45617</v>
      </c>
      <c r="D118" t="s">
        <v>12</v>
      </c>
      <c r="E118">
        <v>2.5</v>
      </c>
      <c r="F118" s="3">
        <v>0.44247787610619399</v>
      </c>
      <c r="G118" s="3">
        <v>0.46750087425644399</v>
      </c>
      <c r="H118" s="3">
        <v>0.42233496907225399</v>
      </c>
      <c r="I118" s="3">
        <v>0.44525547445255398</v>
      </c>
      <c r="J118" s="3">
        <v>0.45299145299145299</v>
      </c>
      <c r="K118" s="3">
        <v>-9.0323352969653992E-3</v>
      </c>
      <c r="L118" s="3"/>
      <c r="M118" s="3" t="e">
        <f>(Table1[[#This Row],[poisson_likelihood]] - (1-Table1[[#This Row],[poisson_likelihood]])/(1/Table1[[#This Row],[365 implied]]-1))/4</f>
        <v>#DIV/0!</v>
      </c>
      <c r="N118" s="4" t="e">
        <f>Table1[[#This Row],[kelly/4 365]]*$W$2*$U$2</f>
        <v>#DIV/0!</v>
      </c>
      <c r="O118" s="3"/>
      <c r="P118" s="3" t="e">
        <f>(Table1[[#This Row],[poisson_likelihood]] - (1-Table1[[#This Row],[poisson_likelihood]])/(1/Table1[[#This Row],[99/pinn implied]]-1))/4</f>
        <v>#DIV/0!</v>
      </c>
      <c r="Q118" s="4" t="e">
        <f>Table1[[#This Row],[kelly/4 99]]*$W$2*$U$2</f>
        <v>#DIV/0!</v>
      </c>
      <c r="R118" s="3"/>
      <c r="S1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7188</v>
      </c>
      <c r="B119" t="s">
        <v>67</v>
      </c>
      <c r="C119" s="1">
        <v>45617</v>
      </c>
      <c r="D119" t="s">
        <v>13</v>
      </c>
      <c r="E119">
        <v>2.5</v>
      </c>
      <c r="F119" s="3">
        <v>0.47169811320754701</v>
      </c>
      <c r="G119" s="3">
        <v>0.41237586187636999</v>
      </c>
      <c r="H119" s="3">
        <v>0.45219528961274902</v>
      </c>
      <c r="I119" s="3">
        <v>0.53846153846153799</v>
      </c>
      <c r="J119" s="3">
        <v>0.53376205787781295</v>
      </c>
      <c r="K119" s="3">
        <v>-9.2290147368238994E-3</v>
      </c>
      <c r="L119" s="3"/>
      <c r="M119" s="3" t="e">
        <f>(Table1[[#This Row],[poisson_likelihood]] - (1-Table1[[#This Row],[poisson_likelihood]])/(1/Table1[[#This Row],[365 implied]]-1))/4</f>
        <v>#DIV/0!</v>
      </c>
      <c r="N119" s="4" t="e">
        <f>Table1[[#This Row],[kelly/4 365]]*$W$2*$U$2</f>
        <v>#DIV/0!</v>
      </c>
      <c r="O119" s="3"/>
      <c r="P119" s="3" t="e">
        <f>(Table1[[#This Row],[poisson_likelihood]] - (1-Table1[[#This Row],[poisson_likelihood]])/(1/Table1[[#This Row],[99/pinn implied]]-1))/4</f>
        <v>#DIV/0!</v>
      </c>
      <c r="Q119" s="4" t="e">
        <f>Table1[[#This Row],[kelly/4 99]]*$W$2*$U$2</f>
        <v>#DIV/0!</v>
      </c>
      <c r="R119" s="3"/>
      <c r="S1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7110</v>
      </c>
      <c r="B120" t="s">
        <v>28</v>
      </c>
      <c r="C120" s="1">
        <v>45617</v>
      </c>
      <c r="D120" t="s">
        <v>13</v>
      </c>
      <c r="E120">
        <v>2.5</v>
      </c>
      <c r="F120" s="3">
        <v>0.59523809523809501</v>
      </c>
      <c r="G120" s="3">
        <v>0.53076005031326801</v>
      </c>
      <c r="H120" s="3">
        <v>0.58017768417740501</v>
      </c>
      <c r="I120" s="3">
        <v>0.45664739884393002</v>
      </c>
      <c r="J120" s="3">
        <v>0.483108108108108</v>
      </c>
      <c r="K120" s="3">
        <v>-9.3020185963082203E-3</v>
      </c>
      <c r="L120" s="3"/>
      <c r="M120" s="3" t="e">
        <f>(Table1[[#This Row],[poisson_likelihood]] - (1-Table1[[#This Row],[poisson_likelihood]])/(1/Table1[[#This Row],[365 implied]]-1))/4</f>
        <v>#DIV/0!</v>
      </c>
      <c r="N120" s="4" t="e">
        <f>Table1[[#This Row],[kelly/4 365]]*$W$2*$U$2</f>
        <v>#DIV/0!</v>
      </c>
      <c r="O120" s="3"/>
      <c r="P120" s="3" t="e">
        <f>(Table1[[#This Row],[poisson_likelihood]] - (1-Table1[[#This Row],[poisson_likelihood]])/(1/Table1[[#This Row],[99/pinn implied]]-1))/4</f>
        <v>#DIV/0!</v>
      </c>
      <c r="Q120" s="4" t="e">
        <f>Table1[[#This Row],[kelly/4 99]]*$W$2*$U$2</f>
        <v>#DIV/0!</v>
      </c>
      <c r="R120" s="3"/>
      <c r="S1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7196</v>
      </c>
      <c r="B121" t="s">
        <v>71</v>
      </c>
      <c r="C121" s="1">
        <v>45617</v>
      </c>
      <c r="D121" t="s">
        <v>13</v>
      </c>
      <c r="E121">
        <v>2.5</v>
      </c>
      <c r="F121" s="3">
        <v>0.48076923076923</v>
      </c>
      <c r="G121" s="3">
        <v>0.426815817583301</v>
      </c>
      <c r="H121" s="3">
        <v>0.461418040982429</v>
      </c>
      <c r="I121" s="3">
        <v>0.55769230769230704</v>
      </c>
      <c r="J121" s="3">
        <v>0.55244755244755195</v>
      </c>
      <c r="K121" s="3">
        <v>-9.3172395269783496E-3</v>
      </c>
      <c r="L121" s="3"/>
      <c r="M121" s="3" t="e">
        <f>(Table1[[#This Row],[poisson_likelihood]] - (1-Table1[[#This Row],[poisson_likelihood]])/(1/Table1[[#This Row],[365 implied]]-1))/4</f>
        <v>#DIV/0!</v>
      </c>
      <c r="N121" s="4" t="e">
        <f>Table1[[#This Row],[kelly/4 365]]*$W$2*$U$2</f>
        <v>#DIV/0!</v>
      </c>
      <c r="O121" s="3"/>
      <c r="P121" s="3" t="e">
        <f>(Table1[[#This Row],[poisson_likelihood]] - (1-Table1[[#This Row],[poisson_likelihood]])/(1/Table1[[#This Row],[99/pinn implied]]-1))/4</f>
        <v>#DIV/0!</v>
      </c>
      <c r="Q121" s="4" t="e">
        <f>Table1[[#This Row],[kelly/4 99]]*$W$2*$U$2</f>
        <v>#DIV/0!</v>
      </c>
      <c r="R121" s="3"/>
      <c r="S1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7313</v>
      </c>
      <c r="B122" t="s">
        <v>130</v>
      </c>
      <c r="C122" s="1">
        <v>45617</v>
      </c>
      <c r="D122" t="s">
        <v>12</v>
      </c>
      <c r="E122">
        <v>2.5</v>
      </c>
      <c r="F122" s="3">
        <v>0.53475935828876997</v>
      </c>
      <c r="G122" s="3">
        <v>0.55891199114260004</v>
      </c>
      <c r="H122" s="3">
        <v>0.51629774020496899</v>
      </c>
      <c r="I122" s="3">
        <v>0.46961325966850798</v>
      </c>
      <c r="J122" s="3">
        <v>0.47231270358306099</v>
      </c>
      <c r="K122" s="3">
        <v>-9.9204671887089205E-3</v>
      </c>
      <c r="L122" s="3"/>
      <c r="M122" s="3" t="e">
        <f>(Table1[[#This Row],[poisson_likelihood]] - (1-Table1[[#This Row],[poisson_likelihood]])/(1/Table1[[#This Row],[365 implied]]-1))/4</f>
        <v>#DIV/0!</v>
      </c>
      <c r="N122" s="4" t="e">
        <f>Table1[[#This Row],[kelly/4 365]]*$W$2*$U$2</f>
        <v>#DIV/0!</v>
      </c>
      <c r="O122" s="3"/>
      <c r="P122" s="3" t="e">
        <f>(Table1[[#This Row],[poisson_likelihood]] - (1-Table1[[#This Row],[poisson_likelihood]])/(1/Table1[[#This Row],[99/pinn implied]]-1))/4</f>
        <v>#DIV/0!</v>
      </c>
      <c r="Q122" s="4" t="e">
        <f>Table1[[#This Row],[kelly/4 99]]*$W$2*$U$2</f>
        <v>#DIV/0!</v>
      </c>
      <c r="R122" s="3"/>
      <c r="S1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7084</v>
      </c>
      <c r="B123" t="s">
        <v>15</v>
      </c>
      <c r="C123" s="1">
        <v>45617</v>
      </c>
      <c r="D123" t="s">
        <v>13</v>
      </c>
      <c r="E123">
        <v>1.5</v>
      </c>
      <c r="F123" s="3">
        <v>0.5</v>
      </c>
      <c r="G123" s="3">
        <v>0.42870784636340598</v>
      </c>
      <c r="H123" s="3">
        <v>0.479746163481584</v>
      </c>
      <c r="I123" s="3">
        <v>0.5</v>
      </c>
      <c r="J123" s="3">
        <v>0.493670886075949</v>
      </c>
      <c r="K123" s="3">
        <v>-1.01269182592075E-2</v>
      </c>
      <c r="L123" s="3"/>
      <c r="M123" s="3" t="e">
        <f>(Table1[[#This Row],[poisson_likelihood]] - (1-Table1[[#This Row],[poisson_likelihood]])/(1/Table1[[#This Row],[365 implied]]-1))/4</f>
        <v>#DIV/0!</v>
      </c>
      <c r="N123" s="4" t="e">
        <f>Table1[[#This Row],[kelly/4 365]]*$W$2*$U$2</f>
        <v>#DIV/0!</v>
      </c>
      <c r="O123" s="3"/>
      <c r="P123" s="3" t="e">
        <f>(Table1[[#This Row],[poisson_likelihood]] - (1-Table1[[#This Row],[poisson_likelihood]])/(1/Table1[[#This Row],[99/pinn implied]]-1))/4</f>
        <v>#DIV/0!</v>
      </c>
      <c r="Q123" s="4" t="e">
        <f>Table1[[#This Row],[kelly/4 99]]*$W$2*$U$2</f>
        <v>#DIV/0!</v>
      </c>
      <c r="R123" s="3"/>
      <c r="S1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7232</v>
      </c>
      <c r="B124" t="s">
        <v>89</v>
      </c>
      <c r="C124" s="1">
        <v>45617</v>
      </c>
      <c r="D124" t="s">
        <v>13</v>
      </c>
      <c r="E124">
        <v>2.5</v>
      </c>
      <c r="F124" s="3">
        <v>0.59523809523809501</v>
      </c>
      <c r="G124" s="3">
        <v>0.53249912574355496</v>
      </c>
      <c r="H124" s="3">
        <v>0.57766503092774502</v>
      </c>
      <c r="I124" s="3">
        <v>0.55474452554744502</v>
      </c>
      <c r="J124" s="3">
        <v>0.54700854700854695</v>
      </c>
      <c r="K124" s="3">
        <v>-1.0853951485804E-2</v>
      </c>
      <c r="L124" s="3"/>
      <c r="M124" s="3" t="e">
        <f>(Table1[[#This Row],[poisson_likelihood]] - (1-Table1[[#This Row],[poisson_likelihood]])/(1/Table1[[#This Row],[365 implied]]-1))/4</f>
        <v>#DIV/0!</v>
      </c>
      <c r="N124" s="4" t="e">
        <f>Table1[[#This Row],[kelly/4 365]]*$W$2*$U$2</f>
        <v>#DIV/0!</v>
      </c>
      <c r="O124" s="3"/>
      <c r="P124" s="3" t="e">
        <f>(Table1[[#This Row],[poisson_likelihood]] - (1-Table1[[#This Row],[poisson_likelihood]])/(1/Table1[[#This Row],[99/pinn implied]]-1))/4</f>
        <v>#DIV/0!</v>
      </c>
      <c r="Q124" s="4" t="e">
        <f>Table1[[#This Row],[kelly/4 99]]*$W$2*$U$2</f>
        <v>#DIV/0!</v>
      </c>
      <c r="R124" s="3"/>
      <c r="S1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7120</v>
      </c>
      <c r="B125" t="s">
        <v>33</v>
      </c>
      <c r="C125" s="1">
        <v>45617</v>
      </c>
      <c r="D125" t="s">
        <v>13</v>
      </c>
      <c r="E125">
        <v>3.5</v>
      </c>
      <c r="F125" s="3">
        <v>0.54644808743169304</v>
      </c>
      <c r="G125" s="3">
        <v>0.49197698565764603</v>
      </c>
      <c r="H125" s="3">
        <v>0.52558922032598598</v>
      </c>
      <c r="I125" s="3">
        <v>0.42236024844720499</v>
      </c>
      <c r="J125" s="3">
        <v>0.45454545454545398</v>
      </c>
      <c r="K125" s="3">
        <v>-1.1497508073326499E-2</v>
      </c>
      <c r="L125" s="3"/>
      <c r="M125" s="3" t="e">
        <f>(Table1[[#This Row],[poisson_likelihood]] - (1-Table1[[#This Row],[poisson_likelihood]])/(1/Table1[[#This Row],[365 implied]]-1))/4</f>
        <v>#DIV/0!</v>
      </c>
      <c r="N125" s="4" t="e">
        <f>Table1[[#This Row],[kelly/4 365]]*$W$2*$U$2</f>
        <v>#DIV/0!</v>
      </c>
      <c r="O125" s="3"/>
      <c r="P125" s="3" t="e">
        <f>(Table1[[#This Row],[poisson_likelihood]] - (1-Table1[[#This Row],[poisson_likelihood]])/(1/Table1[[#This Row],[99/pinn implied]]-1))/4</f>
        <v>#DIV/0!</v>
      </c>
      <c r="Q125" s="4" t="e">
        <f>Table1[[#This Row],[kelly/4 99]]*$W$2*$U$2</f>
        <v>#DIV/0!</v>
      </c>
      <c r="R125" s="3"/>
      <c r="S1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7301</v>
      </c>
      <c r="B126" t="s">
        <v>124</v>
      </c>
      <c r="C126" s="1">
        <v>45617</v>
      </c>
      <c r="D126" t="s">
        <v>12</v>
      </c>
      <c r="E126">
        <v>3.5</v>
      </c>
      <c r="F126" s="3">
        <v>0.48780487804877998</v>
      </c>
      <c r="G126" s="3">
        <v>0.49994909854966801</v>
      </c>
      <c r="H126" s="3">
        <v>0.463312116020269</v>
      </c>
      <c r="I126" s="3">
        <v>0.386740331491712</v>
      </c>
      <c r="J126" s="3">
        <v>0.42671009771986901</v>
      </c>
      <c r="K126" s="3">
        <v>-1.1954800513916199E-2</v>
      </c>
      <c r="L126" s="3"/>
      <c r="M126" s="3" t="e">
        <f>(Table1[[#This Row],[poisson_likelihood]] - (1-Table1[[#This Row],[poisson_likelihood]])/(1/Table1[[#This Row],[365 implied]]-1))/4</f>
        <v>#DIV/0!</v>
      </c>
      <c r="N126" s="4" t="e">
        <f>Table1[[#This Row],[kelly/4 365]]*$W$2*$U$2</f>
        <v>#DIV/0!</v>
      </c>
      <c r="O126" s="3"/>
      <c r="P126" s="3" t="e">
        <f>(Table1[[#This Row],[poisson_likelihood]] - (1-Table1[[#This Row],[poisson_likelihood]])/(1/Table1[[#This Row],[99/pinn implied]]-1))/4</f>
        <v>#DIV/0!</v>
      </c>
      <c r="Q126" s="4" t="e">
        <f>Table1[[#This Row],[kelly/4 99]]*$W$2*$U$2</f>
        <v>#DIV/0!</v>
      </c>
      <c r="R126" s="3"/>
      <c r="S1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7127</v>
      </c>
      <c r="B127" t="s">
        <v>37</v>
      </c>
      <c r="C127" s="1">
        <v>45617</v>
      </c>
      <c r="D127" t="s">
        <v>12</v>
      </c>
      <c r="E127">
        <v>2.5</v>
      </c>
      <c r="F127" s="3">
        <v>0.56497175141242895</v>
      </c>
      <c r="G127" s="3">
        <v>0.56677120229468403</v>
      </c>
      <c r="H127" s="3">
        <v>0.54389228473144502</v>
      </c>
      <c r="I127" s="3">
        <v>0.67261904761904701</v>
      </c>
      <c r="J127" s="3">
        <v>0.62283737024221397</v>
      </c>
      <c r="K127" s="3">
        <v>-1.2113849358877099E-2</v>
      </c>
      <c r="L127" s="3"/>
      <c r="M127" s="3" t="e">
        <f>(Table1[[#This Row],[poisson_likelihood]] - (1-Table1[[#This Row],[poisson_likelihood]])/(1/Table1[[#This Row],[365 implied]]-1))/4</f>
        <v>#DIV/0!</v>
      </c>
      <c r="N127" s="4" t="e">
        <f>Table1[[#This Row],[kelly/4 365]]*$W$2*$U$2</f>
        <v>#DIV/0!</v>
      </c>
      <c r="O127" s="3"/>
      <c r="P127" s="3" t="e">
        <f>(Table1[[#This Row],[poisson_likelihood]] - (1-Table1[[#This Row],[poisson_likelihood]])/(1/Table1[[#This Row],[99/pinn implied]]-1))/4</f>
        <v>#DIV/0!</v>
      </c>
      <c r="Q127" s="4" t="e">
        <f>Table1[[#This Row],[kelly/4 99]]*$W$2*$U$2</f>
        <v>#DIV/0!</v>
      </c>
      <c r="R127" s="3"/>
      <c r="S1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7237</v>
      </c>
      <c r="B128" t="s">
        <v>92</v>
      </c>
      <c r="C128" s="1">
        <v>45617</v>
      </c>
      <c r="D128" t="s">
        <v>12</v>
      </c>
      <c r="E128">
        <v>2.5</v>
      </c>
      <c r="F128" s="3">
        <v>0.40650406504065001</v>
      </c>
      <c r="G128" s="3">
        <v>0.42130904145669701</v>
      </c>
      <c r="H128" s="3">
        <v>0.376208487456754</v>
      </c>
      <c r="I128" s="3">
        <v>0.39263803680981502</v>
      </c>
      <c r="J128" s="3">
        <v>0.43396226415094302</v>
      </c>
      <c r="K128" s="3">
        <v>-1.2761493297325999E-2</v>
      </c>
      <c r="L128" s="3"/>
      <c r="M128" s="3" t="e">
        <f>(Table1[[#This Row],[poisson_likelihood]] - (1-Table1[[#This Row],[poisson_likelihood]])/(1/Table1[[#This Row],[365 implied]]-1))/4</f>
        <v>#DIV/0!</v>
      </c>
      <c r="N128" s="4" t="e">
        <f>Table1[[#This Row],[kelly/4 365]]*$W$2*$U$2</f>
        <v>#DIV/0!</v>
      </c>
      <c r="O128" s="3"/>
      <c r="P128" s="3" t="e">
        <f>(Table1[[#This Row],[poisson_likelihood]] - (1-Table1[[#This Row],[poisson_likelihood]])/(1/Table1[[#This Row],[99/pinn implied]]-1))/4</f>
        <v>#DIV/0!</v>
      </c>
      <c r="Q128" s="4" t="e">
        <f>Table1[[#This Row],[kelly/4 99]]*$W$2*$U$2</f>
        <v>#DIV/0!</v>
      </c>
      <c r="R128" s="3"/>
      <c r="S1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7265</v>
      </c>
      <c r="B129" t="s">
        <v>106</v>
      </c>
      <c r="C129" s="1">
        <v>45617</v>
      </c>
      <c r="D129" t="s">
        <v>12</v>
      </c>
      <c r="E129">
        <v>2.5</v>
      </c>
      <c r="F129" s="3">
        <v>0.54644808743169304</v>
      </c>
      <c r="G129" s="3">
        <v>0.56607174568553797</v>
      </c>
      <c r="H129" s="3">
        <v>0.522369300640805</v>
      </c>
      <c r="I129" s="3">
        <v>0.52631578947368396</v>
      </c>
      <c r="J129" s="3">
        <v>0.50583657587548603</v>
      </c>
      <c r="K129" s="3">
        <v>-1.3272343321483601E-2</v>
      </c>
      <c r="L129" s="3"/>
      <c r="M129" s="3" t="e">
        <f>(Table1[[#This Row],[poisson_likelihood]] - (1-Table1[[#This Row],[poisson_likelihood]])/(1/Table1[[#This Row],[365 implied]]-1))/4</f>
        <v>#DIV/0!</v>
      </c>
      <c r="N129" s="4" t="e">
        <f>Table1[[#This Row],[kelly/4 365]]*$W$2*$U$2</f>
        <v>#DIV/0!</v>
      </c>
      <c r="O129" s="3"/>
      <c r="P129" s="3" t="e">
        <f>(Table1[[#This Row],[poisson_likelihood]] - (1-Table1[[#This Row],[poisson_likelihood]])/(1/Table1[[#This Row],[99/pinn implied]]-1))/4</f>
        <v>#DIV/0!</v>
      </c>
      <c r="Q129" s="4" t="e">
        <f>Table1[[#This Row],[kelly/4 99]]*$W$2*$U$2</f>
        <v>#DIV/0!</v>
      </c>
      <c r="R129" s="3"/>
      <c r="S1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7218</v>
      </c>
      <c r="B130" t="s">
        <v>82</v>
      </c>
      <c r="C130" s="1">
        <v>45617</v>
      </c>
      <c r="D130" t="s">
        <v>13</v>
      </c>
      <c r="E130">
        <v>3.5</v>
      </c>
      <c r="F130" s="3">
        <v>0.55555555555555503</v>
      </c>
      <c r="G130" s="3">
        <v>0.49538632498597401</v>
      </c>
      <c r="H130" s="3">
        <v>0.53182537913036998</v>
      </c>
      <c r="I130" s="3">
        <v>0.48322147651006703</v>
      </c>
      <c r="J130" s="3">
        <v>0.47307692307692301</v>
      </c>
      <c r="K130" s="3">
        <v>-1.3348224239166699E-2</v>
      </c>
      <c r="L130" s="3"/>
      <c r="M130" s="3" t="e">
        <f>(Table1[[#This Row],[poisson_likelihood]] - (1-Table1[[#This Row],[poisson_likelihood]])/(1/Table1[[#This Row],[365 implied]]-1))/4</f>
        <v>#DIV/0!</v>
      </c>
      <c r="N130" s="4" t="e">
        <f>Table1[[#This Row],[kelly/4 365]]*$W$2*$U$2</f>
        <v>#DIV/0!</v>
      </c>
      <c r="O130" s="3"/>
      <c r="P130" s="3" t="e">
        <f>(Table1[[#This Row],[poisson_likelihood]] - (1-Table1[[#This Row],[poisson_likelihood]])/(1/Table1[[#This Row],[99/pinn implied]]-1))/4</f>
        <v>#DIV/0!</v>
      </c>
      <c r="Q130" s="4" t="e">
        <f>Table1[[#This Row],[kelly/4 99]]*$W$2*$U$2</f>
        <v>#DIV/0!</v>
      </c>
      <c r="R130" s="3"/>
      <c r="S1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7082</v>
      </c>
      <c r="B131" t="s">
        <v>14</v>
      </c>
      <c r="C131" s="1">
        <v>45617</v>
      </c>
      <c r="D131" t="s">
        <v>13</v>
      </c>
      <c r="E131">
        <v>2.5</v>
      </c>
      <c r="F131" s="3">
        <v>0.53191489361702105</v>
      </c>
      <c r="G131" s="3">
        <v>0.46492386431844501</v>
      </c>
      <c r="H131" s="3">
        <v>0.50640179174385502</v>
      </c>
      <c r="I131" s="3">
        <v>0.52571428571428502</v>
      </c>
      <c r="J131" s="3">
        <v>0.49511400651465798</v>
      </c>
      <c r="K131" s="3">
        <v>-1.3626315773168101E-2</v>
      </c>
      <c r="L131" s="3"/>
      <c r="M131" s="3" t="e">
        <f>(Table1[[#This Row],[poisson_likelihood]] - (1-Table1[[#This Row],[poisson_likelihood]])/(1/Table1[[#This Row],[365 implied]]-1))/4</f>
        <v>#DIV/0!</v>
      </c>
      <c r="N131" s="4" t="e">
        <f>Table1[[#This Row],[kelly/4 365]]*$W$2*$U$2</f>
        <v>#DIV/0!</v>
      </c>
      <c r="O131" s="3"/>
      <c r="P131" s="3" t="e">
        <f>(Table1[[#This Row],[poisson_likelihood]] - (1-Table1[[#This Row],[poisson_likelihood]])/(1/Table1[[#This Row],[99/pinn implied]]-1))/4</f>
        <v>#DIV/0!</v>
      </c>
      <c r="Q131" s="4" t="e">
        <f>Table1[[#This Row],[kelly/4 99]]*$W$2*$U$2</f>
        <v>#DIV/0!</v>
      </c>
      <c r="R131" s="3"/>
      <c r="S1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7233</v>
      </c>
      <c r="B132" t="s">
        <v>90</v>
      </c>
      <c r="C132" s="1">
        <v>45617</v>
      </c>
      <c r="D132" t="s">
        <v>12</v>
      </c>
      <c r="E132">
        <v>2.5</v>
      </c>
      <c r="F132" s="3">
        <v>0.49261083743842299</v>
      </c>
      <c r="G132" s="3">
        <v>0.50666274842989401</v>
      </c>
      <c r="H132" s="3">
        <v>0.46321327902299197</v>
      </c>
      <c r="I132" s="3">
        <v>0.49122807017543801</v>
      </c>
      <c r="J132" s="3">
        <v>0.46232876712328702</v>
      </c>
      <c r="K132" s="3">
        <v>-1.44847193163412E-2</v>
      </c>
      <c r="L132" s="3"/>
      <c r="M132" s="3" t="e">
        <f>(Table1[[#This Row],[poisson_likelihood]] - (1-Table1[[#This Row],[poisson_likelihood]])/(1/Table1[[#This Row],[365 implied]]-1))/4</f>
        <v>#DIV/0!</v>
      </c>
      <c r="N132" s="4" t="e">
        <f>Table1[[#This Row],[kelly/4 365]]*$W$2*$U$2</f>
        <v>#DIV/0!</v>
      </c>
      <c r="O132" s="3"/>
      <c r="P132" s="3" t="e">
        <f>(Table1[[#This Row],[poisson_likelihood]] - (1-Table1[[#This Row],[poisson_likelihood]])/(1/Table1[[#This Row],[99/pinn implied]]-1))/4</f>
        <v>#DIV/0!</v>
      </c>
      <c r="Q132" s="4" t="e">
        <f>Table1[[#This Row],[kelly/4 99]]*$W$2*$U$2</f>
        <v>#DIV/0!</v>
      </c>
      <c r="R132" s="3"/>
      <c r="S1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7096</v>
      </c>
      <c r="B133" t="s">
        <v>21</v>
      </c>
      <c r="C133" s="1">
        <v>45617</v>
      </c>
      <c r="D133" t="s">
        <v>13</v>
      </c>
      <c r="E133">
        <v>1.5</v>
      </c>
      <c r="F133" s="3">
        <v>0.46296296296296202</v>
      </c>
      <c r="G133" s="3">
        <v>0.378714139213292</v>
      </c>
      <c r="H133" s="3">
        <v>0.43105444778007401</v>
      </c>
      <c r="I133" s="3">
        <v>0.45</v>
      </c>
      <c r="J133" s="3">
        <v>0.429824561403508</v>
      </c>
      <c r="K133" s="3">
        <v>-1.4853963964448101E-2</v>
      </c>
      <c r="L133" s="3"/>
      <c r="M133" s="3" t="e">
        <f>(Table1[[#This Row],[poisson_likelihood]] - (1-Table1[[#This Row],[poisson_likelihood]])/(1/Table1[[#This Row],[365 implied]]-1))/4</f>
        <v>#DIV/0!</v>
      </c>
      <c r="N133" s="4" t="e">
        <f>Table1[[#This Row],[kelly/4 365]]*$W$2*$U$2</f>
        <v>#DIV/0!</v>
      </c>
      <c r="O133" s="3"/>
      <c r="P133" s="3" t="e">
        <f>(Table1[[#This Row],[poisson_likelihood]] - (1-Table1[[#This Row],[poisson_likelihood]])/(1/Table1[[#This Row],[99/pinn implied]]-1))/4</f>
        <v>#DIV/0!</v>
      </c>
      <c r="Q133" s="4" t="e">
        <f>Table1[[#This Row],[kelly/4 99]]*$W$2*$U$2</f>
        <v>#DIV/0!</v>
      </c>
      <c r="R133" s="3"/>
      <c r="S1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7171</v>
      </c>
      <c r="B134" t="s">
        <v>59</v>
      </c>
      <c r="C134" s="1">
        <v>45617</v>
      </c>
      <c r="D134" t="s">
        <v>12</v>
      </c>
      <c r="E134">
        <v>2.5</v>
      </c>
      <c r="F134" s="3">
        <v>0.64516129032257996</v>
      </c>
      <c r="G134" s="3">
        <v>0.637213564381233</v>
      </c>
      <c r="H134" s="3">
        <v>0.62365313032410696</v>
      </c>
      <c r="I134" s="3">
        <v>0.57407407407407396</v>
      </c>
      <c r="J134" s="3">
        <v>0.57509157509157505</v>
      </c>
      <c r="K134" s="3">
        <v>-1.51534763625605E-2</v>
      </c>
      <c r="L134" s="3"/>
      <c r="M134" s="3" t="e">
        <f>(Table1[[#This Row],[poisson_likelihood]] - (1-Table1[[#This Row],[poisson_likelihood]])/(1/Table1[[#This Row],[365 implied]]-1))/4</f>
        <v>#DIV/0!</v>
      </c>
      <c r="N134" s="4" t="e">
        <f>Table1[[#This Row],[kelly/4 365]]*$W$2*$U$2</f>
        <v>#DIV/0!</v>
      </c>
      <c r="O134" s="3"/>
      <c r="P134" s="3" t="e">
        <f>(Table1[[#This Row],[poisson_likelihood]] - (1-Table1[[#This Row],[poisson_likelihood]])/(1/Table1[[#This Row],[99/pinn implied]]-1))/4</f>
        <v>#DIV/0!</v>
      </c>
      <c r="Q134" s="4" t="e">
        <f>Table1[[#This Row],[kelly/4 99]]*$W$2*$U$2</f>
        <v>#DIV/0!</v>
      </c>
      <c r="R134" s="3"/>
      <c r="S1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7187</v>
      </c>
      <c r="B135" t="s">
        <v>67</v>
      </c>
      <c r="C135" s="1">
        <v>45617</v>
      </c>
      <c r="D135" t="s">
        <v>12</v>
      </c>
      <c r="E135">
        <v>2.5</v>
      </c>
      <c r="F135" s="3">
        <v>0.57471264367816</v>
      </c>
      <c r="G135" s="3">
        <v>0.58762413812362901</v>
      </c>
      <c r="H135" s="3">
        <v>0.54780471038724998</v>
      </c>
      <c r="I135" s="3">
        <v>0.46153846153846101</v>
      </c>
      <c r="J135" s="3">
        <v>0.466237942122186</v>
      </c>
      <c r="K135" s="3">
        <v>-1.5817501326413502E-2</v>
      </c>
      <c r="L135" s="3"/>
      <c r="M135" s="3" t="e">
        <f>(Table1[[#This Row],[poisson_likelihood]] - (1-Table1[[#This Row],[poisson_likelihood]])/(1/Table1[[#This Row],[365 implied]]-1))/4</f>
        <v>#DIV/0!</v>
      </c>
      <c r="N135" s="4" t="e">
        <f>Table1[[#This Row],[kelly/4 365]]*$W$2*$U$2</f>
        <v>#DIV/0!</v>
      </c>
      <c r="O135" s="3"/>
      <c r="P135" s="3" t="e">
        <f>(Table1[[#This Row],[poisson_likelihood]] - (1-Table1[[#This Row],[poisson_likelihood]])/(1/Table1[[#This Row],[99/pinn implied]]-1))/4</f>
        <v>#DIV/0!</v>
      </c>
      <c r="Q135" s="4" t="e">
        <f>Table1[[#This Row],[kelly/4 99]]*$W$2*$U$2</f>
        <v>#DIV/0!</v>
      </c>
      <c r="R135" s="3"/>
      <c r="S1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7186</v>
      </c>
      <c r="B136" t="s">
        <v>66</v>
      </c>
      <c r="C136" s="1">
        <v>45617</v>
      </c>
      <c r="D136" t="s">
        <v>13</v>
      </c>
      <c r="E136">
        <v>2.5</v>
      </c>
      <c r="F136" s="3">
        <v>0.47169811320754701</v>
      </c>
      <c r="G136" s="3">
        <v>0.39661703664873799</v>
      </c>
      <c r="H136" s="3">
        <v>0.43821017569293802</v>
      </c>
      <c r="I136" s="3">
        <v>0.44505494505494497</v>
      </c>
      <c r="J136" s="3">
        <v>0.46774193548387</v>
      </c>
      <c r="K136" s="3">
        <v>-1.5846970431019999E-2</v>
      </c>
      <c r="L136" s="3"/>
      <c r="M136" s="3" t="e">
        <f>(Table1[[#This Row],[poisson_likelihood]] - (1-Table1[[#This Row],[poisson_likelihood]])/(1/Table1[[#This Row],[365 implied]]-1))/4</f>
        <v>#DIV/0!</v>
      </c>
      <c r="N136" s="4" t="e">
        <f>Table1[[#This Row],[kelly/4 365]]*$W$2*$U$2</f>
        <v>#DIV/0!</v>
      </c>
      <c r="O136" s="3"/>
      <c r="P136" s="3" t="e">
        <f>(Table1[[#This Row],[poisson_likelihood]] - (1-Table1[[#This Row],[poisson_likelihood]])/(1/Table1[[#This Row],[99/pinn implied]]-1))/4</f>
        <v>#DIV/0!</v>
      </c>
      <c r="Q136" s="4" t="e">
        <f>Table1[[#This Row],[kelly/4 99]]*$W$2*$U$2</f>
        <v>#DIV/0!</v>
      </c>
      <c r="R136" s="3"/>
      <c r="S1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7185</v>
      </c>
      <c r="B137" t="s">
        <v>66</v>
      </c>
      <c r="C137" s="1">
        <v>45617</v>
      </c>
      <c r="D137" t="s">
        <v>12</v>
      </c>
      <c r="E137">
        <v>2.5</v>
      </c>
      <c r="F137" s="3">
        <v>0.58823529411764697</v>
      </c>
      <c r="G137" s="3">
        <v>0.60338296335126096</v>
      </c>
      <c r="H137" s="3">
        <v>0.56178982430706104</v>
      </c>
      <c r="I137" s="3">
        <v>0.55494505494505497</v>
      </c>
      <c r="J137" s="3">
        <v>0.532258064516129</v>
      </c>
      <c r="K137" s="3">
        <v>-1.60561780992842E-2</v>
      </c>
      <c r="L137" s="3"/>
      <c r="M137" s="3" t="e">
        <f>(Table1[[#This Row],[poisson_likelihood]] - (1-Table1[[#This Row],[poisson_likelihood]])/(1/Table1[[#This Row],[365 implied]]-1))/4</f>
        <v>#DIV/0!</v>
      </c>
      <c r="N137" s="4" t="e">
        <f>Table1[[#This Row],[kelly/4 365]]*$W$2*$U$2</f>
        <v>#DIV/0!</v>
      </c>
      <c r="O137" s="3"/>
      <c r="P137" s="3" t="e">
        <f>(Table1[[#This Row],[poisson_likelihood]] - (1-Table1[[#This Row],[poisson_likelihood]])/(1/Table1[[#This Row],[99/pinn implied]]-1))/4</f>
        <v>#DIV/0!</v>
      </c>
      <c r="Q137" s="4" t="e">
        <f>Table1[[#This Row],[kelly/4 99]]*$W$2*$U$2</f>
        <v>#DIV/0!</v>
      </c>
      <c r="R137" s="3"/>
      <c r="S1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7234</v>
      </c>
      <c r="B138" t="s">
        <v>90</v>
      </c>
      <c r="C138" s="1">
        <v>45617</v>
      </c>
      <c r="D138" t="s">
        <v>13</v>
      </c>
      <c r="E138">
        <v>2.5</v>
      </c>
      <c r="F138" s="3">
        <v>0.56497175141242895</v>
      </c>
      <c r="G138" s="3">
        <v>0.493337251570105</v>
      </c>
      <c r="H138" s="3">
        <v>0.53678672097700697</v>
      </c>
      <c r="I138" s="3">
        <v>0.50877192982456099</v>
      </c>
      <c r="J138" s="3">
        <v>0.53767123287671204</v>
      </c>
      <c r="K138" s="3">
        <v>-1.6197241516459699E-2</v>
      </c>
      <c r="L138" s="3"/>
      <c r="M138" s="3" t="e">
        <f>(Table1[[#This Row],[poisson_likelihood]] - (1-Table1[[#This Row],[poisson_likelihood]])/(1/Table1[[#This Row],[365 implied]]-1))/4</f>
        <v>#DIV/0!</v>
      </c>
      <c r="N138" s="4" t="e">
        <f>Table1[[#This Row],[kelly/4 365]]*$W$2*$U$2</f>
        <v>#DIV/0!</v>
      </c>
      <c r="O138" s="3"/>
      <c r="P138" s="3" t="e">
        <f>(Table1[[#This Row],[poisson_likelihood]] - (1-Table1[[#This Row],[poisson_likelihood]])/(1/Table1[[#This Row],[99/pinn implied]]-1))/4</f>
        <v>#DIV/0!</v>
      </c>
      <c r="Q138" s="4" t="e">
        <f>Table1[[#This Row],[kelly/4 99]]*$W$2*$U$2</f>
        <v>#DIV/0!</v>
      </c>
      <c r="R138" s="3"/>
      <c r="S1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7095</v>
      </c>
      <c r="B139" t="s">
        <v>21</v>
      </c>
      <c r="C139" s="1">
        <v>45617</v>
      </c>
      <c r="D139" t="s">
        <v>12</v>
      </c>
      <c r="E139">
        <v>1.5</v>
      </c>
      <c r="F139" s="3">
        <v>0.59523809523809501</v>
      </c>
      <c r="G139" s="3">
        <v>0.621285860786707</v>
      </c>
      <c r="H139" s="3">
        <v>0.56894555221992504</v>
      </c>
      <c r="I139" s="3">
        <v>0.55000000000000004</v>
      </c>
      <c r="J139" s="3">
        <v>0.570175438596491</v>
      </c>
      <c r="K139" s="3">
        <v>-1.62395118641636E-2</v>
      </c>
      <c r="L139" s="3"/>
      <c r="M139" s="3" t="e">
        <f>(Table1[[#This Row],[poisson_likelihood]] - (1-Table1[[#This Row],[poisson_likelihood]])/(1/Table1[[#This Row],[365 implied]]-1))/4</f>
        <v>#DIV/0!</v>
      </c>
      <c r="N139" s="4" t="e">
        <f>Table1[[#This Row],[kelly/4 365]]*$W$2*$U$2</f>
        <v>#DIV/0!</v>
      </c>
      <c r="O139" s="3"/>
      <c r="P139" s="3" t="e">
        <f>(Table1[[#This Row],[poisson_likelihood]] - (1-Table1[[#This Row],[poisson_likelihood]])/(1/Table1[[#This Row],[99/pinn implied]]-1))/4</f>
        <v>#DIV/0!</v>
      </c>
      <c r="Q139" s="4" t="e">
        <f>Table1[[#This Row],[kelly/4 99]]*$W$2*$U$2</f>
        <v>#DIV/0!</v>
      </c>
      <c r="R139" s="3"/>
      <c r="S1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7194</v>
      </c>
      <c r="B140" t="s">
        <v>70</v>
      </c>
      <c r="C140" s="1">
        <v>45617</v>
      </c>
      <c r="D140" t="s">
        <v>13</v>
      </c>
      <c r="E140">
        <v>2.5</v>
      </c>
      <c r="F140" s="3">
        <v>0.43103448275862</v>
      </c>
      <c r="G140" s="3">
        <v>0.34847771577919701</v>
      </c>
      <c r="H140" s="3">
        <v>0.39217868265624101</v>
      </c>
      <c r="I140" s="3">
        <v>0.39156626506024</v>
      </c>
      <c r="J140" s="3">
        <v>0.40357142857142803</v>
      </c>
      <c r="K140" s="3">
        <v>-1.70730030752878E-2</v>
      </c>
      <c r="L140" s="3"/>
      <c r="M140" s="3" t="e">
        <f>(Table1[[#This Row],[poisson_likelihood]] - (1-Table1[[#This Row],[poisson_likelihood]])/(1/Table1[[#This Row],[365 implied]]-1))/4</f>
        <v>#DIV/0!</v>
      </c>
      <c r="N140" s="4" t="e">
        <f>Table1[[#This Row],[kelly/4 365]]*$W$2*$U$2</f>
        <v>#DIV/0!</v>
      </c>
      <c r="O140" s="3"/>
      <c r="P140" s="3" t="e">
        <f>(Table1[[#This Row],[poisson_likelihood]] - (1-Table1[[#This Row],[poisson_likelihood]])/(1/Table1[[#This Row],[99/pinn implied]]-1))/4</f>
        <v>#DIV/0!</v>
      </c>
      <c r="Q140" s="4" t="e">
        <f>Table1[[#This Row],[kelly/4 99]]*$W$2*$U$2</f>
        <v>#DIV/0!</v>
      </c>
      <c r="R140" s="3"/>
      <c r="S1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7144</v>
      </c>
      <c r="B141" t="s">
        <v>45</v>
      </c>
      <c r="C141" s="1">
        <v>45617</v>
      </c>
      <c r="D141" t="s">
        <v>13</v>
      </c>
      <c r="E141">
        <v>1.5</v>
      </c>
      <c r="F141" s="3">
        <v>0.41666666666666602</v>
      </c>
      <c r="G141" s="3">
        <v>0.35680944581893698</v>
      </c>
      <c r="H141" s="3">
        <v>0.37514324831892298</v>
      </c>
      <c r="I141" s="3">
        <v>0.286713286713286</v>
      </c>
      <c r="J141" s="3">
        <v>0.31800766283524901</v>
      </c>
      <c r="K141" s="3">
        <v>-1.7795750720461499E-2</v>
      </c>
      <c r="L141" s="3"/>
      <c r="M141" s="3" t="e">
        <f>(Table1[[#This Row],[poisson_likelihood]] - (1-Table1[[#This Row],[poisson_likelihood]])/(1/Table1[[#This Row],[365 implied]]-1))/4</f>
        <v>#DIV/0!</v>
      </c>
      <c r="N141" s="4" t="e">
        <f>Table1[[#This Row],[kelly/4 365]]*$W$2*$U$2</f>
        <v>#DIV/0!</v>
      </c>
      <c r="O141" s="3"/>
      <c r="P141" s="3" t="e">
        <f>(Table1[[#This Row],[poisson_likelihood]] - (1-Table1[[#This Row],[poisson_likelihood]])/(1/Table1[[#This Row],[99/pinn implied]]-1))/4</f>
        <v>#DIV/0!</v>
      </c>
      <c r="Q141" s="4" t="e">
        <f>Table1[[#This Row],[kelly/4 99]]*$W$2*$U$2</f>
        <v>#DIV/0!</v>
      </c>
      <c r="R141" s="3"/>
      <c r="S1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7119</v>
      </c>
      <c r="B142" t="s">
        <v>33</v>
      </c>
      <c r="C142" s="1">
        <v>45617</v>
      </c>
      <c r="D142" t="s">
        <v>12</v>
      </c>
      <c r="E142">
        <v>3.5</v>
      </c>
      <c r="F142" s="3">
        <v>0.51020408163265296</v>
      </c>
      <c r="G142" s="3">
        <v>0.50802301434235297</v>
      </c>
      <c r="H142" s="3">
        <v>0.47441077967401302</v>
      </c>
      <c r="I142" s="3">
        <v>0.57763975155279501</v>
      </c>
      <c r="J142" s="3">
        <v>0.54545454545454497</v>
      </c>
      <c r="K142" s="3">
        <v>-1.8269497874722401E-2</v>
      </c>
      <c r="L142" s="3"/>
      <c r="M142" s="3" t="e">
        <f>(Table1[[#This Row],[poisson_likelihood]] - (1-Table1[[#This Row],[poisson_likelihood]])/(1/Table1[[#This Row],[365 implied]]-1))/4</f>
        <v>#DIV/0!</v>
      </c>
      <c r="N142" s="4" t="e">
        <f>Table1[[#This Row],[kelly/4 365]]*$W$2*$U$2</f>
        <v>#DIV/0!</v>
      </c>
      <c r="O142" s="3"/>
      <c r="P142" s="3" t="e">
        <f>(Table1[[#This Row],[poisson_likelihood]] - (1-Table1[[#This Row],[poisson_likelihood]])/(1/Table1[[#This Row],[99/pinn implied]]-1))/4</f>
        <v>#DIV/0!</v>
      </c>
      <c r="Q142" s="4" t="e">
        <f>Table1[[#This Row],[kelly/4 99]]*$W$2*$U$2</f>
        <v>#DIV/0!</v>
      </c>
      <c r="R142" s="3"/>
      <c r="S1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7102</v>
      </c>
      <c r="B143" t="s">
        <v>24</v>
      </c>
      <c r="C143" s="1">
        <v>45617</v>
      </c>
      <c r="D143" t="s">
        <v>13</v>
      </c>
      <c r="E143">
        <v>1.5</v>
      </c>
      <c r="F143" s="3">
        <v>0.434782608695652</v>
      </c>
      <c r="G143" s="3">
        <v>0.34854188414727899</v>
      </c>
      <c r="H143" s="3">
        <v>0.39298447688281302</v>
      </c>
      <c r="I143" s="3">
        <v>0.39374999999999999</v>
      </c>
      <c r="J143" s="3">
        <v>0.39298245614034999</v>
      </c>
      <c r="K143" s="3">
        <v>-1.8487635224909399E-2</v>
      </c>
      <c r="L143" s="3"/>
      <c r="M143" s="3" t="e">
        <f>(Table1[[#This Row],[poisson_likelihood]] - (1-Table1[[#This Row],[poisson_likelihood]])/(1/Table1[[#This Row],[365 implied]]-1))/4</f>
        <v>#DIV/0!</v>
      </c>
      <c r="N143" s="4" t="e">
        <f>Table1[[#This Row],[kelly/4 365]]*$W$2*$U$2</f>
        <v>#DIV/0!</v>
      </c>
      <c r="O143" s="3"/>
      <c r="P143" s="3" t="e">
        <f>(Table1[[#This Row],[poisson_likelihood]] - (1-Table1[[#This Row],[poisson_likelihood]])/(1/Table1[[#This Row],[99/pinn implied]]-1))/4</f>
        <v>#DIV/0!</v>
      </c>
      <c r="Q143" s="4" t="e">
        <f>Table1[[#This Row],[kelly/4 99]]*$W$2*$U$2</f>
        <v>#DIV/0!</v>
      </c>
      <c r="R143" s="3"/>
      <c r="S1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7172</v>
      </c>
      <c r="B144" t="s">
        <v>59</v>
      </c>
      <c r="C144" s="1">
        <v>45617</v>
      </c>
      <c r="D144" t="s">
        <v>13</v>
      </c>
      <c r="E144">
        <v>2.5</v>
      </c>
      <c r="F144" s="3">
        <v>0.42016806722688999</v>
      </c>
      <c r="G144" s="3">
        <v>0.362786435618766</v>
      </c>
      <c r="H144" s="3">
        <v>0.37634686967589198</v>
      </c>
      <c r="I144" s="3">
        <v>0.42592592592592499</v>
      </c>
      <c r="J144" s="3">
        <v>0.42490842490842401</v>
      </c>
      <c r="K144" s="3">
        <v>-1.8893922132495598E-2</v>
      </c>
      <c r="L144" s="3"/>
      <c r="M144" s="3" t="e">
        <f>(Table1[[#This Row],[poisson_likelihood]] - (1-Table1[[#This Row],[poisson_likelihood]])/(1/Table1[[#This Row],[365 implied]]-1))/4</f>
        <v>#DIV/0!</v>
      </c>
      <c r="N144" s="4" t="e">
        <f>Table1[[#This Row],[kelly/4 365]]*$W$2*$U$2</f>
        <v>#DIV/0!</v>
      </c>
      <c r="O144" s="3"/>
      <c r="P144" s="3" t="e">
        <f>(Table1[[#This Row],[poisson_likelihood]] - (1-Table1[[#This Row],[poisson_likelihood]])/(1/Table1[[#This Row],[99/pinn implied]]-1))/4</f>
        <v>#DIV/0!</v>
      </c>
      <c r="Q144" s="4" t="e">
        <f>Table1[[#This Row],[kelly/4 99]]*$W$2*$U$2</f>
        <v>#DIV/0!</v>
      </c>
      <c r="R144" s="3"/>
      <c r="S1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7224</v>
      </c>
      <c r="B145" t="s">
        <v>85</v>
      </c>
      <c r="C145" s="1">
        <v>45617</v>
      </c>
      <c r="D145" t="s">
        <v>13</v>
      </c>
      <c r="E145">
        <v>1.5</v>
      </c>
      <c r="F145" s="3">
        <v>0.46511627906976699</v>
      </c>
      <c r="G145" s="3">
        <v>0.38948813088106199</v>
      </c>
      <c r="H145" s="3">
        <v>0.423936142202677</v>
      </c>
      <c r="I145" s="3">
        <v>0.39444444444444399</v>
      </c>
      <c r="J145" s="3">
        <v>0.39610389610389601</v>
      </c>
      <c r="K145" s="3">
        <v>-1.9247237883531301E-2</v>
      </c>
      <c r="L145" s="3"/>
      <c r="M145" s="3" t="e">
        <f>(Table1[[#This Row],[poisson_likelihood]] - (1-Table1[[#This Row],[poisson_likelihood]])/(1/Table1[[#This Row],[365 implied]]-1))/4</f>
        <v>#DIV/0!</v>
      </c>
      <c r="N145" s="4" t="e">
        <f>Table1[[#This Row],[kelly/4 365]]*$W$2*$U$2</f>
        <v>#DIV/0!</v>
      </c>
      <c r="O145" s="3"/>
      <c r="P145" s="3" t="e">
        <f>(Table1[[#This Row],[poisson_likelihood]] - (1-Table1[[#This Row],[poisson_likelihood]])/(1/Table1[[#This Row],[99/pinn implied]]-1))/4</f>
        <v>#DIV/0!</v>
      </c>
      <c r="Q145" s="4" t="e">
        <f>Table1[[#This Row],[kelly/4 99]]*$W$2*$U$2</f>
        <v>#DIV/0!</v>
      </c>
      <c r="R145" s="3"/>
      <c r="S1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7128</v>
      </c>
      <c r="B146" t="s">
        <v>37</v>
      </c>
      <c r="C146" s="1">
        <v>45617</v>
      </c>
      <c r="D146" t="s">
        <v>13</v>
      </c>
      <c r="E146">
        <v>2.5</v>
      </c>
      <c r="F146" s="3">
        <v>0.49504950495049499</v>
      </c>
      <c r="G146" s="3">
        <v>0.43322879770531503</v>
      </c>
      <c r="H146" s="3">
        <v>0.45610771526855398</v>
      </c>
      <c r="I146" s="3">
        <v>0.327380952380952</v>
      </c>
      <c r="J146" s="3">
        <v>0.37716262975778497</v>
      </c>
      <c r="K146" s="3">
        <v>-1.9280003715078299E-2</v>
      </c>
      <c r="L146" s="3"/>
      <c r="M146" s="3" t="e">
        <f>(Table1[[#This Row],[poisson_likelihood]] - (1-Table1[[#This Row],[poisson_likelihood]])/(1/Table1[[#This Row],[365 implied]]-1))/4</f>
        <v>#DIV/0!</v>
      </c>
      <c r="N146" s="4" t="e">
        <f>Table1[[#This Row],[kelly/4 365]]*$W$2*$U$2</f>
        <v>#DIV/0!</v>
      </c>
      <c r="O146" s="3"/>
      <c r="P146" s="3" t="e">
        <f>(Table1[[#This Row],[poisson_likelihood]] - (1-Table1[[#This Row],[poisson_likelihood]])/(1/Table1[[#This Row],[99/pinn implied]]-1))/4</f>
        <v>#DIV/0!</v>
      </c>
      <c r="Q146" s="4" t="e">
        <f>Table1[[#This Row],[kelly/4 99]]*$W$2*$U$2</f>
        <v>#DIV/0!</v>
      </c>
      <c r="R146" s="3"/>
      <c r="S1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7292</v>
      </c>
      <c r="B147" t="s">
        <v>119</v>
      </c>
      <c r="C147" s="1">
        <v>45617</v>
      </c>
      <c r="D147" t="s">
        <v>13</v>
      </c>
      <c r="E147">
        <v>1.5</v>
      </c>
      <c r="F147" s="3">
        <v>0.40816326530612201</v>
      </c>
      <c r="G147" s="3">
        <v>0.31485774438656799</v>
      </c>
      <c r="H147" s="3">
        <v>0.362322225899742</v>
      </c>
      <c r="I147" s="3">
        <v>0.40909090909090901</v>
      </c>
      <c r="J147" s="3">
        <v>0.40397350993377401</v>
      </c>
      <c r="K147" s="3">
        <v>-1.9363887335453599E-2</v>
      </c>
      <c r="L147" s="3"/>
      <c r="M147" s="3" t="e">
        <f>(Table1[[#This Row],[poisson_likelihood]] - (1-Table1[[#This Row],[poisson_likelihood]])/(1/Table1[[#This Row],[365 implied]]-1))/4</f>
        <v>#DIV/0!</v>
      </c>
      <c r="N147" s="4" t="e">
        <f>Table1[[#This Row],[kelly/4 365]]*$W$2*$U$2</f>
        <v>#DIV/0!</v>
      </c>
      <c r="O147" s="3"/>
      <c r="P147" s="3" t="e">
        <f>(Table1[[#This Row],[poisson_likelihood]] - (1-Table1[[#This Row],[poisson_likelihood]])/(1/Table1[[#This Row],[99/pinn implied]]-1))/4</f>
        <v>#DIV/0!</v>
      </c>
      <c r="Q147" s="4" t="e">
        <f>Table1[[#This Row],[kelly/4 99]]*$W$2*$U$2</f>
        <v>#DIV/0!</v>
      </c>
      <c r="R147" s="3"/>
      <c r="S1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7094</v>
      </c>
      <c r="B148" t="s">
        <v>20</v>
      </c>
      <c r="C148" s="1">
        <v>45617</v>
      </c>
      <c r="D148" t="s">
        <v>13</v>
      </c>
      <c r="E148">
        <v>1.5</v>
      </c>
      <c r="F148" s="3">
        <v>0.42016806722688999</v>
      </c>
      <c r="G148" s="3">
        <v>0.34554894517905499</v>
      </c>
      <c r="H148" s="3">
        <v>0.37476561201157199</v>
      </c>
      <c r="I148" s="3">
        <v>0.371428571428571</v>
      </c>
      <c r="J148" s="3">
        <v>0.396666666666666</v>
      </c>
      <c r="K148" s="3">
        <v>-1.9575696270372599E-2</v>
      </c>
      <c r="L148" s="3"/>
      <c r="M148" s="3" t="e">
        <f>(Table1[[#This Row],[poisson_likelihood]] - (1-Table1[[#This Row],[poisson_likelihood]])/(1/Table1[[#This Row],[365 implied]]-1))/4</f>
        <v>#DIV/0!</v>
      </c>
      <c r="N148" s="4" t="e">
        <f>Table1[[#This Row],[kelly/4 365]]*$W$2*$U$2</f>
        <v>#DIV/0!</v>
      </c>
      <c r="O148" s="3"/>
      <c r="P148" s="3" t="e">
        <f>(Table1[[#This Row],[poisson_likelihood]] - (1-Table1[[#This Row],[poisson_likelihood]])/(1/Table1[[#This Row],[99/pinn implied]]-1))/4</f>
        <v>#DIV/0!</v>
      </c>
      <c r="Q148" s="4" t="e">
        <f>Table1[[#This Row],[kelly/4 99]]*$W$2*$U$2</f>
        <v>#DIV/0!</v>
      </c>
      <c r="R148" s="3"/>
      <c r="S1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7295</v>
      </c>
      <c r="B149" t="s">
        <v>121</v>
      </c>
      <c r="C149" s="1">
        <v>45617</v>
      </c>
      <c r="D149" t="s">
        <v>12</v>
      </c>
      <c r="E149">
        <v>2.5</v>
      </c>
      <c r="F149" s="3">
        <v>0.51813471502590602</v>
      </c>
      <c r="G149" s="3">
        <v>0.52233627339514699</v>
      </c>
      <c r="H149" s="3">
        <v>0.47992560138296703</v>
      </c>
      <c r="I149" s="3">
        <v>0.39010989010989</v>
      </c>
      <c r="J149" s="3">
        <v>0.40705128205128199</v>
      </c>
      <c r="K149" s="3">
        <v>-1.98235455190518E-2</v>
      </c>
      <c r="L149" s="3"/>
      <c r="M149" s="3" t="e">
        <f>(Table1[[#This Row],[poisson_likelihood]] - (1-Table1[[#This Row],[poisson_likelihood]])/(1/Table1[[#This Row],[365 implied]]-1))/4</f>
        <v>#DIV/0!</v>
      </c>
      <c r="N149" s="4" t="e">
        <f>Table1[[#This Row],[kelly/4 365]]*$W$2*$U$2</f>
        <v>#DIV/0!</v>
      </c>
      <c r="O149" s="3"/>
      <c r="P149" s="3" t="e">
        <f>(Table1[[#This Row],[poisson_likelihood]] - (1-Table1[[#This Row],[poisson_likelihood]])/(1/Table1[[#This Row],[99/pinn implied]]-1))/4</f>
        <v>#DIV/0!</v>
      </c>
      <c r="Q149" s="4" t="e">
        <f>Table1[[#This Row],[kelly/4 99]]*$W$2*$U$2</f>
        <v>#DIV/0!</v>
      </c>
      <c r="R149" s="3"/>
      <c r="S1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7193</v>
      </c>
      <c r="B150" t="s">
        <v>70</v>
      </c>
      <c r="C150" s="1">
        <v>45617</v>
      </c>
      <c r="D150" t="s">
        <v>12</v>
      </c>
      <c r="E150">
        <v>2.5</v>
      </c>
      <c r="F150" s="3">
        <v>0.63694267515923497</v>
      </c>
      <c r="G150" s="3">
        <v>0.65152228422080205</v>
      </c>
      <c r="H150" s="3">
        <v>0.60782131734375799</v>
      </c>
      <c r="I150" s="3">
        <v>0.60843373493975905</v>
      </c>
      <c r="J150" s="3">
        <v>0.59642857142857097</v>
      </c>
      <c r="K150" s="3">
        <v>-2.00528648115346E-2</v>
      </c>
      <c r="L150" s="3"/>
      <c r="M150" s="3" t="e">
        <f>(Table1[[#This Row],[poisson_likelihood]] - (1-Table1[[#This Row],[poisson_likelihood]])/(1/Table1[[#This Row],[365 implied]]-1))/4</f>
        <v>#DIV/0!</v>
      </c>
      <c r="N150" s="4" t="e">
        <f>Table1[[#This Row],[kelly/4 365]]*$W$2*$U$2</f>
        <v>#DIV/0!</v>
      </c>
      <c r="O150" s="3"/>
      <c r="P150" s="3" t="e">
        <f>(Table1[[#This Row],[poisson_likelihood]] - (1-Table1[[#This Row],[poisson_likelihood]])/(1/Table1[[#This Row],[99/pinn implied]]-1))/4</f>
        <v>#DIV/0!</v>
      </c>
      <c r="Q150" s="4" t="e">
        <f>Table1[[#This Row],[kelly/4 99]]*$W$2*$U$2</f>
        <v>#DIV/0!</v>
      </c>
      <c r="R150" s="3"/>
      <c r="S1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7109</v>
      </c>
      <c r="B151" t="s">
        <v>28</v>
      </c>
      <c r="C151" s="1">
        <v>45617</v>
      </c>
      <c r="D151" t="s">
        <v>12</v>
      </c>
      <c r="E151">
        <v>2.5</v>
      </c>
      <c r="F151" s="3">
        <v>0.46296296296296202</v>
      </c>
      <c r="G151" s="3">
        <v>0.46923994968673099</v>
      </c>
      <c r="H151" s="3">
        <v>0.41982231582259399</v>
      </c>
      <c r="I151" s="3">
        <v>0.54335260115606898</v>
      </c>
      <c r="J151" s="3">
        <v>0.516891891891891</v>
      </c>
      <c r="K151" s="3">
        <v>-2.0082715048102599E-2</v>
      </c>
      <c r="L151" s="3"/>
      <c r="M151" s="3" t="e">
        <f>(Table1[[#This Row],[poisson_likelihood]] - (1-Table1[[#This Row],[poisson_likelihood]])/(1/Table1[[#This Row],[365 implied]]-1))/4</f>
        <v>#DIV/0!</v>
      </c>
      <c r="N151" s="4" t="e">
        <f>Table1[[#This Row],[kelly/4 365]]*$W$2*$U$2</f>
        <v>#DIV/0!</v>
      </c>
      <c r="O151" s="3"/>
      <c r="P151" s="3" t="e">
        <f>(Table1[[#This Row],[poisson_likelihood]] - (1-Table1[[#This Row],[poisson_likelihood]])/(1/Table1[[#This Row],[99/pinn implied]]-1))/4</f>
        <v>#DIV/0!</v>
      </c>
      <c r="Q151" s="4" t="e">
        <f>Table1[[#This Row],[kelly/4 99]]*$W$2*$U$2</f>
        <v>#DIV/0!</v>
      </c>
      <c r="R151" s="3"/>
      <c r="S1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7081</v>
      </c>
      <c r="B152" t="s">
        <v>14</v>
      </c>
      <c r="C152" s="1">
        <v>45617</v>
      </c>
      <c r="D152" t="s">
        <v>12</v>
      </c>
      <c r="E152">
        <v>2.5</v>
      </c>
      <c r="F152" s="3">
        <v>0.53191489361702105</v>
      </c>
      <c r="G152" s="3">
        <v>0.53507613568155499</v>
      </c>
      <c r="H152" s="3">
        <v>0.49359820825614398</v>
      </c>
      <c r="I152" s="3">
        <v>0.47428571428571398</v>
      </c>
      <c r="J152" s="3">
        <v>0.50488599348534202</v>
      </c>
      <c r="K152" s="3">
        <v>-2.0464593317741E-2</v>
      </c>
      <c r="L152" s="3"/>
      <c r="M152" s="3" t="e">
        <f>(Table1[[#This Row],[poisson_likelihood]] - (1-Table1[[#This Row],[poisson_likelihood]])/(1/Table1[[#This Row],[365 implied]]-1))/4</f>
        <v>#DIV/0!</v>
      </c>
      <c r="N152" s="4" t="e">
        <f>Table1[[#This Row],[kelly/4 365]]*$W$2*$U$2</f>
        <v>#DIV/0!</v>
      </c>
      <c r="O152" s="3"/>
      <c r="P152" s="3" t="e">
        <f>(Table1[[#This Row],[poisson_likelihood]] - (1-Table1[[#This Row],[poisson_likelihood]])/(1/Table1[[#This Row],[99/pinn implied]]-1))/4</f>
        <v>#DIV/0!</v>
      </c>
      <c r="Q152" s="4" t="e">
        <f>Table1[[#This Row],[kelly/4 99]]*$W$2*$U$2</f>
        <v>#DIV/0!</v>
      </c>
      <c r="R152" s="3"/>
      <c r="S1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7247</v>
      </c>
      <c r="B153" t="s">
        <v>97</v>
      </c>
      <c r="C153" s="1">
        <v>45617</v>
      </c>
      <c r="D153" t="s">
        <v>12</v>
      </c>
      <c r="E153">
        <v>1.5</v>
      </c>
      <c r="F153" s="3">
        <v>0.625</v>
      </c>
      <c r="G153" s="3">
        <v>0.63960747860655798</v>
      </c>
      <c r="H153" s="3">
        <v>0.59419722305719003</v>
      </c>
      <c r="I153" s="3">
        <v>0.47142857142857097</v>
      </c>
      <c r="J153" s="3">
        <v>0.50187265917602997</v>
      </c>
      <c r="K153" s="3">
        <v>-2.0535184628539802E-2</v>
      </c>
      <c r="L153" s="3"/>
      <c r="M153" s="3" t="e">
        <f>(Table1[[#This Row],[poisson_likelihood]] - (1-Table1[[#This Row],[poisson_likelihood]])/(1/Table1[[#This Row],[365 implied]]-1))/4</f>
        <v>#DIV/0!</v>
      </c>
      <c r="N153" s="4" t="e">
        <f>Table1[[#This Row],[kelly/4 365]]*$W$2*$U$2</f>
        <v>#DIV/0!</v>
      </c>
      <c r="O153" s="3"/>
      <c r="P153" s="3" t="e">
        <f>(Table1[[#This Row],[poisson_likelihood]] - (1-Table1[[#This Row],[poisson_likelihood]])/(1/Table1[[#This Row],[99/pinn implied]]-1))/4</f>
        <v>#DIV/0!</v>
      </c>
      <c r="Q153" s="4" t="e">
        <f>Table1[[#This Row],[kelly/4 99]]*$W$2*$U$2</f>
        <v>#DIV/0!</v>
      </c>
      <c r="R153" s="3"/>
      <c r="S1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7135</v>
      </c>
      <c r="B154" t="s">
        <v>41</v>
      </c>
      <c r="C154" s="1">
        <v>45617</v>
      </c>
      <c r="D154" t="s">
        <v>12</v>
      </c>
      <c r="E154">
        <v>1.5</v>
      </c>
      <c r="F154" s="3">
        <v>0.54644808743169304</v>
      </c>
      <c r="G154" s="3">
        <v>0.56382736948474699</v>
      </c>
      <c r="H154" s="3">
        <v>0.50895030555230403</v>
      </c>
      <c r="I154" s="3">
        <v>0.50276243093922601</v>
      </c>
      <c r="J154" s="3">
        <v>0.51456310679611605</v>
      </c>
      <c r="K154" s="3">
        <v>-2.0668958084121499E-2</v>
      </c>
      <c r="L154" s="3"/>
      <c r="M154" s="3" t="e">
        <f>(Table1[[#This Row],[poisson_likelihood]] - (1-Table1[[#This Row],[poisson_likelihood]])/(1/Table1[[#This Row],[365 implied]]-1))/4</f>
        <v>#DIV/0!</v>
      </c>
      <c r="N154" s="4" t="e">
        <f>Table1[[#This Row],[kelly/4 365]]*$W$2*$U$2</f>
        <v>#DIV/0!</v>
      </c>
      <c r="O154" s="3"/>
      <c r="P154" s="3" t="e">
        <f>(Table1[[#This Row],[poisson_likelihood]] - (1-Table1[[#This Row],[poisson_likelihood]])/(1/Table1[[#This Row],[99/pinn implied]]-1))/4</f>
        <v>#DIV/0!</v>
      </c>
      <c r="Q154" s="4" t="e">
        <f>Table1[[#This Row],[kelly/4 99]]*$W$2*$U$2</f>
        <v>#DIV/0!</v>
      </c>
      <c r="R154" s="3"/>
      <c r="S1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7314</v>
      </c>
      <c r="B155" t="s">
        <v>130</v>
      </c>
      <c r="C155" s="1">
        <v>45617</v>
      </c>
      <c r="D155" t="s">
        <v>13</v>
      </c>
      <c r="E155">
        <v>2.5</v>
      </c>
      <c r="F155" s="3">
        <v>0.52356020942408299</v>
      </c>
      <c r="G155" s="3">
        <v>0.44108800885739902</v>
      </c>
      <c r="H155" s="3">
        <v>0.48370225979503001</v>
      </c>
      <c r="I155" s="3">
        <v>0.53038674033149102</v>
      </c>
      <c r="J155" s="3">
        <v>0.52768729641693801</v>
      </c>
      <c r="K155" s="3">
        <v>-2.09144735690911E-2</v>
      </c>
      <c r="L155" s="3"/>
      <c r="M155" s="3" t="e">
        <f>(Table1[[#This Row],[poisson_likelihood]] - (1-Table1[[#This Row],[poisson_likelihood]])/(1/Table1[[#This Row],[365 implied]]-1))/4</f>
        <v>#DIV/0!</v>
      </c>
      <c r="N155" s="4" t="e">
        <f>Table1[[#This Row],[kelly/4 365]]*$W$2*$U$2</f>
        <v>#DIV/0!</v>
      </c>
      <c r="O155" s="3"/>
      <c r="P155" s="3" t="e">
        <f>(Table1[[#This Row],[poisson_likelihood]] - (1-Table1[[#This Row],[poisson_likelihood]])/(1/Table1[[#This Row],[99/pinn implied]]-1))/4</f>
        <v>#DIV/0!</v>
      </c>
      <c r="Q155" s="4" t="e">
        <f>Table1[[#This Row],[kelly/4 99]]*$W$2*$U$2</f>
        <v>#DIV/0!</v>
      </c>
      <c r="R155" s="3"/>
      <c r="S1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7266</v>
      </c>
      <c r="B156" t="s">
        <v>106</v>
      </c>
      <c r="C156" s="1">
        <v>45617</v>
      </c>
      <c r="D156" t="s">
        <v>13</v>
      </c>
      <c r="E156">
        <v>2.5</v>
      </c>
      <c r="F156" s="3">
        <v>0.51813471502590602</v>
      </c>
      <c r="G156" s="3">
        <v>0.43392825431446103</v>
      </c>
      <c r="H156" s="3">
        <v>0.477630699359194</v>
      </c>
      <c r="I156" s="3">
        <v>0.47368421052631499</v>
      </c>
      <c r="J156" s="3">
        <v>0.49416342412451297</v>
      </c>
      <c r="K156" s="3">
        <v>-2.1014180171170599E-2</v>
      </c>
      <c r="L156" s="3"/>
      <c r="M156" s="3" t="e">
        <f>(Table1[[#This Row],[poisson_likelihood]] - (1-Table1[[#This Row],[poisson_likelihood]])/(1/Table1[[#This Row],[365 implied]]-1))/4</f>
        <v>#DIV/0!</v>
      </c>
      <c r="N156" s="4" t="e">
        <f>Table1[[#This Row],[kelly/4 365]]*$W$2*$U$2</f>
        <v>#DIV/0!</v>
      </c>
      <c r="O156" s="3"/>
      <c r="P156" s="3" t="e">
        <f>(Table1[[#This Row],[poisson_likelihood]] - (1-Table1[[#This Row],[poisson_likelihood]])/(1/Table1[[#This Row],[99/pinn implied]]-1))/4</f>
        <v>#DIV/0!</v>
      </c>
      <c r="Q156" s="4" t="e">
        <f>Table1[[#This Row],[kelly/4 99]]*$W$2*$U$2</f>
        <v>#DIV/0!</v>
      </c>
      <c r="R156" s="3"/>
      <c r="S1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7195</v>
      </c>
      <c r="B157" t="s">
        <v>71</v>
      </c>
      <c r="C157" s="1">
        <v>45617</v>
      </c>
      <c r="D157" t="s">
        <v>12</v>
      </c>
      <c r="E157">
        <v>2.5</v>
      </c>
      <c r="F157" s="3">
        <v>0.57471264367816</v>
      </c>
      <c r="G157" s="3">
        <v>0.573184182416698</v>
      </c>
      <c r="H157" s="3">
        <v>0.53858195901757</v>
      </c>
      <c r="I157" s="3">
        <v>0.44230769230769201</v>
      </c>
      <c r="J157" s="3">
        <v>0.447552447552447</v>
      </c>
      <c r="K157" s="3">
        <v>-2.1238983550482201E-2</v>
      </c>
      <c r="L157" s="3"/>
      <c r="M157" s="3" t="e">
        <f>(Table1[[#This Row],[poisson_likelihood]] - (1-Table1[[#This Row],[poisson_likelihood]])/(1/Table1[[#This Row],[365 implied]]-1))/4</f>
        <v>#DIV/0!</v>
      </c>
      <c r="N157" s="4" t="e">
        <f>Table1[[#This Row],[kelly/4 365]]*$W$2*$U$2</f>
        <v>#DIV/0!</v>
      </c>
      <c r="O157" s="3"/>
      <c r="P157" s="3" t="e">
        <f>(Table1[[#This Row],[poisson_likelihood]] - (1-Table1[[#This Row],[poisson_likelihood]])/(1/Table1[[#This Row],[99/pinn implied]]-1))/4</f>
        <v>#DIV/0!</v>
      </c>
      <c r="Q157" s="4" t="e">
        <f>Table1[[#This Row],[kelly/4 99]]*$W$2*$U$2</f>
        <v>#DIV/0!</v>
      </c>
      <c r="R157" s="3"/>
      <c r="S1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7210</v>
      </c>
      <c r="B158" t="s">
        <v>78</v>
      </c>
      <c r="C158" s="1">
        <v>45617</v>
      </c>
      <c r="D158" t="s">
        <v>13</v>
      </c>
      <c r="E158">
        <v>3.5</v>
      </c>
      <c r="F158" s="3">
        <v>0.44247787610619399</v>
      </c>
      <c r="G158" s="3">
        <v>0.38043578592590799</v>
      </c>
      <c r="H158" s="3">
        <v>0.39488364355098199</v>
      </c>
      <c r="I158" s="3">
        <v>0.34806629834254099</v>
      </c>
      <c r="J158" s="3">
        <v>0.35064935064934999</v>
      </c>
      <c r="K158" s="3">
        <v>-2.1341858248964E-2</v>
      </c>
      <c r="L158" s="3"/>
      <c r="M158" s="3" t="e">
        <f>(Table1[[#This Row],[poisson_likelihood]] - (1-Table1[[#This Row],[poisson_likelihood]])/(1/Table1[[#This Row],[365 implied]]-1))/4</f>
        <v>#DIV/0!</v>
      </c>
      <c r="N158" s="4" t="e">
        <f>Table1[[#This Row],[kelly/4 365]]*$W$2*$U$2</f>
        <v>#DIV/0!</v>
      </c>
      <c r="O158" s="3"/>
      <c r="P158" s="3" t="e">
        <f>(Table1[[#This Row],[poisson_likelihood]] - (1-Table1[[#This Row],[poisson_likelihood]])/(1/Table1[[#This Row],[99/pinn implied]]-1))/4</f>
        <v>#DIV/0!</v>
      </c>
      <c r="Q158" s="4" t="e">
        <f>Table1[[#This Row],[kelly/4 99]]*$W$2*$U$2</f>
        <v>#DIV/0!</v>
      </c>
      <c r="R158" s="3"/>
      <c r="S1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7238</v>
      </c>
      <c r="B159" t="s">
        <v>92</v>
      </c>
      <c r="C159" s="1">
        <v>45617</v>
      </c>
      <c r="D159" t="s">
        <v>13</v>
      </c>
      <c r="E159">
        <v>2.5</v>
      </c>
      <c r="F159" s="3">
        <v>0.65359477124182996</v>
      </c>
      <c r="G159" s="3">
        <v>0.57869095854330199</v>
      </c>
      <c r="H159" s="3">
        <v>0.62379151254324505</v>
      </c>
      <c r="I159" s="3">
        <v>0.60736196319018398</v>
      </c>
      <c r="J159" s="3">
        <v>0.56603773584905603</v>
      </c>
      <c r="K159" s="3">
        <v>-2.15089555702048E-2</v>
      </c>
      <c r="L159" s="3"/>
      <c r="M159" s="3" t="e">
        <f>(Table1[[#This Row],[poisson_likelihood]] - (1-Table1[[#This Row],[poisson_likelihood]])/(1/Table1[[#This Row],[365 implied]]-1))/4</f>
        <v>#DIV/0!</v>
      </c>
      <c r="N159" s="4" t="e">
        <f>Table1[[#This Row],[kelly/4 365]]*$W$2*$U$2</f>
        <v>#DIV/0!</v>
      </c>
      <c r="O159" s="3"/>
      <c r="P159" s="3" t="e">
        <f>(Table1[[#This Row],[poisson_likelihood]] - (1-Table1[[#This Row],[poisson_likelihood]])/(1/Table1[[#This Row],[99/pinn implied]]-1))/4</f>
        <v>#DIV/0!</v>
      </c>
      <c r="Q159" s="4" t="e">
        <f>Table1[[#This Row],[kelly/4 99]]*$W$2*$U$2</f>
        <v>#DIV/0!</v>
      </c>
      <c r="R159" s="3"/>
      <c r="S1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7286</v>
      </c>
      <c r="B160" t="s">
        <v>116</v>
      </c>
      <c r="C160" s="1">
        <v>45617</v>
      </c>
      <c r="D160" t="s">
        <v>13</v>
      </c>
      <c r="E160">
        <v>1.5</v>
      </c>
      <c r="F160" s="3">
        <v>0.41666666666666602</v>
      </c>
      <c r="G160" s="3">
        <v>0.32132961349826999</v>
      </c>
      <c r="H160" s="3">
        <v>0.36514536419077498</v>
      </c>
      <c r="I160" s="3">
        <v>0.33707865168539303</v>
      </c>
      <c r="J160" s="3">
        <v>0.35172413793103402</v>
      </c>
      <c r="K160" s="3">
        <v>-2.2080558203953399E-2</v>
      </c>
      <c r="L160" s="3"/>
      <c r="M160" s="3" t="e">
        <f>(Table1[[#This Row],[poisson_likelihood]] - (1-Table1[[#This Row],[poisson_likelihood]])/(1/Table1[[#This Row],[365 implied]]-1))/4</f>
        <v>#DIV/0!</v>
      </c>
      <c r="N160" s="4" t="e">
        <f>Table1[[#This Row],[kelly/4 365]]*$W$2*$U$2</f>
        <v>#DIV/0!</v>
      </c>
      <c r="O160" s="3"/>
      <c r="P160" s="3" t="e">
        <f>(Table1[[#This Row],[poisson_likelihood]] - (1-Table1[[#This Row],[poisson_likelihood]])/(1/Table1[[#This Row],[99/pinn implied]]-1))/4</f>
        <v>#DIV/0!</v>
      </c>
      <c r="Q160" s="4" t="e">
        <f>Table1[[#This Row],[kelly/4 99]]*$W$2*$U$2</f>
        <v>#DIV/0!</v>
      </c>
      <c r="R160" s="3"/>
      <c r="S1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7258</v>
      </c>
      <c r="B161" t="s">
        <v>102</v>
      </c>
      <c r="C161" s="1">
        <v>45617</v>
      </c>
      <c r="D161" t="s">
        <v>13</v>
      </c>
      <c r="E161">
        <v>2.5</v>
      </c>
      <c r="F161" s="3">
        <v>0.63694267515923497</v>
      </c>
      <c r="G161" s="3">
        <v>0.56629795895459401</v>
      </c>
      <c r="H161" s="3">
        <v>0.60458840944040604</v>
      </c>
      <c r="I161" s="3">
        <v>0.748466257668711</v>
      </c>
      <c r="J161" s="3">
        <v>0.72340425531914898</v>
      </c>
      <c r="K161" s="3">
        <v>-2.2279033850246301E-2</v>
      </c>
      <c r="L161" s="3"/>
      <c r="M161" s="3" t="e">
        <f>(Table1[[#This Row],[poisson_likelihood]] - (1-Table1[[#This Row],[poisson_likelihood]])/(1/Table1[[#This Row],[365 implied]]-1))/4</f>
        <v>#DIV/0!</v>
      </c>
      <c r="N161" s="4" t="e">
        <f>Table1[[#This Row],[kelly/4 365]]*$W$2*$U$2</f>
        <v>#DIV/0!</v>
      </c>
      <c r="O161" s="3"/>
      <c r="P161" s="3" t="e">
        <f>(Table1[[#This Row],[poisson_likelihood]] - (1-Table1[[#This Row],[poisson_likelihood]])/(1/Table1[[#This Row],[99/pinn implied]]-1))/4</f>
        <v>#DIV/0!</v>
      </c>
      <c r="Q161" s="4" t="e">
        <f>Table1[[#This Row],[kelly/4 99]]*$W$2*$U$2</f>
        <v>#DIV/0!</v>
      </c>
      <c r="R161" s="3"/>
      <c r="S1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7302</v>
      </c>
      <c r="B162" t="s">
        <v>124</v>
      </c>
      <c r="C162" s="1">
        <v>45617</v>
      </c>
      <c r="D162" t="s">
        <v>13</v>
      </c>
      <c r="E162">
        <v>3.5</v>
      </c>
      <c r="F162" s="3">
        <v>0.57471264367816</v>
      </c>
      <c r="G162" s="3">
        <v>0.50005090145033104</v>
      </c>
      <c r="H162" s="3">
        <v>0.53668788397973</v>
      </c>
      <c r="I162" s="3">
        <v>0.61325966850828695</v>
      </c>
      <c r="J162" s="3">
        <v>0.57328990228012999</v>
      </c>
      <c r="K162" s="3">
        <v>-2.2352392525428401E-2</v>
      </c>
      <c r="L162" s="3"/>
      <c r="M162" s="3" t="e">
        <f>(Table1[[#This Row],[poisson_likelihood]] - (1-Table1[[#This Row],[poisson_likelihood]])/(1/Table1[[#This Row],[365 implied]]-1))/4</f>
        <v>#DIV/0!</v>
      </c>
      <c r="N162" s="4" t="e">
        <f>Table1[[#This Row],[kelly/4 365]]*$W$2*$U$2</f>
        <v>#DIV/0!</v>
      </c>
      <c r="O162" s="3"/>
      <c r="P162" s="3" t="e">
        <f>(Table1[[#This Row],[poisson_likelihood]] - (1-Table1[[#This Row],[poisson_likelihood]])/(1/Table1[[#This Row],[99/pinn implied]]-1))/4</f>
        <v>#DIV/0!</v>
      </c>
      <c r="Q162" s="4" t="e">
        <f>Table1[[#This Row],[kelly/4 99]]*$W$2*$U$2</f>
        <v>#DIV/0!</v>
      </c>
      <c r="R162" s="3"/>
      <c r="S1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7208</v>
      </c>
      <c r="B163" t="s">
        <v>77</v>
      </c>
      <c r="C163" s="1">
        <v>45617</v>
      </c>
      <c r="D163" t="s">
        <v>13</v>
      </c>
      <c r="E163">
        <v>1.5</v>
      </c>
      <c r="F163" s="3">
        <v>0.44247787610619399</v>
      </c>
      <c r="G163" s="3">
        <v>0.35682571220113701</v>
      </c>
      <c r="H163" s="3">
        <v>0.38999715443634397</v>
      </c>
      <c r="I163" s="3">
        <v>0.33333333333333298</v>
      </c>
      <c r="J163" s="3">
        <v>0.33955223880597002</v>
      </c>
      <c r="K163" s="3">
        <v>-2.3533022018623399E-2</v>
      </c>
      <c r="L163" s="3"/>
      <c r="M163" s="3" t="e">
        <f>(Table1[[#This Row],[poisson_likelihood]] - (1-Table1[[#This Row],[poisson_likelihood]])/(1/Table1[[#This Row],[365 implied]]-1))/4</f>
        <v>#DIV/0!</v>
      </c>
      <c r="N163" s="4" t="e">
        <f>Table1[[#This Row],[kelly/4 365]]*$W$2*$U$2</f>
        <v>#DIV/0!</v>
      </c>
      <c r="O163" s="3"/>
      <c r="P163" s="3" t="e">
        <f>(Table1[[#This Row],[poisson_likelihood]] - (1-Table1[[#This Row],[poisson_likelihood]])/(1/Table1[[#This Row],[99/pinn implied]]-1))/4</f>
        <v>#DIV/0!</v>
      </c>
      <c r="Q163" s="4" t="e">
        <f>Table1[[#This Row],[kelly/4 99]]*$W$2*$U$2</f>
        <v>#DIV/0!</v>
      </c>
      <c r="R163" s="3"/>
      <c r="S1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7327</v>
      </c>
      <c r="B164" t="s">
        <v>137</v>
      </c>
      <c r="C164" s="1">
        <v>45617</v>
      </c>
      <c r="D164" t="s">
        <v>12</v>
      </c>
      <c r="E164">
        <v>2.5</v>
      </c>
      <c r="F164" s="3">
        <v>0.40650406504065001</v>
      </c>
      <c r="G164" s="3">
        <v>0.39463870234851101</v>
      </c>
      <c r="H164" s="3">
        <v>0.35002526469602002</v>
      </c>
      <c r="I164" s="3">
        <v>0.48630136986301298</v>
      </c>
      <c r="J164" s="3">
        <v>0.46875</v>
      </c>
      <c r="K164" s="3">
        <v>-2.3790727542429599E-2</v>
      </c>
      <c r="L164" s="3"/>
      <c r="M164" s="3" t="e">
        <f>(Table1[[#This Row],[poisson_likelihood]] - (1-Table1[[#This Row],[poisson_likelihood]])/(1/Table1[[#This Row],[365 implied]]-1))/4</f>
        <v>#DIV/0!</v>
      </c>
      <c r="N164" s="4" t="e">
        <f>Table1[[#This Row],[kelly/4 365]]*$W$2*$U$2</f>
        <v>#DIV/0!</v>
      </c>
      <c r="O164" s="3"/>
      <c r="P164" s="3" t="e">
        <f>(Table1[[#This Row],[poisson_likelihood]] - (1-Table1[[#This Row],[poisson_likelihood]])/(1/Table1[[#This Row],[99/pinn implied]]-1))/4</f>
        <v>#DIV/0!</v>
      </c>
      <c r="Q164" s="4" t="e">
        <f>Table1[[#This Row],[kelly/4 99]]*$W$2*$U$2</f>
        <v>#DIV/0!</v>
      </c>
      <c r="R164" s="3"/>
      <c r="S1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7151</v>
      </c>
      <c r="B165" t="s">
        <v>49</v>
      </c>
      <c r="C165" s="1">
        <v>45617</v>
      </c>
      <c r="D165" t="s">
        <v>12</v>
      </c>
      <c r="E165">
        <v>1.5</v>
      </c>
      <c r="F165" s="3">
        <v>0.55248618784530301</v>
      </c>
      <c r="G165" s="3">
        <v>0.55675124251692398</v>
      </c>
      <c r="H165" s="3">
        <v>0.50956083843613997</v>
      </c>
      <c r="I165" s="3">
        <v>0.63583815028901702</v>
      </c>
      <c r="J165" s="3">
        <v>0.58471760797342198</v>
      </c>
      <c r="K165" s="3">
        <v>-2.3979901984748701E-2</v>
      </c>
      <c r="L165" s="3"/>
      <c r="M165" s="3" t="e">
        <f>(Table1[[#This Row],[poisson_likelihood]] - (1-Table1[[#This Row],[poisson_likelihood]])/(1/Table1[[#This Row],[365 implied]]-1))/4</f>
        <v>#DIV/0!</v>
      </c>
      <c r="N165" s="4" t="e">
        <f>Table1[[#This Row],[kelly/4 365]]*$W$2*$U$2</f>
        <v>#DIV/0!</v>
      </c>
      <c r="O165" s="3"/>
      <c r="P165" s="3" t="e">
        <f>(Table1[[#This Row],[poisson_likelihood]] - (1-Table1[[#This Row],[poisson_likelihood]])/(1/Table1[[#This Row],[99/pinn implied]]-1))/4</f>
        <v>#DIV/0!</v>
      </c>
      <c r="Q165" s="4" t="e">
        <f>Table1[[#This Row],[kelly/4 99]]*$W$2*$U$2</f>
        <v>#DIV/0!</v>
      </c>
      <c r="R165" s="3"/>
      <c r="S1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7215</v>
      </c>
      <c r="B166" t="s">
        <v>81</v>
      </c>
      <c r="C166" s="1">
        <v>45617</v>
      </c>
      <c r="D166" t="s">
        <v>12</v>
      </c>
      <c r="E166">
        <v>2.5</v>
      </c>
      <c r="F166" s="3">
        <v>0.5</v>
      </c>
      <c r="G166" s="3">
        <v>0.49503678535850298</v>
      </c>
      <c r="H166" s="3">
        <v>0.45061721124013399</v>
      </c>
      <c r="I166" s="3">
        <v>0.47802197802197799</v>
      </c>
      <c r="J166" s="3">
        <v>0.44516129032258001</v>
      </c>
      <c r="K166" s="3">
        <v>-2.4691394379932698E-2</v>
      </c>
      <c r="L166" s="3"/>
      <c r="M166" s="3" t="e">
        <f>(Table1[[#This Row],[poisson_likelihood]] - (1-Table1[[#This Row],[poisson_likelihood]])/(1/Table1[[#This Row],[365 implied]]-1))/4</f>
        <v>#DIV/0!</v>
      </c>
      <c r="N166" s="4" t="e">
        <f>Table1[[#This Row],[kelly/4 365]]*$W$2*$U$2</f>
        <v>#DIV/0!</v>
      </c>
      <c r="O166" s="3"/>
      <c r="P166" s="3" t="e">
        <f>(Table1[[#This Row],[poisson_likelihood]] - (1-Table1[[#This Row],[poisson_likelihood]])/(1/Table1[[#This Row],[99/pinn implied]]-1))/4</f>
        <v>#DIV/0!</v>
      </c>
      <c r="Q166" s="4" t="e">
        <f>Table1[[#This Row],[kelly/4 99]]*$W$2*$U$2</f>
        <v>#DIV/0!</v>
      </c>
      <c r="R166" s="3"/>
      <c r="S16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7088</v>
      </c>
      <c r="B167" t="s">
        <v>17</v>
      </c>
      <c r="C167" s="1">
        <v>45617</v>
      </c>
      <c r="D167" t="s">
        <v>13</v>
      </c>
      <c r="E167">
        <v>2.5</v>
      </c>
      <c r="F167" s="3">
        <v>0.51546391752577303</v>
      </c>
      <c r="G167" s="3">
        <v>0.42484594347573201</v>
      </c>
      <c r="H167" s="3">
        <v>0.46728209279681199</v>
      </c>
      <c r="I167" s="3">
        <v>0.47191011235954999</v>
      </c>
      <c r="J167" s="3">
        <v>0.47019867549668798</v>
      </c>
      <c r="K167" s="3">
        <v>-2.4859771269729901E-2</v>
      </c>
      <c r="L167" s="3"/>
      <c r="M167" s="3" t="e">
        <f>(Table1[[#This Row],[poisson_likelihood]] - (1-Table1[[#This Row],[poisson_likelihood]])/(1/Table1[[#This Row],[365 implied]]-1))/4</f>
        <v>#DIV/0!</v>
      </c>
      <c r="N167" s="4" t="e">
        <f>Table1[[#This Row],[kelly/4 365]]*$W$2*$U$2</f>
        <v>#DIV/0!</v>
      </c>
      <c r="O167" s="3"/>
      <c r="P167" s="3" t="e">
        <f>(Table1[[#This Row],[poisson_likelihood]] - (1-Table1[[#This Row],[poisson_likelihood]])/(1/Table1[[#This Row],[99/pinn implied]]-1))/4</f>
        <v>#DIV/0!</v>
      </c>
      <c r="Q167" s="4" t="e">
        <f>Table1[[#This Row],[kelly/4 99]]*$W$2*$U$2</f>
        <v>#DIV/0!</v>
      </c>
      <c r="R167" s="3"/>
      <c r="S16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7339</v>
      </c>
      <c r="B168" t="s">
        <v>143</v>
      </c>
      <c r="C168" s="1">
        <v>45617</v>
      </c>
      <c r="D168" t="s">
        <v>12</v>
      </c>
      <c r="E168">
        <v>2.5</v>
      </c>
      <c r="F168" s="3">
        <v>0.43859649122806998</v>
      </c>
      <c r="G168" s="3">
        <v>0.42909620372524998</v>
      </c>
      <c r="H168" s="3">
        <v>0.38252098426208903</v>
      </c>
      <c r="I168" s="3">
        <v>0.38461538461538403</v>
      </c>
      <c r="J168" s="3">
        <v>0.375</v>
      </c>
      <c r="K168" s="3">
        <v>-2.49711241957884E-2</v>
      </c>
      <c r="L168" s="3"/>
      <c r="M168" s="3" t="e">
        <f>(Table1[[#This Row],[poisson_likelihood]] - (1-Table1[[#This Row],[poisson_likelihood]])/(1/Table1[[#This Row],[365 implied]]-1))/4</f>
        <v>#DIV/0!</v>
      </c>
      <c r="N168" s="4" t="e">
        <f>Table1[[#This Row],[kelly/4 365]]*$W$2*$U$2</f>
        <v>#DIV/0!</v>
      </c>
      <c r="O168" s="3"/>
      <c r="P168" s="3" t="e">
        <f>(Table1[[#This Row],[poisson_likelihood]] - (1-Table1[[#This Row],[poisson_likelihood]])/(1/Table1[[#This Row],[99/pinn implied]]-1))/4</f>
        <v>#DIV/0!</v>
      </c>
      <c r="Q168" s="4" t="e">
        <f>Table1[[#This Row],[kelly/4 99]]*$W$2*$U$2</f>
        <v>#DIV/0!</v>
      </c>
      <c r="R168" s="3"/>
      <c r="S16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7106</v>
      </c>
      <c r="B169" t="s">
        <v>26</v>
      </c>
      <c r="C169" s="1">
        <v>45617</v>
      </c>
      <c r="D169" t="s">
        <v>13</v>
      </c>
      <c r="E169">
        <v>2.5</v>
      </c>
      <c r="F169" s="3">
        <v>0.62893081761006198</v>
      </c>
      <c r="G169" s="3">
        <v>0.54072755251225901</v>
      </c>
      <c r="H169" s="3">
        <v>0.59172076456132705</v>
      </c>
      <c r="I169" s="3">
        <v>0.53296703296703296</v>
      </c>
      <c r="J169" s="3">
        <v>0.58064516129032195</v>
      </c>
      <c r="K169" s="3">
        <v>-2.5069484893003799E-2</v>
      </c>
      <c r="L169" s="3"/>
      <c r="M169" s="3" t="e">
        <f>(Table1[[#This Row],[poisson_likelihood]] - (1-Table1[[#This Row],[poisson_likelihood]])/(1/Table1[[#This Row],[365 implied]]-1))/4</f>
        <v>#DIV/0!</v>
      </c>
      <c r="N169" s="4" t="e">
        <f>Table1[[#This Row],[kelly/4 365]]*$W$2*$U$2</f>
        <v>#DIV/0!</v>
      </c>
      <c r="O169" s="3"/>
      <c r="P169" s="3" t="e">
        <f>(Table1[[#This Row],[poisson_likelihood]] - (1-Table1[[#This Row],[poisson_likelihood]])/(1/Table1[[#This Row],[99/pinn implied]]-1))/4</f>
        <v>#DIV/0!</v>
      </c>
      <c r="Q169" s="4" t="e">
        <f>Table1[[#This Row],[kelly/4 99]]*$W$2*$U$2</f>
        <v>#DIV/0!</v>
      </c>
      <c r="R169" s="3"/>
      <c r="S16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7229</v>
      </c>
      <c r="B170" t="s">
        <v>88</v>
      </c>
      <c r="C170" s="1">
        <v>45617</v>
      </c>
      <c r="D170" t="s">
        <v>12</v>
      </c>
      <c r="E170">
        <v>2.5</v>
      </c>
      <c r="F170" s="3">
        <v>0.40983606557377</v>
      </c>
      <c r="G170" s="3">
        <v>0.40507308374596901</v>
      </c>
      <c r="H170" s="3">
        <v>0.34962037527768097</v>
      </c>
      <c r="I170" s="3">
        <v>0.4</v>
      </c>
      <c r="J170" s="3">
        <v>0.38967136150234699</v>
      </c>
      <c r="K170" s="3">
        <v>-2.55080354726487E-2</v>
      </c>
      <c r="L170" s="3"/>
      <c r="M170" s="3" t="e">
        <f>(Table1[[#This Row],[poisson_likelihood]] - (1-Table1[[#This Row],[poisson_likelihood]])/(1/Table1[[#This Row],[365 implied]]-1))/4</f>
        <v>#DIV/0!</v>
      </c>
      <c r="N170" s="4" t="e">
        <f>Table1[[#This Row],[kelly/4 365]]*$W$2*$U$2</f>
        <v>#DIV/0!</v>
      </c>
      <c r="O170" s="3"/>
      <c r="P170" s="3" t="e">
        <f>(Table1[[#This Row],[poisson_likelihood]] - (1-Table1[[#This Row],[poisson_likelihood]])/(1/Table1[[#This Row],[99/pinn implied]]-1))/4</f>
        <v>#DIV/0!</v>
      </c>
      <c r="Q170" s="4" t="e">
        <f>Table1[[#This Row],[kelly/4 99]]*$W$2*$U$2</f>
        <v>#DIV/0!</v>
      </c>
      <c r="R170" s="3"/>
      <c r="S17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7124</v>
      </c>
      <c r="B171" t="s">
        <v>35</v>
      </c>
      <c r="C171" s="1">
        <v>45617</v>
      </c>
      <c r="D171" t="s">
        <v>13</v>
      </c>
      <c r="E171">
        <v>2.5</v>
      </c>
      <c r="F171" s="3">
        <v>0.52083333333333304</v>
      </c>
      <c r="G171" s="3">
        <v>0.43781517755978699</v>
      </c>
      <c r="H171" s="3">
        <v>0.47189010650990398</v>
      </c>
      <c r="I171" s="3">
        <v>0.38211382113821102</v>
      </c>
      <c r="J171" s="3">
        <v>0.37948717948717903</v>
      </c>
      <c r="K171" s="3">
        <v>-2.5535596603527999E-2</v>
      </c>
      <c r="L171" s="3"/>
      <c r="M171" s="3" t="e">
        <f>(Table1[[#This Row],[poisson_likelihood]] - (1-Table1[[#This Row],[poisson_likelihood]])/(1/Table1[[#This Row],[365 implied]]-1))/4</f>
        <v>#DIV/0!</v>
      </c>
      <c r="N171" s="4" t="e">
        <f>Table1[[#This Row],[kelly/4 365]]*$W$2*$U$2</f>
        <v>#DIV/0!</v>
      </c>
      <c r="O171" s="3"/>
      <c r="P171" s="3" t="e">
        <f>(Table1[[#This Row],[poisson_likelihood]] - (1-Table1[[#This Row],[poisson_likelihood]])/(1/Table1[[#This Row],[99/pinn implied]]-1))/4</f>
        <v>#DIV/0!</v>
      </c>
      <c r="Q171" s="4" t="e">
        <f>Table1[[#This Row],[kelly/4 99]]*$W$2*$U$2</f>
        <v>#DIV/0!</v>
      </c>
      <c r="R171" s="3"/>
      <c r="S17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7083</v>
      </c>
      <c r="B172" t="s">
        <v>15</v>
      </c>
      <c r="C172" s="1">
        <v>45617</v>
      </c>
      <c r="D172" t="s">
        <v>12</v>
      </c>
      <c r="E172">
        <v>1.5</v>
      </c>
      <c r="F172" s="3">
        <v>0.56497175141242895</v>
      </c>
      <c r="G172" s="3">
        <v>0.57129215363659402</v>
      </c>
      <c r="H172" s="3">
        <v>0.52025383651841495</v>
      </c>
      <c r="I172" s="3">
        <v>0.5</v>
      </c>
      <c r="J172" s="3">
        <v>0.50632911392405</v>
      </c>
      <c r="K172" s="3">
        <v>-2.5698282260521101E-2</v>
      </c>
      <c r="L172" s="3"/>
      <c r="M172" s="3" t="e">
        <f>(Table1[[#This Row],[poisson_likelihood]] - (1-Table1[[#This Row],[poisson_likelihood]])/(1/Table1[[#This Row],[365 implied]]-1))/4</f>
        <v>#DIV/0!</v>
      </c>
      <c r="N172" s="4" t="e">
        <f>Table1[[#This Row],[kelly/4 365]]*$W$2*$U$2</f>
        <v>#DIV/0!</v>
      </c>
      <c r="O172" s="3"/>
      <c r="P172" s="3" t="e">
        <f>(Table1[[#This Row],[poisson_likelihood]] - (1-Table1[[#This Row],[poisson_likelihood]])/(1/Table1[[#This Row],[99/pinn implied]]-1))/4</f>
        <v>#DIV/0!</v>
      </c>
      <c r="Q172" s="4" t="e">
        <f>Table1[[#This Row],[kelly/4 99]]*$W$2*$U$2</f>
        <v>#DIV/0!</v>
      </c>
      <c r="R172" s="3"/>
      <c r="S17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7268</v>
      </c>
      <c r="B173" t="s">
        <v>107</v>
      </c>
      <c r="C173" s="1">
        <v>45617</v>
      </c>
      <c r="D173" t="s">
        <v>13</v>
      </c>
      <c r="E173">
        <v>1.5</v>
      </c>
      <c r="F173" s="3">
        <v>0.4</v>
      </c>
      <c r="G173" s="3">
        <v>0.30315172526338802</v>
      </c>
      <c r="H173" s="3">
        <v>0.33796794157725801</v>
      </c>
      <c r="I173" s="3">
        <v>0.4</v>
      </c>
      <c r="J173" s="3">
        <v>0.39864864864864802</v>
      </c>
      <c r="K173" s="3">
        <v>-2.5846691009475401E-2</v>
      </c>
      <c r="L173" s="3"/>
      <c r="M173" s="3" t="e">
        <f>(Table1[[#This Row],[poisson_likelihood]] - (1-Table1[[#This Row],[poisson_likelihood]])/(1/Table1[[#This Row],[365 implied]]-1))/4</f>
        <v>#DIV/0!</v>
      </c>
      <c r="N173" s="4" t="e">
        <f>Table1[[#This Row],[kelly/4 365]]*$W$2*$U$2</f>
        <v>#DIV/0!</v>
      </c>
      <c r="O173" s="3"/>
      <c r="P173" s="3" t="e">
        <f>(Table1[[#This Row],[poisson_likelihood]] - (1-Table1[[#This Row],[poisson_likelihood]])/(1/Table1[[#This Row],[99/pinn implied]]-1))/4</f>
        <v>#DIV/0!</v>
      </c>
      <c r="Q173" s="4" t="e">
        <f>Table1[[#This Row],[kelly/4 99]]*$W$2*$U$2</f>
        <v>#DIV/0!</v>
      </c>
      <c r="R173" s="3"/>
      <c r="S17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7212</v>
      </c>
      <c r="B174" t="s">
        <v>79</v>
      </c>
      <c r="C174" s="1">
        <v>45617</v>
      </c>
      <c r="D174" t="s">
        <v>13</v>
      </c>
      <c r="E174">
        <v>1.5</v>
      </c>
      <c r="F174" s="3">
        <v>0.40485829959514102</v>
      </c>
      <c r="G174" s="3">
        <v>0.31226949729334502</v>
      </c>
      <c r="H174" s="3">
        <v>0.34142291648621298</v>
      </c>
      <c r="I174" s="3">
        <v>0.29670329670329598</v>
      </c>
      <c r="J174" s="3">
        <v>0.3</v>
      </c>
      <c r="K174" s="3">
        <v>-2.66471762379339E-2</v>
      </c>
      <c r="L174" s="3"/>
      <c r="M174" s="3" t="e">
        <f>(Table1[[#This Row],[poisson_likelihood]] - (1-Table1[[#This Row],[poisson_likelihood]])/(1/Table1[[#This Row],[365 implied]]-1))/4</f>
        <v>#DIV/0!</v>
      </c>
      <c r="N174" s="4" t="e">
        <f>Table1[[#This Row],[kelly/4 365]]*$W$2*$U$2</f>
        <v>#DIV/0!</v>
      </c>
      <c r="O174" s="3"/>
      <c r="P174" s="3" t="e">
        <f>(Table1[[#This Row],[poisson_likelihood]] - (1-Table1[[#This Row],[poisson_likelihood]])/(1/Table1[[#This Row],[99/pinn implied]]-1))/4</f>
        <v>#DIV/0!</v>
      </c>
      <c r="Q174" s="4" t="e">
        <f>Table1[[#This Row],[kelly/4 99]]*$W$2*$U$2</f>
        <v>#DIV/0!</v>
      </c>
      <c r="R174" s="3"/>
      <c r="S17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7304</v>
      </c>
      <c r="B175" t="s">
        <v>125</v>
      </c>
      <c r="C175" s="1">
        <v>45617</v>
      </c>
      <c r="D175" t="s">
        <v>13</v>
      </c>
      <c r="E175">
        <v>1.5</v>
      </c>
      <c r="F175" s="3">
        <v>0.49019607843137197</v>
      </c>
      <c r="G175" s="3">
        <v>0.38291888662491003</v>
      </c>
      <c r="H175" s="3">
        <v>0.431843558628972</v>
      </c>
      <c r="I175" s="3">
        <v>0.41520467836257302</v>
      </c>
      <c r="J175" s="3">
        <v>0.41463414634146301</v>
      </c>
      <c r="K175" s="3">
        <v>-2.8615177980023301E-2</v>
      </c>
      <c r="L175" s="3"/>
      <c r="M175" s="3" t="e">
        <f>(Table1[[#This Row],[poisson_likelihood]] - (1-Table1[[#This Row],[poisson_likelihood]])/(1/Table1[[#This Row],[365 implied]]-1))/4</f>
        <v>#DIV/0!</v>
      </c>
      <c r="N175" s="4" t="e">
        <f>Table1[[#This Row],[kelly/4 365]]*$W$2*$U$2</f>
        <v>#DIV/0!</v>
      </c>
      <c r="O175" s="3"/>
      <c r="P175" s="3" t="e">
        <f>(Table1[[#This Row],[poisson_likelihood]] - (1-Table1[[#This Row],[poisson_likelihood]])/(1/Table1[[#This Row],[99/pinn implied]]-1))/4</f>
        <v>#DIV/0!</v>
      </c>
      <c r="Q175" s="4" t="e">
        <f>Table1[[#This Row],[kelly/4 99]]*$W$2*$U$2</f>
        <v>#DIV/0!</v>
      </c>
      <c r="R175" s="3"/>
      <c r="S17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7272</v>
      </c>
      <c r="B176" t="s">
        <v>109</v>
      </c>
      <c r="C176" s="1">
        <v>45617</v>
      </c>
      <c r="D176" t="s">
        <v>13</v>
      </c>
      <c r="E176">
        <v>2.5</v>
      </c>
      <c r="F176" s="3">
        <v>0.50761421319796896</v>
      </c>
      <c r="G176" s="3">
        <v>0.41786626522377401</v>
      </c>
      <c r="H176" s="3">
        <v>0.450604983575424</v>
      </c>
      <c r="I176" s="3">
        <v>0.41379310344827502</v>
      </c>
      <c r="J176" s="3">
        <v>0.42857142857142799</v>
      </c>
      <c r="K176" s="3">
        <v>-2.89454078238181E-2</v>
      </c>
      <c r="L176" s="3"/>
      <c r="M176" s="3" t="e">
        <f>(Table1[[#This Row],[poisson_likelihood]] - (1-Table1[[#This Row],[poisson_likelihood]])/(1/Table1[[#This Row],[365 implied]]-1))/4</f>
        <v>#DIV/0!</v>
      </c>
      <c r="N176" s="4" t="e">
        <f>Table1[[#This Row],[kelly/4 365]]*$W$2*$U$2</f>
        <v>#DIV/0!</v>
      </c>
      <c r="O176" s="3"/>
      <c r="P176" s="3" t="e">
        <f>(Table1[[#This Row],[poisson_likelihood]] - (1-Table1[[#This Row],[poisson_likelihood]])/(1/Table1[[#This Row],[99/pinn implied]]-1))/4</f>
        <v>#DIV/0!</v>
      </c>
      <c r="Q176" s="4" t="e">
        <f>Table1[[#This Row],[kelly/4 99]]*$W$2*$U$2</f>
        <v>#DIV/0!</v>
      </c>
      <c r="R176" s="3"/>
      <c r="S17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7270</v>
      </c>
      <c r="B177" t="s">
        <v>108</v>
      </c>
      <c r="C177" s="1">
        <v>45617</v>
      </c>
      <c r="D177" t="s">
        <v>13</v>
      </c>
      <c r="E177">
        <v>3.5</v>
      </c>
      <c r="F177" s="3">
        <v>0.57471264367816</v>
      </c>
      <c r="G177" s="3">
        <v>0.48859247752930901</v>
      </c>
      <c r="H177" s="3">
        <v>0.52537484122886902</v>
      </c>
      <c r="I177" s="3">
        <v>0.53409090909090895</v>
      </c>
      <c r="J177" s="3">
        <v>0.54666666666666597</v>
      </c>
      <c r="K177" s="3">
        <v>-2.9002627115462101E-2</v>
      </c>
      <c r="L177" s="3"/>
      <c r="M177" s="3" t="e">
        <f>(Table1[[#This Row],[poisson_likelihood]] - (1-Table1[[#This Row],[poisson_likelihood]])/(1/Table1[[#This Row],[365 implied]]-1))/4</f>
        <v>#DIV/0!</v>
      </c>
      <c r="N177" s="4" t="e">
        <f>Table1[[#This Row],[kelly/4 365]]*$W$2*$U$2</f>
        <v>#DIV/0!</v>
      </c>
      <c r="O177" s="3"/>
      <c r="P177" s="3" t="e">
        <f>(Table1[[#This Row],[poisson_likelihood]] - (1-Table1[[#This Row],[poisson_likelihood]])/(1/Table1[[#This Row],[99/pinn implied]]-1))/4</f>
        <v>#DIV/0!</v>
      </c>
      <c r="Q177" s="4" t="e">
        <f>Table1[[#This Row],[kelly/4 99]]*$W$2*$U$2</f>
        <v>#DIV/0!</v>
      </c>
      <c r="R177" s="3"/>
      <c r="S17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7181</v>
      </c>
      <c r="B178" t="s">
        <v>64</v>
      </c>
      <c r="C178" s="1">
        <v>45617</v>
      </c>
      <c r="D178" t="s">
        <v>12</v>
      </c>
      <c r="E178">
        <v>2.5</v>
      </c>
      <c r="F178" s="3">
        <v>0.39682539682539603</v>
      </c>
      <c r="G178" s="3">
        <v>0.38961833101475402</v>
      </c>
      <c r="H178" s="3">
        <v>0.32620117197316101</v>
      </c>
      <c r="I178" s="3">
        <v>0.287128712871287</v>
      </c>
      <c r="J178" s="3">
        <v>0.33</v>
      </c>
      <c r="K178" s="3">
        <v>-2.9271882669018399E-2</v>
      </c>
      <c r="L178" s="3"/>
      <c r="M178" s="3" t="e">
        <f>(Table1[[#This Row],[poisson_likelihood]] - (1-Table1[[#This Row],[poisson_likelihood]])/(1/Table1[[#This Row],[365 implied]]-1))/4</f>
        <v>#DIV/0!</v>
      </c>
      <c r="N178" s="4" t="e">
        <f>Table1[[#This Row],[kelly/4 365]]*$W$2*$U$2</f>
        <v>#DIV/0!</v>
      </c>
      <c r="O178" s="3"/>
      <c r="P178" s="3" t="e">
        <f>(Table1[[#This Row],[poisson_likelihood]] - (1-Table1[[#This Row],[poisson_likelihood]])/(1/Table1[[#This Row],[99/pinn implied]]-1))/4</f>
        <v>#DIV/0!</v>
      </c>
      <c r="Q178" s="4" t="e">
        <f>Table1[[#This Row],[kelly/4 99]]*$W$2*$U$2</f>
        <v>#DIV/0!</v>
      </c>
      <c r="R178" s="3"/>
      <c r="S17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7276</v>
      </c>
      <c r="B179" t="s">
        <v>111</v>
      </c>
      <c r="C179" s="1">
        <v>45617</v>
      </c>
      <c r="D179" t="s">
        <v>13</v>
      </c>
      <c r="E179">
        <v>1.5</v>
      </c>
      <c r="F179" s="3">
        <v>0.413223140495867</v>
      </c>
      <c r="G179" s="3">
        <v>0.312741184628402</v>
      </c>
      <c r="H179" s="3">
        <v>0.34417564647164101</v>
      </c>
      <c r="I179" s="3">
        <v>0.344444444444444</v>
      </c>
      <c r="J179" s="3">
        <v>0.36807817589576503</v>
      </c>
      <c r="K179" s="3">
        <v>-2.94181224539838E-2</v>
      </c>
      <c r="L179" s="3"/>
      <c r="M179" s="3" t="e">
        <f>(Table1[[#This Row],[poisson_likelihood]] - (1-Table1[[#This Row],[poisson_likelihood]])/(1/Table1[[#This Row],[365 implied]]-1))/4</f>
        <v>#DIV/0!</v>
      </c>
      <c r="N179" s="4" t="e">
        <f>Table1[[#This Row],[kelly/4 365]]*$W$2*$U$2</f>
        <v>#DIV/0!</v>
      </c>
      <c r="O179" s="3"/>
      <c r="P179" s="3" t="e">
        <f>(Table1[[#This Row],[poisson_likelihood]] - (1-Table1[[#This Row],[poisson_likelihood]])/(1/Table1[[#This Row],[99/pinn implied]]-1))/4</f>
        <v>#DIV/0!</v>
      </c>
      <c r="Q179" s="4" t="e">
        <f>Table1[[#This Row],[kelly/4 99]]*$W$2*$U$2</f>
        <v>#DIV/0!</v>
      </c>
      <c r="R179" s="3"/>
      <c r="S17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7206</v>
      </c>
      <c r="B180" t="s">
        <v>76</v>
      </c>
      <c r="C180" s="1">
        <v>45617</v>
      </c>
      <c r="D180" t="s">
        <v>13</v>
      </c>
      <c r="E180">
        <v>1.5</v>
      </c>
      <c r="F180" s="3">
        <v>0.45248868778280499</v>
      </c>
      <c r="G180" s="3">
        <v>0.35248956051432101</v>
      </c>
      <c r="H180" s="3">
        <v>0.38675907616445399</v>
      </c>
      <c r="I180" s="3">
        <v>0.40123456790123402</v>
      </c>
      <c r="J180" s="3">
        <v>0.42553191489361702</v>
      </c>
      <c r="K180" s="3">
        <v>-3.0012901172841999E-2</v>
      </c>
      <c r="L180" s="3"/>
      <c r="M180" s="3" t="e">
        <f>(Table1[[#This Row],[poisson_likelihood]] - (1-Table1[[#This Row],[poisson_likelihood]])/(1/Table1[[#This Row],[365 implied]]-1))/4</f>
        <v>#DIV/0!</v>
      </c>
      <c r="N180" s="4" t="e">
        <f>Table1[[#This Row],[kelly/4 365]]*$W$2*$U$2</f>
        <v>#DIV/0!</v>
      </c>
      <c r="O180" s="3"/>
      <c r="P180" s="3" t="e">
        <f>(Table1[[#This Row],[poisson_likelihood]] - (1-Table1[[#This Row],[poisson_likelihood]])/(1/Table1[[#This Row],[99/pinn implied]]-1))/4</f>
        <v>#DIV/0!</v>
      </c>
      <c r="Q180" s="4" t="e">
        <f>Table1[[#This Row],[kelly/4 99]]*$W$2*$U$2</f>
        <v>#DIV/0!</v>
      </c>
      <c r="R180" s="3"/>
      <c r="S18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7190</v>
      </c>
      <c r="B181" t="s">
        <v>68</v>
      </c>
      <c r="C181" s="1">
        <v>45617</v>
      </c>
      <c r="D181" t="s">
        <v>13</v>
      </c>
      <c r="E181">
        <v>2.5</v>
      </c>
      <c r="F181" s="3">
        <v>0.41666666666666602</v>
      </c>
      <c r="G181" s="3">
        <v>0.30196159000509598</v>
      </c>
      <c r="H181" s="3">
        <v>0.34601585696949899</v>
      </c>
      <c r="I181" s="3">
        <v>0.42458100558659201</v>
      </c>
      <c r="J181" s="3">
        <v>0.418831168831168</v>
      </c>
      <c r="K181" s="3">
        <v>-3.0278918441642901E-2</v>
      </c>
      <c r="L181" s="3"/>
      <c r="M181" s="3" t="e">
        <f>(Table1[[#This Row],[poisson_likelihood]] - (1-Table1[[#This Row],[poisson_likelihood]])/(1/Table1[[#This Row],[365 implied]]-1))/4</f>
        <v>#DIV/0!</v>
      </c>
      <c r="N181" s="4" t="e">
        <f>Table1[[#This Row],[kelly/4 365]]*$W$2*$U$2</f>
        <v>#DIV/0!</v>
      </c>
      <c r="O181" s="3"/>
      <c r="P181" s="3" t="e">
        <f>(Table1[[#This Row],[poisson_likelihood]] - (1-Table1[[#This Row],[poisson_likelihood]])/(1/Table1[[#This Row],[99/pinn implied]]-1))/4</f>
        <v>#DIV/0!</v>
      </c>
      <c r="Q181" s="4" t="e">
        <f>Table1[[#This Row],[kelly/4 99]]*$W$2*$U$2</f>
        <v>#DIV/0!</v>
      </c>
      <c r="R181" s="3"/>
      <c r="S18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7288</v>
      </c>
      <c r="B182" t="s">
        <v>117</v>
      </c>
      <c r="C182" s="1">
        <v>45617</v>
      </c>
      <c r="D182" t="s">
        <v>13</v>
      </c>
      <c r="E182">
        <v>1.5</v>
      </c>
      <c r="F182" s="3">
        <v>0.5</v>
      </c>
      <c r="G182" s="3">
        <v>0.40173930990011297</v>
      </c>
      <c r="H182" s="3">
        <v>0.43822931499225298</v>
      </c>
      <c r="I182" s="3">
        <v>0.46625766871165603</v>
      </c>
      <c r="J182" s="3">
        <v>0.48780487804877998</v>
      </c>
      <c r="K182" s="3">
        <v>-3.0885342503873401E-2</v>
      </c>
      <c r="L182" s="3"/>
      <c r="M182" s="3" t="e">
        <f>(Table1[[#This Row],[poisson_likelihood]] - (1-Table1[[#This Row],[poisson_likelihood]])/(1/Table1[[#This Row],[365 implied]]-1))/4</f>
        <v>#DIV/0!</v>
      </c>
      <c r="N182" s="4" t="e">
        <f>Table1[[#This Row],[kelly/4 365]]*$W$2*$U$2</f>
        <v>#DIV/0!</v>
      </c>
      <c r="O182" s="3"/>
      <c r="P182" s="3" t="e">
        <f>(Table1[[#This Row],[poisson_likelihood]] - (1-Table1[[#This Row],[poisson_likelihood]])/(1/Table1[[#This Row],[99/pinn implied]]-1))/4</f>
        <v>#DIV/0!</v>
      </c>
      <c r="Q182" s="4" t="e">
        <f>Table1[[#This Row],[kelly/4 99]]*$W$2*$U$2</f>
        <v>#DIV/0!</v>
      </c>
      <c r="R182" s="3"/>
      <c r="S18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7240</v>
      </c>
      <c r="B183" t="s">
        <v>93</v>
      </c>
      <c r="C183" s="1">
        <v>45617</v>
      </c>
      <c r="D183" t="s">
        <v>13</v>
      </c>
      <c r="E183">
        <v>1.5</v>
      </c>
      <c r="F183" s="3">
        <v>0.47169811320754701</v>
      </c>
      <c r="G183" s="3">
        <v>0.35106235540716302</v>
      </c>
      <c r="H183" s="3">
        <v>0.405992821215717</v>
      </c>
      <c r="I183" s="3">
        <v>0.47647058823529398</v>
      </c>
      <c r="J183" s="3">
        <v>0.483108108108108</v>
      </c>
      <c r="K183" s="3">
        <v>-3.10926828175624E-2</v>
      </c>
      <c r="L183" s="3"/>
      <c r="M183" s="3" t="e">
        <f>(Table1[[#This Row],[poisson_likelihood]] - (1-Table1[[#This Row],[poisson_likelihood]])/(1/Table1[[#This Row],[365 implied]]-1))/4</f>
        <v>#DIV/0!</v>
      </c>
      <c r="N183" s="4" t="e">
        <f>Table1[[#This Row],[kelly/4 365]]*$W$2*$U$2</f>
        <v>#DIV/0!</v>
      </c>
      <c r="O183" s="3"/>
      <c r="P183" s="3" t="e">
        <f>(Table1[[#This Row],[poisson_likelihood]] - (1-Table1[[#This Row],[poisson_likelihood]])/(1/Table1[[#This Row],[99/pinn implied]]-1))/4</f>
        <v>#DIV/0!</v>
      </c>
      <c r="Q183" s="4" t="e">
        <f>Table1[[#This Row],[kelly/4 99]]*$W$2*$U$2</f>
        <v>#DIV/0!</v>
      </c>
      <c r="R183" s="3"/>
      <c r="S18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7307</v>
      </c>
      <c r="B184" t="s">
        <v>127</v>
      </c>
      <c r="C184" s="1">
        <v>45617</v>
      </c>
      <c r="D184" t="s">
        <v>12</v>
      </c>
      <c r="E184">
        <v>1.5</v>
      </c>
      <c r="F184" s="3">
        <v>0.58823529411764697</v>
      </c>
      <c r="G184" s="3">
        <v>0.58538228538078496</v>
      </c>
      <c r="H184" s="3">
        <v>0.53521348327282603</v>
      </c>
      <c r="I184" s="3">
        <v>0.469273743016759</v>
      </c>
      <c r="J184" s="3">
        <v>0.46428571428571402</v>
      </c>
      <c r="K184" s="3">
        <v>-3.2191813727212297E-2</v>
      </c>
      <c r="L184" s="3"/>
      <c r="M184" s="3" t="e">
        <f>(Table1[[#This Row],[poisson_likelihood]] - (1-Table1[[#This Row],[poisson_likelihood]])/(1/Table1[[#This Row],[365 implied]]-1))/4</f>
        <v>#DIV/0!</v>
      </c>
      <c r="N184" s="4" t="e">
        <f>Table1[[#This Row],[kelly/4 365]]*$W$2*$U$2</f>
        <v>#DIV/0!</v>
      </c>
      <c r="O184" s="3"/>
      <c r="P184" s="3" t="e">
        <f>(Table1[[#This Row],[poisson_likelihood]] - (1-Table1[[#This Row],[poisson_likelihood]])/(1/Table1[[#This Row],[99/pinn implied]]-1))/4</f>
        <v>#DIV/0!</v>
      </c>
      <c r="Q184" s="4" t="e">
        <f>Table1[[#This Row],[kelly/4 99]]*$W$2*$U$2</f>
        <v>#DIV/0!</v>
      </c>
      <c r="R184" s="3"/>
      <c r="S18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7297</v>
      </c>
      <c r="B185" t="s">
        <v>122</v>
      </c>
      <c r="C185" s="1">
        <v>45617</v>
      </c>
      <c r="D185" t="s">
        <v>12</v>
      </c>
      <c r="E185">
        <v>2.5</v>
      </c>
      <c r="F185" s="3">
        <v>0.485436893203883</v>
      </c>
      <c r="G185" s="3">
        <v>0.46126062992564498</v>
      </c>
      <c r="H185" s="3">
        <v>0.41807605214113303</v>
      </c>
      <c r="I185" s="3">
        <v>0.38888888888888801</v>
      </c>
      <c r="J185" s="3">
        <v>0.42156862745098</v>
      </c>
      <c r="K185" s="3">
        <v>-3.2727201082373501E-2</v>
      </c>
      <c r="L185" s="3"/>
      <c r="M185" s="3" t="e">
        <f>(Table1[[#This Row],[poisson_likelihood]] - (1-Table1[[#This Row],[poisson_likelihood]])/(1/Table1[[#This Row],[365 implied]]-1))/4</f>
        <v>#DIV/0!</v>
      </c>
      <c r="N185" s="4" t="e">
        <f>Table1[[#This Row],[kelly/4 365]]*$W$2*$U$2</f>
        <v>#DIV/0!</v>
      </c>
      <c r="O185" s="3"/>
      <c r="P185" s="3" t="e">
        <f>(Table1[[#This Row],[poisson_likelihood]] - (1-Table1[[#This Row],[poisson_likelihood]])/(1/Table1[[#This Row],[99/pinn implied]]-1))/4</f>
        <v>#DIV/0!</v>
      </c>
      <c r="Q185" s="4" t="e">
        <f>Table1[[#This Row],[kelly/4 99]]*$W$2*$U$2</f>
        <v>#DIV/0!</v>
      </c>
      <c r="R185" s="3"/>
      <c r="S18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7129</v>
      </c>
      <c r="B186" t="s">
        <v>38</v>
      </c>
      <c r="C186" s="1">
        <v>45617</v>
      </c>
      <c r="D186" t="s">
        <v>12</v>
      </c>
      <c r="E186">
        <v>1.5</v>
      </c>
      <c r="F186" s="3">
        <v>0.59880239520958001</v>
      </c>
      <c r="G186" s="3">
        <v>0.59995813869703796</v>
      </c>
      <c r="H186" s="3">
        <v>0.54539818126325801</v>
      </c>
      <c r="I186" s="3">
        <v>0.60989010989010894</v>
      </c>
      <c r="J186" s="3">
        <v>0.619354838709677</v>
      </c>
      <c r="K186" s="3">
        <v>-3.3277998988939503E-2</v>
      </c>
      <c r="L186" s="3"/>
      <c r="M186" s="3" t="e">
        <f>(Table1[[#This Row],[poisson_likelihood]] - (1-Table1[[#This Row],[poisson_likelihood]])/(1/Table1[[#This Row],[365 implied]]-1))/4</f>
        <v>#DIV/0!</v>
      </c>
      <c r="N186" s="4" t="e">
        <f>Table1[[#This Row],[kelly/4 365]]*$W$2*$U$2</f>
        <v>#DIV/0!</v>
      </c>
      <c r="O186" s="3"/>
      <c r="P186" s="3" t="e">
        <f>(Table1[[#This Row],[poisson_likelihood]] - (1-Table1[[#This Row],[poisson_likelihood]])/(1/Table1[[#This Row],[99/pinn implied]]-1))/4</f>
        <v>#DIV/0!</v>
      </c>
      <c r="Q186" s="4" t="e">
        <f>Table1[[#This Row],[kelly/4 99]]*$W$2*$U$2</f>
        <v>#DIV/0!</v>
      </c>
      <c r="R186" s="3"/>
      <c r="S18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7322</v>
      </c>
      <c r="B187" t="s">
        <v>134</v>
      </c>
      <c r="C187" s="1">
        <v>45617</v>
      </c>
      <c r="D187" t="s">
        <v>13</v>
      </c>
      <c r="E187">
        <v>3.5</v>
      </c>
      <c r="F187" s="3">
        <v>0.56179775280898803</v>
      </c>
      <c r="G187" s="3">
        <v>0.47158960518227999</v>
      </c>
      <c r="H187" s="3">
        <v>0.50283355042756706</v>
      </c>
      <c r="I187" s="3">
        <v>0.48</v>
      </c>
      <c r="J187" s="3">
        <v>0.50508474576271101</v>
      </c>
      <c r="K187" s="3">
        <v>-3.3639833409913597E-2</v>
      </c>
      <c r="L187" s="3"/>
      <c r="M187" s="3" t="e">
        <f>(Table1[[#This Row],[poisson_likelihood]] - (1-Table1[[#This Row],[poisson_likelihood]])/(1/Table1[[#This Row],[365 implied]]-1))/4</f>
        <v>#DIV/0!</v>
      </c>
      <c r="N187" s="4" t="e">
        <f>Table1[[#This Row],[kelly/4 365]]*$W$2*$U$2</f>
        <v>#DIV/0!</v>
      </c>
      <c r="O187" s="3"/>
      <c r="P187" s="3" t="e">
        <f>(Table1[[#This Row],[poisson_likelihood]] - (1-Table1[[#This Row],[poisson_likelihood]])/(1/Table1[[#This Row],[99/pinn implied]]-1))/4</f>
        <v>#DIV/0!</v>
      </c>
      <c r="Q187" s="4" t="e">
        <f>Table1[[#This Row],[kelly/4 99]]*$W$2*$U$2</f>
        <v>#DIV/0!</v>
      </c>
      <c r="R187" s="3"/>
      <c r="S18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7133</v>
      </c>
      <c r="B188" t="s">
        <v>40</v>
      </c>
      <c r="C188" s="1">
        <v>45617</v>
      </c>
      <c r="D188" t="s">
        <v>12</v>
      </c>
      <c r="E188">
        <v>2.5</v>
      </c>
      <c r="F188" s="3">
        <v>0.60975609756097504</v>
      </c>
      <c r="G188" s="3">
        <v>0.59473986359067599</v>
      </c>
      <c r="H188" s="3">
        <v>0.55670358268551101</v>
      </c>
      <c r="I188" s="3">
        <v>0.53846153846153799</v>
      </c>
      <c r="J188" s="3">
        <v>0.55871886120996395</v>
      </c>
      <c r="K188" s="3">
        <v>-3.39867673420945E-2</v>
      </c>
      <c r="L188" s="3"/>
      <c r="M188" s="3" t="e">
        <f>(Table1[[#This Row],[poisson_likelihood]] - (1-Table1[[#This Row],[poisson_likelihood]])/(1/Table1[[#This Row],[365 implied]]-1))/4</f>
        <v>#DIV/0!</v>
      </c>
      <c r="N188" s="4" t="e">
        <f>Table1[[#This Row],[kelly/4 365]]*$W$2*$U$2</f>
        <v>#DIV/0!</v>
      </c>
      <c r="O188" s="3"/>
      <c r="P188" s="3" t="e">
        <f>(Table1[[#This Row],[poisson_likelihood]] - (1-Table1[[#This Row],[poisson_likelihood]])/(1/Table1[[#This Row],[99/pinn implied]]-1))/4</f>
        <v>#DIV/0!</v>
      </c>
      <c r="Q188" s="4" t="e">
        <f>Table1[[#This Row],[kelly/4 99]]*$W$2*$U$2</f>
        <v>#DIV/0!</v>
      </c>
      <c r="R188" s="3"/>
      <c r="S18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7177</v>
      </c>
      <c r="B189" t="s">
        <v>62</v>
      </c>
      <c r="C189" s="1">
        <v>45617</v>
      </c>
      <c r="D189" t="s">
        <v>12</v>
      </c>
      <c r="E189">
        <v>2.5</v>
      </c>
      <c r="F189" s="3">
        <v>0.45045045045045001</v>
      </c>
      <c r="G189" s="3">
        <v>0.41727170061055702</v>
      </c>
      <c r="H189" s="3">
        <v>0.37455399038361697</v>
      </c>
      <c r="I189" s="3">
        <v>0.40476190476190399</v>
      </c>
      <c r="J189" s="3">
        <v>0.435294117647058</v>
      </c>
      <c r="K189" s="3">
        <v>-3.4526668309091797E-2</v>
      </c>
      <c r="L189" s="3"/>
      <c r="M189" s="3" t="e">
        <f>(Table1[[#This Row],[poisson_likelihood]] - (1-Table1[[#This Row],[poisson_likelihood]])/(1/Table1[[#This Row],[365 implied]]-1))/4</f>
        <v>#DIV/0!</v>
      </c>
      <c r="N189" s="4" t="e">
        <f>Table1[[#This Row],[kelly/4 365]]*$W$2*$U$2</f>
        <v>#DIV/0!</v>
      </c>
      <c r="O189" s="3"/>
      <c r="P189" s="3" t="e">
        <f>(Table1[[#This Row],[poisson_likelihood]] - (1-Table1[[#This Row],[poisson_likelihood]])/(1/Table1[[#This Row],[99/pinn implied]]-1))/4</f>
        <v>#DIV/0!</v>
      </c>
      <c r="Q189" s="4" t="e">
        <f>Table1[[#This Row],[kelly/4 99]]*$W$2*$U$2</f>
        <v>#DIV/0!</v>
      </c>
      <c r="R189" s="3"/>
      <c r="S18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7091</v>
      </c>
      <c r="B190" t="s">
        <v>19</v>
      </c>
      <c r="C190" s="1">
        <v>45617</v>
      </c>
      <c r="D190" t="s">
        <v>12</v>
      </c>
      <c r="E190">
        <v>2.5</v>
      </c>
      <c r="F190" s="3">
        <v>0.51813471502590602</v>
      </c>
      <c r="G190" s="3">
        <v>0.49517991917646897</v>
      </c>
      <c r="H190" s="3">
        <v>0.45116851385867801</v>
      </c>
      <c r="I190" s="3">
        <v>0.41666666666666602</v>
      </c>
      <c r="J190" s="3">
        <v>0.48663101604277997</v>
      </c>
      <c r="K190" s="3">
        <v>-3.4743217272244803E-2</v>
      </c>
      <c r="L190" s="3"/>
      <c r="M190" s="3" t="e">
        <f>(Table1[[#This Row],[poisson_likelihood]] - (1-Table1[[#This Row],[poisson_likelihood]])/(1/Table1[[#This Row],[365 implied]]-1))/4</f>
        <v>#DIV/0!</v>
      </c>
      <c r="N190" s="4" t="e">
        <f>Table1[[#This Row],[kelly/4 365]]*$W$2*$U$2</f>
        <v>#DIV/0!</v>
      </c>
      <c r="O190" s="3"/>
      <c r="P190" s="3" t="e">
        <f>(Table1[[#This Row],[poisson_likelihood]] - (1-Table1[[#This Row],[poisson_likelihood]])/(1/Table1[[#This Row],[99/pinn implied]]-1))/4</f>
        <v>#DIV/0!</v>
      </c>
      <c r="Q190" s="4" t="e">
        <f>Table1[[#This Row],[kelly/4 99]]*$W$2*$U$2</f>
        <v>#DIV/0!</v>
      </c>
      <c r="R190" s="3"/>
      <c r="S19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7320</v>
      </c>
      <c r="B191" t="s">
        <v>133</v>
      </c>
      <c r="C191" s="1">
        <v>45617</v>
      </c>
      <c r="D191" t="s">
        <v>13</v>
      </c>
      <c r="E191">
        <v>2.5</v>
      </c>
      <c r="F191" s="3">
        <v>0.53475935828876997</v>
      </c>
      <c r="G191" s="3">
        <v>0.43493747205405697</v>
      </c>
      <c r="H191" s="3">
        <v>0.46972836413833602</v>
      </c>
      <c r="I191" s="3">
        <v>0.376470588235294</v>
      </c>
      <c r="J191" s="3">
        <v>0.37282229965156699</v>
      </c>
      <c r="K191" s="3">
        <v>-3.49448158222158E-2</v>
      </c>
      <c r="L191" s="3"/>
      <c r="M191" s="3" t="e">
        <f>(Table1[[#This Row],[poisson_likelihood]] - (1-Table1[[#This Row],[poisson_likelihood]])/(1/Table1[[#This Row],[365 implied]]-1))/4</f>
        <v>#DIV/0!</v>
      </c>
      <c r="N191" s="4" t="e">
        <f>Table1[[#This Row],[kelly/4 365]]*$W$2*$U$2</f>
        <v>#DIV/0!</v>
      </c>
      <c r="O191" s="3"/>
      <c r="P191" s="3" t="e">
        <f>(Table1[[#This Row],[poisson_likelihood]] - (1-Table1[[#This Row],[poisson_likelihood]])/(1/Table1[[#This Row],[99/pinn implied]]-1))/4</f>
        <v>#DIV/0!</v>
      </c>
      <c r="Q191" s="4" t="e">
        <f>Table1[[#This Row],[kelly/4 99]]*$W$2*$U$2</f>
        <v>#DIV/0!</v>
      </c>
      <c r="R191" s="3"/>
      <c r="S19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7221</v>
      </c>
      <c r="B192" t="s">
        <v>84</v>
      </c>
      <c r="C192" s="1">
        <v>45617</v>
      </c>
      <c r="D192" t="s">
        <v>12</v>
      </c>
      <c r="E192">
        <v>2.5</v>
      </c>
      <c r="F192" s="3">
        <v>0.42372881355932202</v>
      </c>
      <c r="G192" s="3">
        <v>0.384260548404807</v>
      </c>
      <c r="H192" s="3">
        <v>0.34116777385812302</v>
      </c>
      <c r="I192" s="3">
        <v>0.355263157894736</v>
      </c>
      <c r="J192" s="3">
        <v>0.36046511627906902</v>
      </c>
      <c r="K192" s="3">
        <v>-3.5816921635078602E-2</v>
      </c>
      <c r="L192" s="3"/>
      <c r="M192" s="3" t="e">
        <f>(Table1[[#This Row],[poisson_likelihood]] - (1-Table1[[#This Row],[poisson_likelihood]])/(1/Table1[[#This Row],[365 implied]]-1))/4</f>
        <v>#DIV/0!</v>
      </c>
      <c r="N192" s="4" t="e">
        <f>Table1[[#This Row],[kelly/4 365]]*$W$2*$U$2</f>
        <v>#DIV/0!</v>
      </c>
      <c r="O192" s="3"/>
      <c r="P192" s="3" t="e">
        <f>(Table1[[#This Row],[poisson_likelihood]] - (1-Table1[[#This Row],[poisson_likelihood]])/(1/Table1[[#This Row],[99/pinn implied]]-1))/4</f>
        <v>#DIV/0!</v>
      </c>
      <c r="Q192" s="4" t="e">
        <f>Table1[[#This Row],[kelly/4 99]]*$W$2*$U$2</f>
        <v>#DIV/0!</v>
      </c>
      <c r="R192" s="3"/>
      <c r="S19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7159</v>
      </c>
      <c r="B193" t="s">
        <v>53</v>
      </c>
      <c r="C193" s="1">
        <v>45617</v>
      </c>
      <c r="D193" t="s">
        <v>12</v>
      </c>
      <c r="E193">
        <v>2.5</v>
      </c>
      <c r="F193" s="3">
        <v>0.45454545454545398</v>
      </c>
      <c r="G193" s="3">
        <v>0.42779596972079398</v>
      </c>
      <c r="H193" s="3">
        <v>0.37410821223769303</v>
      </c>
      <c r="I193" s="3">
        <v>0.37313432835820898</v>
      </c>
      <c r="J193" s="3">
        <v>0.38271604938271597</v>
      </c>
      <c r="K193" s="3">
        <v>-3.68670693910573E-2</v>
      </c>
      <c r="L193" s="3"/>
      <c r="M193" s="3" t="e">
        <f>(Table1[[#This Row],[poisson_likelihood]] - (1-Table1[[#This Row],[poisson_likelihood]])/(1/Table1[[#This Row],[365 implied]]-1))/4</f>
        <v>#DIV/0!</v>
      </c>
      <c r="N193" s="4" t="e">
        <f>Table1[[#This Row],[kelly/4 365]]*$W$2*$U$2</f>
        <v>#DIV/0!</v>
      </c>
      <c r="O193" s="3"/>
      <c r="P193" s="3" t="e">
        <f>(Table1[[#This Row],[poisson_likelihood]] - (1-Table1[[#This Row],[poisson_likelihood]])/(1/Table1[[#This Row],[99/pinn implied]]-1))/4</f>
        <v>#DIV/0!</v>
      </c>
      <c r="Q193" s="4" t="e">
        <f>Table1[[#This Row],[kelly/4 99]]*$W$2*$U$2</f>
        <v>#DIV/0!</v>
      </c>
      <c r="R193" s="3"/>
      <c r="S19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7148</v>
      </c>
      <c r="B194" t="s">
        <v>47</v>
      </c>
      <c r="C194" s="1">
        <v>45617</v>
      </c>
      <c r="D194" t="s">
        <v>13</v>
      </c>
      <c r="E194">
        <v>2.5</v>
      </c>
      <c r="F194" s="3">
        <v>0.434782608695652</v>
      </c>
      <c r="G194" s="3">
        <v>0.337460779721455</v>
      </c>
      <c r="H194" s="3">
        <v>0.35057098099574902</v>
      </c>
      <c r="I194" s="3">
        <v>0.36464088397790001</v>
      </c>
      <c r="J194" s="3">
        <v>0.35922330097087302</v>
      </c>
      <c r="K194" s="3">
        <v>-3.7247450713418499E-2</v>
      </c>
      <c r="L194" s="3"/>
      <c r="M194" s="3" t="e">
        <f>(Table1[[#This Row],[poisson_likelihood]] - (1-Table1[[#This Row],[poisson_likelihood]])/(1/Table1[[#This Row],[365 implied]]-1))/4</f>
        <v>#DIV/0!</v>
      </c>
      <c r="N194" s="4" t="e">
        <f>Table1[[#This Row],[kelly/4 365]]*$W$2*$U$2</f>
        <v>#DIV/0!</v>
      </c>
      <c r="O194" s="3"/>
      <c r="P194" s="3" t="e">
        <f>(Table1[[#This Row],[poisson_likelihood]] - (1-Table1[[#This Row],[poisson_likelihood]])/(1/Table1[[#This Row],[99/pinn implied]]-1))/4</f>
        <v>#DIV/0!</v>
      </c>
      <c r="Q194" s="4" t="e">
        <f>Table1[[#This Row],[kelly/4 99]]*$W$2*$U$2</f>
        <v>#DIV/0!</v>
      </c>
      <c r="R194" s="3"/>
      <c r="S19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7337</v>
      </c>
      <c r="B195" t="s">
        <v>142</v>
      </c>
      <c r="C195" s="1">
        <v>45617</v>
      </c>
      <c r="D195" t="s">
        <v>12</v>
      </c>
      <c r="E195">
        <v>1.5</v>
      </c>
      <c r="F195" s="3">
        <v>0.56818181818181801</v>
      </c>
      <c r="G195" s="3">
        <v>0.54766128096259004</v>
      </c>
      <c r="H195" s="3">
        <v>0.50371655034301299</v>
      </c>
      <c r="I195" s="3">
        <v>0.504201680672268</v>
      </c>
      <c r="J195" s="3">
        <v>0.53441295546558698</v>
      </c>
      <c r="K195" s="3">
        <v>-3.7321997169834198E-2</v>
      </c>
      <c r="L195" s="3"/>
      <c r="M195" s="3" t="e">
        <f>(Table1[[#This Row],[poisson_likelihood]] - (1-Table1[[#This Row],[poisson_likelihood]])/(1/Table1[[#This Row],[365 implied]]-1))/4</f>
        <v>#DIV/0!</v>
      </c>
      <c r="N195" s="4" t="e">
        <f>Table1[[#This Row],[kelly/4 365]]*$W$2*$U$2</f>
        <v>#DIV/0!</v>
      </c>
      <c r="O195" s="3"/>
      <c r="P195" s="3" t="e">
        <f>(Table1[[#This Row],[poisson_likelihood]] - (1-Table1[[#This Row],[poisson_likelihood]])/(1/Table1[[#This Row],[99/pinn implied]]-1))/4</f>
        <v>#DIV/0!</v>
      </c>
      <c r="Q195" s="4" t="e">
        <f>Table1[[#This Row],[kelly/4 99]]*$W$2*$U$2</f>
        <v>#DIV/0!</v>
      </c>
      <c r="R195" s="3"/>
      <c r="S19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7140</v>
      </c>
      <c r="B196" t="s">
        <v>43</v>
      </c>
      <c r="C196" s="1">
        <v>45617</v>
      </c>
      <c r="D196" t="s">
        <v>13</v>
      </c>
      <c r="E196">
        <v>1.5</v>
      </c>
      <c r="F196" s="3">
        <v>0.51546391752577303</v>
      </c>
      <c r="G196" s="3">
        <v>0.392095632248463</v>
      </c>
      <c r="H196" s="3">
        <v>0.44170564574992599</v>
      </c>
      <c r="I196" s="3">
        <v>0.40677966101694901</v>
      </c>
      <c r="J196" s="3">
        <v>0.41137123745819398</v>
      </c>
      <c r="K196" s="3">
        <v>-3.8056129586474301E-2</v>
      </c>
      <c r="L196" s="3"/>
      <c r="M196" s="3" t="e">
        <f>(Table1[[#This Row],[poisson_likelihood]] - (1-Table1[[#This Row],[poisson_likelihood]])/(1/Table1[[#This Row],[365 implied]]-1))/4</f>
        <v>#DIV/0!</v>
      </c>
      <c r="N196" s="4" t="e">
        <f>Table1[[#This Row],[kelly/4 365]]*$W$2*$U$2</f>
        <v>#DIV/0!</v>
      </c>
      <c r="O196" s="3"/>
      <c r="P196" s="3" t="e">
        <f>(Table1[[#This Row],[poisson_likelihood]] - (1-Table1[[#This Row],[poisson_likelihood]])/(1/Table1[[#This Row],[99/pinn implied]]-1))/4</f>
        <v>#DIV/0!</v>
      </c>
      <c r="Q196" s="4" t="e">
        <f>Table1[[#This Row],[kelly/4 99]]*$W$2*$U$2</f>
        <v>#DIV/0!</v>
      </c>
      <c r="R196" s="3"/>
      <c r="S19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7331</v>
      </c>
      <c r="B197" t="s">
        <v>139</v>
      </c>
      <c r="C197" s="1">
        <v>45617</v>
      </c>
      <c r="D197" t="s">
        <v>12</v>
      </c>
      <c r="E197">
        <v>2.5</v>
      </c>
      <c r="F197" s="3">
        <v>0.44444444444444398</v>
      </c>
      <c r="G197" s="3">
        <v>0.40515563825871898</v>
      </c>
      <c r="H197" s="3">
        <v>0.359053759709486</v>
      </c>
      <c r="I197" s="3">
        <v>0.338983050847457</v>
      </c>
      <c r="J197" s="3">
        <v>0.36601307189542398</v>
      </c>
      <c r="K197" s="3">
        <v>-3.8425808130730897E-2</v>
      </c>
      <c r="L197" s="3"/>
      <c r="M197" s="3" t="e">
        <f>(Table1[[#This Row],[poisson_likelihood]] - (1-Table1[[#This Row],[poisson_likelihood]])/(1/Table1[[#This Row],[365 implied]]-1))/4</f>
        <v>#DIV/0!</v>
      </c>
      <c r="N197" s="4" t="e">
        <f>Table1[[#This Row],[kelly/4 365]]*$W$2*$U$2</f>
        <v>#DIV/0!</v>
      </c>
      <c r="O197" s="3"/>
      <c r="P197" s="3" t="e">
        <f>(Table1[[#This Row],[poisson_likelihood]] - (1-Table1[[#This Row],[poisson_likelihood]])/(1/Table1[[#This Row],[99/pinn implied]]-1))/4</f>
        <v>#DIV/0!</v>
      </c>
      <c r="Q197" s="4" t="e">
        <f>Table1[[#This Row],[kelly/4 99]]*$W$2*$U$2</f>
        <v>#DIV/0!</v>
      </c>
      <c r="R197" s="3"/>
      <c r="S19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7242</v>
      </c>
      <c r="B198" t="s">
        <v>94</v>
      </c>
      <c r="C198" s="1">
        <v>45617</v>
      </c>
      <c r="D198" t="s">
        <v>13</v>
      </c>
      <c r="E198">
        <v>2.5</v>
      </c>
      <c r="F198" s="3">
        <v>0.63694267515923497</v>
      </c>
      <c r="G198" s="3">
        <v>0.53532205381487397</v>
      </c>
      <c r="H198" s="3">
        <v>0.58016077059858295</v>
      </c>
      <c r="I198" s="3">
        <v>0.69021739130434701</v>
      </c>
      <c r="J198" s="3">
        <v>0.670886075949367</v>
      </c>
      <c r="K198" s="3">
        <v>-3.9099820245712499E-2</v>
      </c>
      <c r="L198" s="3"/>
      <c r="M198" s="3" t="e">
        <f>(Table1[[#This Row],[poisson_likelihood]] - (1-Table1[[#This Row],[poisson_likelihood]])/(1/Table1[[#This Row],[365 implied]]-1))/4</f>
        <v>#DIV/0!</v>
      </c>
      <c r="N198" s="4" t="e">
        <f>Table1[[#This Row],[kelly/4 365]]*$W$2*$U$2</f>
        <v>#DIV/0!</v>
      </c>
      <c r="O198" s="3"/>
      <c r="P198" s="3" t="e">
        <f>(Table1[[#This Row],[poisson_likelihood]] - (1-Table1[[#This Row],[poisson_likelihood]])/(1/Table1[[#This Row],[99/pinn implied]]-1))/4</f>
        <v>#DIV/0!</v>
      </c>
      <c r="Q198" s="4" t="e">
        <f>Table1[[#This Row],[kelly/4 99]]*$W$2*$U$2</f>
        <v>#DIV/0!</v>
      </c>
      <c r="R198" s="3"/>
      <c r="S19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7293</v>
      </c>
      <c r="B199" t="s">
        <v>120</v>
      </c>
      <c r="C199" s="1">
        <v>45617</v>
      </c>
      <c r="D199" t="s">
        <v>12</v>
      </c>
      <c r="E199">
        <v>1.5</v>
      </c>
      <c r="F199" s="3">
        <v>0.59523809523809501</v>
      </c>
      <c r="G199" s="3">
        <v>0.58292760718081404</v>
      </c>
      <c r="H199" s="3">
        <v>0.53047435657920605</v>
      </c>
      <c r="I199" s="3">
        <v>0.56097560975609695</v>
      </c>
      <c r="J199" s="3">
        <v>0.57512953367875597</v>
      </c>
      <c r="K199" s="3">
        <v>-4.00011327010781E-2</v>
      </c>
      <c r="L199" s="3"/>
      <c r="M199" s="3" t="e">
        <f>(Table1[[#This Row],[poisson_likelihood]] - (1-Table1[[#This Row],[poisson_likelihood]])/(1/Table1[[#This Row],[365 implied]]-1))/4</f>
        <v>#DIV/0!</v>
      </c>
      <c r="N199" s="4" t="e">
        <f>Table1[[#This Row],[kelly/4 365]]*$W$2*$U$2</f>
        <v>#DIV/0!</v>
      </c>
      <c r="O199" s="3"/>
      <c r="P199" s="3" t="e">
        <f>(Table1[[#This Row],[poisson_likelihood]] - (1-Table1[[#This Row],[poisson_likelihood]])/(1/Table1[[#This Row],[99/pinn implied]]-1))/4</f>
        <v>#DIV/0!</v>
      </c>
      <c r="Q199" s="4" t="e">
        <f>Table1[[#This Row],[kelly/4 99]]*$W$2*$U$2</f>
        <v>#DIV/0!</v>
      </c>
      <c r="R199" s="3"/>
      <c r="S19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7282</v>
      </c>
      <c r="B200" t="s">
        <v>114</v>
      </c>
      <c r="C200" s="1">
        <v>45617</v>
      </c>
      <c r="D200" t="s">
        <v>13</v>
      </c>
      <c r="E200">
        <v>2.5</v>
      </c>
      <c r="F200" s="3">
        <v>0.53475935828876997</v>
      </c>
      <c r="G200" s="3">
        <v>0.417565224417625</v>
      </c>
      <c r="H200" s="3">
        <v>0.45955151309262998</v>
      </c>
      <c r="I200" s="3">
        <v>0.44666666666666599</v>
      </c>
      <c r="J200" s="3">
        <v>0.46415094339622598</v>
      </c>
      <c r="K200" s="3">
        <v>-4.0413411068040701E-2</v>
      </c>
      <c r="L200" s="3"/>
      <c r="M200" s="3" t="e">
        <f>(Table1[[#This Row],[poisson_likelihood]] - (1-Table1[[#This Row],[poisson_likelihood]])/(1/Table1[[#This Row],[365 implied]]-1))/4</f>
        <v>#DIV/0!</v>
      </c>
      <c r="N200" s="4" t="e">
        <f>Table1[[#This Row],[kelly/4 365]]*$W$2*$U$2</f>
        <v>#DIV/0!</v>
      </c>
      <c r="O200" s="3"/>
      <c r="P200" s="3" t="e">
        <f>(Table1[[#This Row],[poisson_likelihood]] - (1-Table1[[#This Row],[poisson_likelihood]])/(1/Table1[[#This Row],[99/pinn implied]]-1))/4</f>
        <v>#DIV/0!</v>
      </c>
      <c r="Q200" s="4" t="e">
        <f>Table1[[#This Row],[kelly/4 99]]*$W$2*$U$2</f>
        <v>#DIV/0!</v>
      </c>
      <c r="R200" s="3"/>
      <c r="S20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7260</v>
      </c>
      <c r="B201" t="s">
        <v>103</v>
      </c>
      <c r="C201" s="1">
        <v>45617</v>
      </c>
      <c r="D201" t="s">
        <v>13</v>
      </c>
      <c r="E201">
        <v>2.5</v>
      </c>
      <c r="F201" s="3">
        <v>0.48780487804877998</v>
      </c>
      <c r="G201" s="3">
        <v>0.37344455603952198</v>
      </c>
      <c r="H201" s="3">
        <v>0.40362891910390603</v>
      </c>
      <c r="I201" s="3">
        <v>0.42307692307692302</v>
      </c>
      <c r="J201" s="3">
        <v>0.45047923322683697</v>
      </c>
      <c r="K201" s="3">
        <v>-4.1085884723093401E-2</v>
      </c>
      <c r="L201" s="3"/>
      <c r="M201" s="3" t="e">
        <f>(Table1[[#This Row],[poisson_likelihood]] - (1-Table1[[#This Row],[poisson_likelihood]])/(1/Table1[[#This Row],[365 implied]]-1))/4</f>
        <v>#DIV/0!</v>
      </c>
      <c r="N201" s="4" t="e">
        <f>Table1[[#This Row],[kelly/4 365]]*$W$2*$U$2</f>
        <v>#DIV/0!</v>
      </c>
      <c r="O201" s="3"/>
      <c r="P201" s="3" t="e">
        <f>(Table1[[#This Row],[poisson_likelihood]] - (1-Table1[[#This Row],[poisson_likelihood]])/(1/Table1[[#This Row],[99/pinn implied]]-1))/4</f>
        <v>#DIV/0!</v>
      </c>
      <c r="Q201" s="4" t="e">
        <f>Table1[[#This Row],[kelly/4 99]]*$W$2*$U$2</f>
        <v>#DIV/0!</v>
      </c>
      <c r="R201" s="3"/>
      <c r="S20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7341</v>
      </c>
      <c r="B202" t="s">
        <v>144</v>
      </c>
      <c r="C202" s="1">
        <v>45617</v>
      </c>
      <c r="D202" t="s">
        <v>12</v>
      </c>
      <c r="E202">
        <v>1.5</v>
      </c>
      <c r="F202" s="3">
        <v>0.48076923076923</v>
      </c>
      <c r="G202" s="3">
        <v>0.45557678901955301</v>
      </c>
      <c r="H202" s="3">
        <v>0.39409253949727602</v>
      </c>
      <c r="I202" s="3">
        <v>0.49019607843137197</v>
      </c>
      <c r="J202" s="3">
        <v>0.47391304347826002</v>
      </c>
      <c r="K202" s="3">
        <v>-4.1733221723533401E-2</v>
      </c>
      <c r="L202" s="3"/>
      <c r="M202" s="3" t="e">
        <f>(Table1[[#This Row],[poisson_likelihood]] - (1-Table1[[#This Row],[poisson_likelihood]])/(1/Table1[[#This Row],[365 implied]]-1))/4</f>
        <v>#DIV/0!</v>
      </c>
      <c r="N202" s="4" t="e">
        <f>Table1[[#This Row],[kelly/4 365]]*$W$2*$U$2</f>
        <v>#DIV/0!</v>
      </c>
      <c r="O202" s="3"/>
      <c r="P202" s="3" t="e">
        <f>(Table1[[#This Row],[poisson_likelihood]] - (1-Table1[[#This Row],[poisson_likelihood]])/(1/Table1[[#This Row],[99/pinn implied]]-1))/4</f>
        <v>#DIV/0!</v>
      </c>
      <c r="Q202" s="4" t="e">
        <f>Table1[[#This Row],[kelly/4 99]]*$W$2*$U$2</f>
        <v>#DIV/0!</v>
      </c>
      <c r="R202" s="3"/>
      <c r="S20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7175</v>
      </c>
      <c r="B203" t="s">
        <v>61</v>
      </c>
      <c r="C203" s="1">
        <v>45617</v>
      </c>
      <c r="D203" t="s">
        <v>12</v>
      </c>
      <c r="E203">
        <v>3.5</v>
      </c>
      <c r="F203" s="3">
        <v>0.56179775280898803</v>
      </c>
      <c r="G203" s="3">
        <v>0.523276970974342</v>
      </c>
      <c r="H203" s="3">
        <v>0.48759701039278802</v>
      </c>
      <c r="I203" s="3">
        <v>0.48888888888888798</v>
      </c>
      <c r="J203" s="3">
        <v>0.51147540983606499</v>
      </c>
      <c r="K203" s="3">
        <v>-4.2332474840011403E-2</v>
      </c>
      <c r="L203" s="3"/>
      <c r="M203" s="3" t="e">
        <f>(Table1[[#This Row],[poisson_likelihood]] - (1-Table1[[#This Row],[poisson_likelihood]])/(1/Table1[[#This Row],[365 implied]]-1))/4</f>
        <v>#DIV/0!</v>
      </c>
      <c r="N203" s="4" t="e">
        <f>Table1[[#This Row],[kelly/4 365]]*$W$2*$U$2</f>
        <v>#DIV/0!</v>
      </c>
      <c r="O203" s="3"/>
      <c r="P203" s="3" t="e">
        <f>(Table1[[#This Row],[poisson_likelihood]] - (1-Table1[[#This Row],[poisson_likelihood]])/(1/Table1[[#This Row],[99/pinn implied]]-1))/4</f>
        <v>#DIV/0!</v>
      </c>
      <c r="Q203" s="4" t="e">
        <f>Table1[[#This Row],[kelly/4 99]]*$W$2*$U$2</f>
        <v>#DIV/0!</v>
      </c>
      <c r="R203" s="3"/>
      <c r="S20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7153</v>
      </c>
      <c r="B204" t="s">
        <v>50</v>
      </c>
      <c r="C204" s="1">
        <v>45617</v>
      </c>
      <c r="D204" t="s">
        <v>12</v>
      </c>
      <c r="E204">
        <v>2.5</v>
      </c>
      <c r="F204" s="3">
        <v>0.42553191489361702</v>
      </c>
      <c r="G204" s="3">
        <v>0.39262336088892602</v>
      </c>
      <c r="H204" s="3">
        <v>0.328227476920332</v>
      </c>
      <c r="I204" s="3">
        <v>0.38400000000000001</v>
      </c>
      <c r="J204" s="3">
        <v>0.36326530612244901</v>
      </c>
      <c r="K204" s="3">
        <v>-4.2345449858744E-2</v>
      </c>
      <c r="L204" s="3"/>
      <c r="M204" s="3" t="e">
        <f>(Table1[[#This Row],[poisson_likelihood]] - (1-Table1[[#This Row],[poisson_likelihood]])/(1/Table1[[#This Row],[365 implied]]-1))/4</f>
        <v>#DIV/0!</v>
      </c>
      <c r="N204" s="4" t="e">
        <f>Table1[[#This Row],[kelly/4 365]]*$W$2*$U$2</f>
        <v>#DIV/0!</v>
      </c>
      <c r="O204" s="3"/>
      <c r="P204" s="3" t="e">
        <f>(Table1[[#This Row],[poisson_likelihood]] - (1-Table1[[#This Row],[poisson_likelihood]])/(1/Table1[[#This Row],[99/pinn implied]]-1))/4</f>
        <v>#DIV/0!</v>
      </c>
      <c r="Q204" s="4" t="e">
        <f>Table1[[#This Row],[kelly/4 99]]*$W$2*$U$2</f>
        <v>#DIV/0!</v>
      </c>
      <c r="R204" s="3"/>
      <c r="S20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7244</v>
      </c>
      <c r="B205" t="s">
        <v>95</v>
      </c>
      <c r="C205" s="1">
        <v>45617</v>
      </c>
      <c r="D205" t="s">
        <v>13</v>
      </c>
      <c r="E205">
        <v>1.5</v>
      </c>
      <c r="F205" s="3">
        <v>0.467289719626168</v>
      </c>
      <c r="G205" s="3">
        <v>0.31927814345098299</v>
      </c>
      <c r="H205" s="3">
        <v>0.37532278868868202</v>
      </c>
      <c r="I205" s="3">
        <v>0.45856353591160198</v>
      </c>
      <c r="J205" s="3">
        <v>0.44408945686900902</v>
      </c>
      <c r="K205" s="3">
        <v>-4.3159919343468897E-2</v>
      </c>
      <c r="L205" s="3"/>
      <c r="M205" s="3" t="e">
        <f>(Table1[[#This Row],[poisson_likelihood]] - (1-Table1[[#This Row],[poisson_likelihood]])/(1/Table1[[#This Row],[365 implied]]-1))/4</f>
        <v>#DIV/0!</v>
      </c>
      <c r="N205" s="4" t="e">
        <f>Table1[[#This Row],[kelly/4 365]]*$W$2*$U$2</f>
        <v>#DIV/0!</v>
      </c>
      <c r="O205" s="3"/>
      <c r="P205" s="3" t="e">
        <f>(Table1[[#This Row],[poisson_likelihood]] - (1-Table1[[#This Row],[poisson_likelihood]])/(1/Table1[[#This Row],[99/pinn implied]]-1))/4</f>
        <v>#DIV/0!</v>
      </c>
      <c r="Q205" s="4" t="e">
        <f>Table1[[#This Row],[kelly/4 99]]*$W$2*$U$2</f>
        <v>#DIV/0!</v>
      </c>
      <c r="R205" s="3"/>
      <c r="S20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7097</v>
      </c>
      <c r="B206" t="s">
        <v>22</v>
      </c>
      <c r="C206" s="1">
        <v>45617</v>
      </c>
      <c r="D206" t="s">
        <v>12</v>
      </c>
      <c r="E206">
        <v>1.5</v>
      </c>
      <c r="F206" s="3">
        <v>0.54347826086956497</v>
      </c>
      <c r="G206" s="3">
        <v>0.52063315955780298</v>
      </c>
      <c r="H206" s="3">
        <v>0.46454656482565498</v>
      </c>
      <c r="I206" s="3">
        <v>0.40243902439024298</v>
      </c>
      <c r="J206" s="3">
        <v>0.44178082191780799</v>
      </c>
      <c r="K206" s="3">
        <v>-4.3224500214522003E-2</v>
      </c>
      <c r="L206" s="3"/>
      <c r="M206" s="3" t="e">
        <f>(Table1[[#This Row],[poisson_likelihood]] - (1-Table1[[#This Row],[poisson_likelihood]])/(1/Table1[[#This Row],[365 implied]]-1))/4</f>
        <v>#DIV/0!</v>
      </c>
      <c r="N206" s="4" t="e">
        <f>Table1[[#This Row],[kelly/4 365]]*$W$2*$U$2</f>
        <v>#DIV/0!</v>
      </c>
      <c r="O206" s="3"/>
      <c r="P206" s="3" t="e">
        <f>(Table1[[#This Row],[poisson_likelihood]] - (1-Table1[[#This Row],[poisson_likelihood]])/(1/Table1[[#This Row],[99/pinn implied]]-1))/4</f>
        <v>#DIV/0!</v>
      </c>
      <c r="Q206" s="4" t="e">
        <f>Table1[[#This Row],[kelly/4 99]]*$W$2*$U$2</f>
        <v>#DIV/0!</v>
      </c>
      <c r="R206" s="3"/>
      <c r="S20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7145</v>
      </c>
      <c r="B207" t="s">
        <v>46</v>
      </c>
      <c r="C207" s="1">
        <v>45617</v>
      </c>
      <c r="D207" t="s">
        <v>12</v>
      </c>
      <c r="E207">
        <v>2.5</v>
      </c>
      <c r="F207" s="3">
        <v>0.434782608695652</v>
      </c>
      <c r="G207" s="3">
        <v>0.395742426748315</v>
      </c>
      <c r="H207" s="3">
        <v>0.33663578418374501</v>
      </c>
      <c r="I207" s="3">
        <v>0.47142857142857097</v>
      </c>
      <c r="J207" s="3">
        <v>0.45522388059701402</v>
      </c>
      <c r="K207" s="3">
        <v>-4.3411095457189297E-2</v>
      </c>
      <c r="L207" s="3"/>
      <c r="M207" s="3" t="e">
        <f>(Table1[[#This Row],[poisson_likelihood]] - (1-Table1[[#This Row],[poisson_likelihood]])/(1/Table1[[#This Row],[365 implied]]-1))/4</f>
        <v>#DIV/0!</v>
      </c>
      <c r="N207" s="4" t="e">
        <f>Table1[[#This Row],[kelly/4 365]]*$W$2*$U$2</f>
        <v>#DIV/0!</v>
      </c>
      <c r="O207" s="3"/>
      <c r="P207" s="3" t="e">
        <f>(Table1[[#This Row],[poisson_likelihood]] - (1-Table1[[#This Row],[poisson_likelihood]])/(1/Table1[[#This Row],[99/pinn implied]]-1))/4</f>
        <v>#DIV/0!</v>
      </c>
      <c r="Q207" s="4" t="e">
        <f>Table1[[#This Row],[kelly/4 99]]*$W$2*$U$2</f>
        <v>#DIV/0!</v>
      </c>
      <c r="R207" s="3"/>
      <c r="S20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7121</v>
      </c>
      <c r="B208" t="s">
        <v>34</v>
      </c>
      <c r="C208" s="1">
        <v>45617</v>
      </c>
      <c r="D208" t="s">
        <v>12</v>
      </c>
      <c r="E208">
        <v>2.5</v>
      </c>
      <c r="F208" s="3">
        <v>0.56497175141242895</v>
      </c>
      <c r="G208" s="3">
        <v>0.52968751086953103</v>
      </c>
      <c r="H208" s="3">
        <v>0.48932475348402998</v>
      </c>
      <c r="I208" s="3">
        <v>0.56140350877192902</v>
      </c>
      <c r="J208" s="3">
        <v>0.55254237288135499</v>
      </c>
      <c r="K208" s="3">
        <v>-4.3472463095215998E-2</v>
      </c>
      <c r="L208" s="3"/>
      <c r="M208" s="3" t="e">
        <f>(Table1[[#This Row],[poisson_likelihood]] - (1-Table1[[#This Row],[poisson_likelihood]])/(1/Table1[[#This Row],[365 implied]]-1))/4</f>
        <v>#DIV/0!</v>
      </c>
      <c r="N208" s="4" t="e">
        <f>Table1[[#This Row],[kelly/4 365]]*$W$2*$U$2</f>
        <v>#DIV/0!</v>
      </c>
      <c r="O208" s="3"/>
      <c r="P208" s="3" t="e">
        <f>(Table1[[#This Row],[poisson_likelihood]] - (1-Table1[[#This Row],[poisson_likelihood]])/(1/Table1[[#This Row],[99/pinn implied]]-1))/4</f>
        <v>#DIV/0!</v>
      </c>
      <c r="Q208" s="4" t="e">
        <f>Table1[[#This Row],[kelly/4 99]]*$W$2*$U$2</f>
        <v>#DIV/0!</v>
      </c>
      <c r="R208" s="3"/>
      <c r="S20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7249</v>
      </c>
      <c r="B209" t="s">
        <v>98</v>
      </c>
      <c r="C209" s="1">
        <v>45617</v>
      </c>
      <c r="D209" t="s">
        <v>12</v>
      </c>
      <c r="E209">
        <v>2.5</v>
      </c>
      <c r="F209" s="3">
        <v>0.45454545454545398</v>
      </c>
      <c r="G209" s="3">
        <v>0.397289657051067</v>
      </c>
      <c r="H209" s="3">
        <v>0.35947410218370002</v>
      </c>
      <c r="I209" s="3">
        <v>0.38028169014084501</v>
      </c>
      <c r="J209" s="3">
        <v>0.40890688259109298</v>
      </c>
      <c r="K209" s="3">
        <v>-4.3574369832470802E-2</v>
      </c>
      <c r="L209" s="3"/>
      <c r="M209" s="3" t="e">
        <f>(Table1[[#This Row],[poisson_likelihood]] - (1-Table1[[#This Row],[poisson_likelihood]])/(1/Table1[[#This Row],[365 implied]]-1))/4</f>
        <v>#DIV/0!</v>
      </c>
      <c r="N209" s="4" t="e">
        <f>Table1[[#This Row],[kelly/4 365]]*$W$2*$U$2</f>
        <v>#DIV/0!</v>
      </c>
      <c r="O209" s="3"/>
      <c r="P209" s="3" t="e">
        <f>(Table1[[#This Row],[poisson_likelihood]] - (1-Table1[[#This Row],[poisson_likelihood]])/(1/Table1[[#This Row],[99/pinn implied]]-1))/4</f>
        <v>#DIV/0!</v>
      </c>
      <c r="Q209" s="4" t="e">
        <f>Table1[[#This Row],[kelly/4 99]]*$W$2*$U$2</f>
        <v>#DIV/0!</v>
      </c>
      <c r="R209" s="3"/>
      <c r="S20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7235</v>
      </c>
      <c r="B210" t="s">
        <v>91</v>
      </c>
      <c r="C210" s="1">
        <v>45617</v>
      </c>
      <c r="D210" t="s">
        <v>12</v>
      </c>
      <c r="E210">
        <v>1.5</v>
      </c>
      <c r="F210" s="3">
        <v>0.67114093959731502</v>
      </c>
      <c r="G210" s="3">
        <v>0.62616088436198303</v>
      </c>
      <c r="H210" s="3">
        <v>0.613772786946024</v>
      </c>
      <c r="I210" s="3">
        <v>0.61184210526315697</v>
      </c>
      <c r="J210" s="3">
        <v>0.60236220472440904</v>
      </c>
      <c r="K210" s="3">
        <v>-4.3611503801236601E-2</v>
      </c>
      <c r="L210" s="3"/>
      <c r="M210" s="3" t="e">
        <f>(Table1[[#This Row],[poisson_likelihood]] - (1-Table1[[#This Row],[poisson_likelihood]])/(1/Table1[[#This Row],[365 implied]]-1))/4</f>
        <v>#DIV/0!</v>
      </c>
      <c r="N210" s="4" t="e">
        <f>Table1[[#This Row],[kelly/4 365]]*$W$2*$U$2</f>
        <v>#DIV/0!</v>
      </c>
      <c r="O210" s="3"/>
      <c r="P210" s="3" t="e">
        <f>(Table1[[#This Row],[poisson_likelihood]] - (1-Table1[[#This Row],[poisson_likelihood]])/(1/Table1[[#This Row],[99/pinn implied]]-1))/4</f>
        <v>#DIV/0!</v>
      </c>
      <c r="Q210" s="4" t="e">
        <f>Table1[[#This Row],[kelly/4 99]]*$W$2*$U$2</f>
        <v>#DIV/0!</v>
      </c>
      <c r="R210" s="3"/>
      <c r="S21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7169</v>
      </c>
      <c r="B211" t="s">
        <v>58</v>
      </c>
      <c r="C211" s="1">
        <v>45617</v>
      </c>
      <c r="D211" t="s">
        <v>12</v>
      </c>
      <c r="E211">
        <v>1.5</v>
      </c>
      <c r="F211" s="3">
        <v>0.60606060606060597</v>
      </c>
      <c r="G211" s="3">
        <v>0.571533205507752</v>
      </c>
      <c r="H211" s="3">
        <v>0.53561222560201904</v>
      </c>
      <c r="I211" s="3">
        <v>0.55952380952380898</v>
      </c>
      <c r="J211" s="3">
        <v>0.56067961165048497</v>
      </c>
      <c r="K211" s="3">
        <v>-4.4707626060257001E-2</v>
      </c>
      <c r="L211" s="3"/>
      <c r="M211" s="3" t="e">
        <f>(Table1[[#This Row],[poisson_likelihood]] - (1-Table1[[#This Row],[poisson_likelihood]])/(1/Table1[[#This Row],[365 implied]]-1))/4</f>
        <v>#DIV/0!</v>
      </c>
      <c r="N211" s="4" t="e">
        <f>Table1[[#This Row],[kelly/4 365]]*$W$2*$U$2</f>
        <v>#DIV/0!</v>
      </c>
      <c r="O211" s="3"/>
      <c r="P211" s="3" t="e">
        <f>(Table1[[#This Row],[poisson_likelihood]] - (1-Table1[[#This Row],[poisson_likelihood]])/(1/Table1[[#This Row],[99/pinn implied]]-1))/4</f>
        <v>#DIV/0!</v>
      </c>
      <c r="Q211" s="4" t="e">
        <f>Table1[[#This Row],[kelly/4 99]]*$W$2*$U$2</f>
        <v>#DIV/0!</v>
      </c>
      <c r="R211" s="3"/>
      <c r="S21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7214</v>
      </c>
      <c r="B212" t="s">
        <v>80</v>
      </c>
      <c r="C212" s="1">
        <v>45617</v>
      </c>
      <c r="D212" t="s">
        <v>13</v>
      </c>
      <c r="E212">
        <v>1.5</v>
      </c>
      <c r="F212" s="3">
        <v>0.48780487804877998</v>
      </c>
      <c r="G212" s="3">
        <v>0.36303740357598502</v>
      </c>
      <c r="H212" s="3">
        <v>0.39540331424014702</v>
      </c>
      <c r="I212" s="3">
        <v>0.36363636363636298</v>
      </c>
      <c r="J212" s="3">
        <v>0.395537525354969</v>
      </c>
      <c r="K212" s="3">
        <v>-4.5100763287547203E-2</v>
      </c>
      <c r="L212" s="3"/>
      <c r="M212" s="3" t="e">
        <f>(Table1[[#This Row],[poisson_likelihood]] - (1-Table1[[#This Row],[poisson_likelihood]])/(1/Table1[[#This Row],[365 implied]]-1))/4</f>
        <v>#DIV/0!</v>
      </c>
      <c r="N212" s="4" t="e">
        <f>Table1[[#This Row],[kelly/4 365]]*$W$2*$U$2</f>
        <v>#DIV/0!</v>
      </c>
      <c r="O212" s="3"/>
      <c r="P212" s="3" t="e">
        <f>(Table1[[#This Row],[poisson_likelihood]] - (1-Table1[[#This Row],[poisson_likelihood]])/(1/Table1[[#This Row],[99/pinn implied]]-1))/4</f>
        <v>#DIV/0!</v>
      </c>
      <c r="Q212" s="4" t="e">
        <f>Table1[[#This Row],[kelly/4 99]]*$W$2*$U$2</f>
        <v>#DIV/0!</v>
      </c>
      <c r="R212" s="3"/>
      <c r="S21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7283</v>
      </c>
      <c r="B213" t="s">
        <v>115</v>
      </c>
      <c r="C213" s="1">
        <v>45617</v>
      </c>
      <c r="D213" t="s">
        <v>12</v>
      </c>
      <c r="E213">
        <v>2.5</v>
      </c>
      <c r="F213" s="3">
        <v>0.625</v>
      </c>
      <c r="G213" s="3">
        <v>0.60849977148322998</v>
      </c>
      <c r="H213" s="3">
        <v>0.55606649172755596</v>
      </c>
      <c r="I213" s="3">
        <v>0.53005464480874298</v>
      </c>
      <c r="J213" s="3">
        <v>0.53354632587859396</v>
      </c>
      <c r="K213" s="3">
        <v>-4.5955672181629097E-2</v>
      </c>
      <c r="L213" s="3"/>
      <c r="M213" s="3" t="e">
        <f>(Table1[[#This Row],[poisson_likelihood]] - (1-Table1[[#This Row],[poisson_likelihood]])/(1/Table1[[#This Row],[365 implied]]-1))/4</f>
        <v>#DIV/0!</v>
      </c>
      <c r="N213" s="4" t="e">
        <f>Table1[[#This Row],[kelly/4 365]]*$W$2*$U$2</f>
        <v>#DIV/0!</v>
      </c>
      <c r="O213" s="3"/>
      <c r="P213" s="3" t="e">
        <f>(Table1[[#This Row],[poisson_likelihood]] - (1-Table1[[#This Row],[poisson_likelihood]])/(1/Table1[[#This Row],[99/pinn implied]]-1))/4</f>
        <v>#DIV/0!</v>
      </c>
      <c r="Q213" s="4" t="e">
        <f>Table1[[#This Row],[kelly/4 99]]*$W$2*$U$2</f>
        <v>#DIV/0!</v>
      </c>
      <c r="R213" s="3"/>
      <c r="S21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7103</v>
      </c>
      <c r="B214" t="s">
        <v>25</v>
      </c>
      <c r="C214" s="1">
        <v>45617</v>
      </c>
      <c r="D214" t="s">
        <v>12</v>
      </c>
      <c r="E214">
        <v>1.5</v>
      </c>
      <c r="F214" s="3">
        <v>0.625</v>
      </c>
      <c r="G214" s="3">
        <v>0.60671160679617697</v>
      </c>
      <c r="H214" s="3">
        <v>0.555100548181926</v>
      </c>
      <c r="I214" s="3">
        <v>0.53333333333333299</v>
      </c>
      <c r="J214" s="3">
        <v>0.56168831168831101</v>
      </c>
      <c r="K214" s="3">
        <v>-4.6599634545382101E-2</v>
      </c>
      <c r="L214" s="3"/>
      <c r="M214" s="3" t="e">
        <f>(Table1[[#This Row],[poisson_likelihood]] - (1-Table1[[#This Row],[poisson_likelihood]])/(1/Table1[[#This Row],[365 implied]]-1))/4</f>
        <v>#DIV/0!</v>
      </c>
      <c r="N214" s="4" t="e">
        <f>Table1[[#This Row],[kelly/4 365]]*$W$2*$U$2</f>
        <v>#DIV/0!</v>
      </c>
      <c r="O214" s="3"/>
      <c r="P214" s="3" t="e">
        <f>(Table1[[#This Row],[poisson_likelihood]] - (1-Table1[[#This Row],[poisson_likelihood]])/(1/Table1[[#This Row],[99/pinn implied]]-1))/4</f>
        <v>#DIV/0!</v>
      </c>
      <c r="Q214" s="4" t="e">
        <f>Table1[[#This Row],[kelly/4 99]]*$W$2*$U$2</f>
        <v>#DIV/0!</v>
      </c>
      <c r="R214" s="3"/>
      <c r="S21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7125</v>
      </c>
      <c r="B215" t="s">
        <v>36</v>
      </c>
      <c r="C215" s="1">
        <v>45617</v>
      </c>
      <c r="D215" t="s">
        <v>12</v>
      </c>
      <c r="E215">
        <v>1.5</v>
      </c>
      <c r="F215" s="3">
        <v>0.57471264367816</v>
      </c>
      <c r="G215" s="3">
        <v>0.54686957500826705</v>
      </c>
      <c r="H215" s="3">
        <v>0.49531425877342899</v>
      </c>
      <c r="I215" s="3">
        <v>0.51396648044692705</v>
      </c>
      <c r="J215" s="3">
        <v>0.53618421052631504</v>
      </c>
      <c r="K215" s="3">
        <v>-4.6673374910213901E-2</v>
      </c>
      <c r="L215" s="3"/>
      <c r="M215" s="3" t="e">
        <f>(Table1[[#This Row],[poisson_likelihood]] - (1-Table1[[#This Row],[poisson_likelihood]])/(1/Table1[[#This Row],[365 implied]]-1))/4</f>
        <v>#DIV/0!</v>
      </c>
      <c r="N215" s="4" t="e">
        <f>Table1[[#This Row],[kelly/4 365]]*$W$2*$U$2</f>
        <v>#DIV/0!</v>
      </c>
      <c r="O215" s="3"/>
      <c r="P215" s="3" t="e">
        <f>(Table1[[#This Row],[poisson_likelihood]] - (1-Table1[[#This Row],[poisson_likelihood]])/(1/Table1[[#This Row],[99/pinn implied]]-1))/4</f>
        <v>#DIV/0!</v>
      </c>
      <c r="Q215" s="4" t="e">
        <f>Table1[[#This Row],[kelly/4 99]]*$W$2*$U$2</f>
        <v>#DIV/0!</v>
      </c>
      <c r="R215" s="3"/>
      <c r="S21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7299</v>
      </c>
      <c r="B216" t="s">
        <v>123</v>
      </c>
      <c r="C216" s="1">
        <v>45617</v>
      </c>
      <c r="D216" t="s">
        <v>12</v>
      </c>
      <c r="E216">
        <v>2.5</v>
      </c>
      <c r="F216" s="3">
        <v>0.5</v>
      </c>
      <c r="G216" s="3">
        <v>0.45034753583154802</v>
      </c>
      <c r="H216" s="3">
        <v>0.40639255568080301</v>
      </c>
      <c r="I216" s="3">
        <v>0.33727810650887502</v>
      </c>
      <c r="J216" s="3">
        <v>0.371929824561403</v>
      </c>
      <c r="K216" s="3">
        <v>-4.6803722159598098E-2</v>
      </c>
      <c r="L216" s="3"/>
      <c r="M216" s="3" t="e">
        <f>(Table1[[#This Row],[poisson_likelihood]] - (1-Table1[[#This Row],[poisson_likelihood]])/(1/Table1[[#This Row],[365 implied]]-1))/4</f>
        <v>#DIV/0!</v>
      </c>
      <c r="N216" s="4" t="e">
        <f>Table1[[#This Row],[kelly/4 365]]*$W$2*$U$2</f>
        <v>#DIV/0!</v>
      </c>
      <c r="O216" s="3"/>
      <c r="P216" s="3" t="e">
        <f>(Table1[[#This Row],[poisson_likelihood]] - (1-Table1[[#This Row],[poisson_likelihood]])/(1/Table1[[#This Row],[99/pinn implied]]-1))/4</f>
        <v>#DIV/0!</v>
      </c>
      <c r="Q216" s="4" t="e">
        <f>Table1[[#This Row],[kelly/4 99]]*$W$2*$U$2</f>
        <v>#DIV/0!</v>
      </c>
      <c r="R216" s="3"/>
      <c r="S21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7165</v>
      </c>
      <c r="B217" t="s">
        <v>56</v>
      </c>
      <c r="C217" s="1">
        <v>45617</v>
      </c>
      <c r="D217" t="s">
        <v>12</v>
      </c>
      <c r="E217">
        <v>2.5</v>
      </c>
      <c r="F217" s="3">
        <v>0.57471264367816</v>
      </c>
      <c r="G217" s="3">
        <v>0.53794246870542495</v>
      </c>
      <c r="H217" s="3">
        <v>0.49474457583363601</v>
      </c>
      <c r="I217" s="3">
        <v>0.52272727272727204</v>
      </c>
      <c r="J217" s="3">
        <v>0.51535836177474403</v>
      </c>
      <c r="K217" s="3">
        <v>-4.70082560977945E-2</v>
      </c>
      <c r="L217" s="3"/>
      <c r="M217" s="3" t="e">
        <f>(Table1[[#This Row],[poisson_likelihood]] - (1-Table1[[#This Row],[poisson_likelihood]])/(1/Table1[[#This Row],[365 implied]]-1))/4</f>
        <v>#DIV/0!</v>
      </c>
      <c r="N217" s="4" t="e">
        <f>Table1[[#This Row],[kelly/4 365]]*$W$2*$U$2</f>
        <v>#DIV/0!</v>
      </c>
      <c r="O217" s="3"/>
      <c r="P217" s="3" t="e">
        <f>(Table1[[#This Row],[poisson_likelihood]] - (1-Table1[[#This Row],[poisson_likelihood]])/(1/Table1[[#This Row],[99/pinn implied]]-1))/4</f>
        <v>#DIV/0!</v>
      </c>
      <c r="Q217" s="4" t="e">
        <f>Table1[[#This Row],[kelly/4 99]]*$W$2*$U$2</f>
        <v>#DIV/0!</v>
      </c>
      <c r="R217" s="3"/>
      <c r="S21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7290</v>
      </c>
      <c r="B218" t="s">
        <v>118</v>
      </c>
      <c r="C218" s="1">
        <v>45617</v>
      </c>
      <c r="D218" t="s">
        <v>13</v>
      </c>
      <c r="E218">
        <v>1.5</v>
      </c>
      <c r="F218" s="3">
        <v>0.52356020942408299</v>
      </c>
      <c r="G218" s="3">
        <v>0.39437468803272802</v>
      </c>
      <c r="H218" s="3">
        <v>0.43387623591725699</v>
      </c>
      <c r="I218" s="3">
        <v>0.389261744966442</v>
      </c>
      <c r="J218" s="3">
        <v>0.40072202166064902</v>
      </c>
      <c r="K218" s="3">
        <v>-4.7059447636823799E-2</v>
      </c>
      <c r="L218" s="3"/>
      <c r="M218" s="3" t="e">
        <f>(Table1[[#This Row],[poisson_likelihood]] - (1-Table1[[#This Row],[poisson_likelihood]])/(1/Table1[[#This Row],[365 implied]]-1))/4</f>
        <v>#DIV/0!</v>
      </c>
      <c r="N218" s="4" t="e">
        <f>Table1[[#This Row],[kelly/4 365]]*$W$2*$U$2</f>
        <v>#DIV/0!</v>
      </c>
      <c r="O218" s="3"/>
      <c r="P218" s="3" t="e">
        <f>(Table1[[#This Row],[poisson_likelihood]] - (1-Table1[[#This Row],[poisson_likelihood]])/(1/Table1[[#This Row],[99/pinn implied]]-1))/4</f>
        <v>#DIV/0!</v>
      </c>
      <c r="Q218" s="4" t="e">
        <f>Table1[[#This Row],[kelly/4 99]]*$W$2*$U$2</f>
        <v>#DIV/0!</v>
      </c>
      <c r="R218" s="3"/>
      <c r="S21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7107</v>
      </c>
      <c r="B219" t="s">
        <v>27</v>
      </c>
      <c r="C219" s="1">
        <v>45617</v>
      </c>
      <c r="D219" t="s">
        <v>12</v>
      </c>
      <c r="E219">
        <v>2.5</v>
      </c>
      <c r="F219" s="3">
        <v>0.54347826086956497</v>
      </c>
      <c r="G219" s="3">
        <v>0.50083712627310895</v>
      </c>
      <c r="H219" s="3">
        <v>0.457187276602468</v>
      </c>
      <c r="I219" s="3">
        <v>0.49189189189189098</v>
      </c>
      <c r="J219" s="3">
        <v>0.51724137931034397</v>
      </c>
      <c r="K219" s="3">
        <v>-4.7254586622457601E-2</v>
      </c>
      <c r="L219" s="3"/>
      <c r="M219" s="3" t="e">
        <f>(Table1[[#This Row],[poisson_likelihood]] - (1-Table1[[#This Row],[poisson_likelihood]])/(1/Table1[[#This Row],[365 implied]]-1))/4</f>
        <v>#DIV/0!</v>
      </c>
      <c r="N219" s="4" t="e">
        <f>Table1[[#This Row],[kelly/4 365]]*$W$2*$U$2</f>
        <v>#DIV/0!</v>
      </c>
      <c r="O219" s="3"/>
      <c r="P219" s="3" t="e">
        <f>(Table1[[#This Row],[poisson_likelihood]] - (1-Table1[[#This Row],[poisson_likelihood]])/(1/Table1[[#This Row],[99/pinn implied]]-1))/4</f>
        <v>#DIV/0!</v>
      </c>
      <c r="Q219" s="4" t="e">
        <f>Table1[[#This Row],[kelly/4 99]]*$W$2*$U$2</f>
        <v>#DIV/0!</v>
      </c>
      <c r="R219" s="3"/>
      <c r="S21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7256</v>
      </c>
      <c r="B220" t="s">
        <v>101</v>
      </c>
      <c r="C220" s="1">
        <v>45617</v>
      </c>
      <c r="D220" t="s">
        <v>13</v>
      </c>
      <c r="E220">
        <v>2.5</v>
      </c>
      <c r="F220" s="3">
        <v>0.59523809523809501</v>
      </c>
      <c r="G220" s="3">
        <v>0.47493896809388803</v>
      </c>
      <c r="H220" s="3">
        <v>0.51826928879304002</v>
      </c>
      <c r="I220" s="3">
        <v>0.61349693251533699</v>
      </c>
      <c r="J220" s="3">
        <v>0.60068259385665501</v>
      </c>
      <c r="K220" s="3">
        <v>-4.7539556921945399E-2</v>
      </c>
      <c r="L220" s="3"/>
      <c r="M220" s="3" t="e">
        <f>(Table1[[#This Row],[poisson_likelihood]] - (1-Table1[[#This Row],[poisson_likelihood]])/(1/Table1[[#This Row],[365 implied]]-1))/4</f>
        <v>#DIV/0!</v>
      </c>
      <c r="N220" s="4" t="e">
        <f>Table1[[#This Row],[kelly/4 365]]*$W$2*$U$2</f>
        <v>#DIV/0!</v>
      </c>
      <c r="O220" s="3"/>
      <c r="P220" s="3" t="e">
        <f>(Table1[[#This Row],[poisson_likelihood]] - (1-Table1[[#This Row],[poisson_likelihood]])/(1/Table1[[#This Row],[99/pinn implied]]-1))/4</f>
        <v>#DIV/0!</v>
      </c>
      <c r="Q220" s="4" t="e">
        <f>Table1[[#This Row],[kelly/4 99]]*$W$2*$U$2</f>
        <v>#DIV/0!</v>
      </c>
      <c r="R220" s="3"/>
      <c r="S22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7318</v>
      </c>
      <c r="B221" t="s">
        <v>132</v>
      </c>
      <c r="C221" s="1">
        <v>45617</v>
      </c>
      <c r="D221" t="s">
        <v>13</v>
      </c>
      <c r="E221">
        <v>2.5</v>
      </c>
      <c r="F221" s="3">
        <v>0.50505050505050497</v>
      </c>
      <c r="G221" s="3">
        <v>0.36771277882638598</v>
      </c>
      <c r="H221" s="3">
        <v>0.40855626193630501</v>
      </c>
      <c r="I221" s="3">
        <v>0.48876404494381998</v>
      </c>
      <c r="J221" s="3">
        <v>0.49342105263157798</v>
      </c>
      <c r="K221" s="3">
        <v>-4.8739439124009201E-2</v>
      </c>
      <c r="L221" s="3"/>
      <c r="M221" s="3" t="e">
        <f>(Table1[[#This Row],[poisson_likelihood]] - (1-Table1[[#This Row],[poisson_likelihood]])/(1/Table1[[#This Row],[365 implied]]-1))/4</f>
        <v>#DIV/0!</v>
      </c>
      <c r="N221" s="4" t="e">
        <f>Table1[[#This Row],[kelly/4 365]]*$W$2*$U$2</f>
        <v>#DIV/0!</v>
      </c>
      <c r="O221" s="3"/>
      <c r="P221" s="3" t="e">
        <f>(Table1[[#This Row],[poisson_likelihood]] - (1-Table1[[#This Row],[poisson_likelihood]])/(1/Table1[[#This Row],[99/pinn implied]]-1))/4</f>
        <v>#DIV/0!</v>
      </c>
      <c r="Q221" s="4" t="e">
        <f>Table1[[#This Row],[kelly/4 99]]*$W$2*$U$2</f>
        <v>#DIV/0!</v>
      </c>
      <c r="R221" s="3"/>
      <c r="S22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7192</v>
      </c>
      <c r="B222" t="s">
        <v>69</v>
      </c>
      <c r="C222" s="1">
        <v>45617</v>
      </c>
      <c r="D222" t="s">
        <v>13</v>
      </c>
      <c r="E222">
        <v>2.5</v>
      </c>
      <c r="F222" s="3">
        <v>0.46511627906976699</v>
      </c>
      <c r="G222" s="3">
        <v>0.32785686832886501</v>
      </c>
      <c r="H222" s="3">
        <v>0.35879953943717402</v>
      </c>
      <c r="I222" s="3">
        <v>0.45355191256830601</v>
      </c>
      <c r="J222" s="3">
        <v>0.42492012779552701</v>
      </c>
      <c r="K222" s="3">
        <v>-4.9691519610885998E-2</v>
      </c>
      <c r="L222" s="3"/>
      <c r="M222" s="3" t="e">
        <f>(Table1[[#This Row],[poisson_likelihood]] - (1-Table1[[#This Row],[poisson_likelihood]])/(1/Table1[[#This Row],[365 implied]]-1))/4</f>
        <v>#DIV/0!</v>
      </c>
      <c r="N222" s="4" t="e">
        <f>Table1[[#This Row],[kelly/4 365]]*$W$2*$U$2</f>
        <v>#DIV/0!</v>
      </c>
      <c r="O222" s="3"/>
      <c r="P222" s="3" t="e">
        <f>(Table1[[#This Row],[poisson_likelihood]] - (1-Table1[[#This Row],[poisson_likelihood]])/(1/Table1[[#This Row],[99/pinn implied]]-1))/4</f>
        <v>#DIV/0!</v>
      </c>
      <c r="Q222" s="4" t="e">
        <f>Table1[[#This Row],[kelly/4 99]]*$W$2*$U$2</f>
        <v>#DIV/0!</v>
      </c>
      <c r="R222" s="3"/>
      <c r="S22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7325</v>
      </c>
      <c r="B223" t="s">
        <v>136</v>
      </c>
      <c r="C223" s="1">
        <v>45617</v>
      </c>
      <c r="D223" t="s">
        <v>12</v>
      </c>
      <c r="E223">
        <v>2.5</v>
      </c>
      <c r="F223" s="3">
        <v>0.59171597633136097</v>
      </c>
      <c r="G223" s="3">
        <v>0.55003248993720999</v>
      </c>
      <c r="H223" s="3">
        <v>0.50983840345025899</v>
      </c>
      <c r="I223" s="3">
        <v>0.55801104972375604</v>
      </c>
      <c r="J223" s="3">
        <v>0.53846153846153799</v>
      </c>
      <c r="K223" s="3">
        <v>-5.0135180496036699E-2</v>
      </c>
      <c r="L223" s="3"/>
      <c r="M223" s="3" t="e">
        <f>(Table1[[#This Row],[poisson_likelihood]] - (1-Table1[[#This Row],[poisson_likelihood]])/(1/Table1[[#This Row],[365 implied]]-1))/4</f>
        <v>#DIV/0!</v>
      </c>
      <c r="N223" s="4" t="e">
        <f>Table1[[#This Row],[kelly/4 365]]*$W$2*$U$2</f>
        <v>#DIV/0!</v>
      </c>
      <c r="O223" s="3"/>
      <c r="P223" s="3" t="e">
        <f>(Table1[[#This Row],[poisson_likelihood]] - (1-Table1[[#This Row],[poisson_likelihood]])/(1/Table1[[#This Row],[99/pinn implied]]-1))/4</f>
        <v>#DIV/0!</v>
      </c>
      <c r="Q223" s="4" t="e">
        <f>Table1[[#This Row],[kelly/4 99]]*$W$2*$U$2</f>
        <v>#DIV/0!</v>
      </c>
      <c r="R223" s="3"/>
      <c r="S22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7161</v>
      </c>
      <c r="B224" t="s">
        <v>54</v>
      </c>
      <c r="C224" s="1">
        <v>45617</v>
      </c>
      <c r="D224" t="s">
        <v>12</v>
      </c>
      <c r="E224">
        <v>1.5</v>
      </c>
      <c r="F224" s="3">
        <v>0.57471264367816</v>
      </c>
      <c r="G224" s="3">
        <v>0.54506112784390803</v>
      </c>
      <c r="H224" s="3">
        <v>0.48925981784333999</v>
      </c>
      <c r="I224" s="3">
        <v>0.5</v>
      </c>
      <c r="J224" s="3">
        <v>0.494584837545126</v>
      </c>
      <c r="K224" s="3">
        <v>-5.0232404375874298E-2</v>
      </c>
      <c r="L224" s="3"/>
      <c r="M224" s="3" t="e">
        <f>(Table1[[#This Row],[poisson_likelihood]] - (1-Table1[[#This Row],[poisson_likelihood]])/(1/Table1[[#This Row],[365 implied]]-1))/4</f>
        <v>#DIV/0!</v>
      </c>
      <c r="N224" s="4" t="e">
        <f>Table1[[#This Row],[kelly/4 365]]*$W$2*$U$2</f>
        <v>#DIV/0!</v>
      </c>
      <c r="O224" s="3"/>
      <c r="P224" s="3" t="e">
        <f>(Table1[[#This Row],[poisson_likelihood]] - (1-Table1[[#This Row],[poisson_likelihood]])/(1/Table1[[#This Row],[99/pinn implied]]-1))/4</f>
        <v>#DIV/0!</v>
      </c>
      <c r="Q224" s="4" t="e">
        <f>Table1[[#This Row],[kelly/4 99]]*$W$2*$U$2</f>
        <v>#DIV/0!</v>
      </c>
      <c r="R224" s="3"/>
      <c r="S22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7202</v>
      </c>
      <c r="B225" t="s">
        <v>74</v>
      </c>
      <c r="C225" s="1">
        <v>45617</v>
      </c>
      <c r="D225" t="s">
        <v>13</v>
      </c>
      <c r="E225">
        <v>2.5</v>
      </c>
      <c r="F225" s="3">
        <v>0.56179775280898803</v>
      </c>
      <c r="G225" s="3">
        <v>0.43521001238159501</v>
      </c>
      <c r="H225" s="3">
        <v>0.47367912700713599</v>
      </c>
      <c r="I225" s="3">
        <v>0.5625</v>
      </c>
      <c r="J225" s="3">
        <v>0.56105610561056096</v>
      </c>
      <c r="K225" s="3">
        <v>-5.0272805745928302E-2</v>
      </c>
      <c r="L225" s="3"/>
      <c r="M225" s="3" t="e">
        <f>(Table1[[#This Row],[poisson_likelihood]] - (1-Table1[[#This Row],[poisson_likelihood]])/(1/Table1[[#This Row],[365 implied]]-1))/4</f>
        <v>#DIV/0!</v>
      </c>
      <c r="N225" s="4" t="e">
        <f>Table1[[#This Row],[kelly/4 365]]*$W$2*$U$2</f>
        <v>#DIV/0!</v>
      </c>
      <c r="O225" s="3"/>
      <c r="P225" s="3" t="e">
        <f>(Table1[[#This Row],[poisson_likelihood]] - (1-Table1[[#This Row],[poisson_likelihood]])/(1/Table1[[#This Row],[99/pinn implied]]-1))/4</f>
        <v>#DIV/0!</v>
      </c>
      <c r="Q225" s="4" t="e">
        <f>Table1[[#This Row],[kelly/4 99]]*$W$2*$U$2</f>
        <v>#DIV/0!</v>
      </c>
      <c r="R225" s="3"/>
      <c r="S22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7183</v>
      </c>
      <c r="B226" t="s">
        <v>65</v>
      </c>
      <c r="C226" s="1">
        <v>45617</v>
      </c>
      <c r="D226" t="s">
        <v>12</v>
      </c>
      <c r="E226">
        <v>2.5</v>
      </c>
      <c r="F226" s="3">
        <v>0.64102564102564097</v>
      </c>
      <c r="G226" s="3">
        <v>0.60042090750683397</v>
      </c>
      <c r="H226" s="3">
        <v>0.56872074648062798</v>
      </c>
      <c r="I226" s="3">
        <v>0.56435643564356397</v>
      </c>
      <c r="J226" s="3">
        <v>0.57603686635944695</v>
      </c>
      <c r="K226" s="3">
        <v>-5.0355194415276597E-2</v>
      </c>
      <c r="L226" s="3"/>
      <c r="M226" s="3" t="e">
        <f>(Table1[[#This Row],[poisson_likelihood]] - (1-Table1[[#This Row],[poisson_likelihood]])/(1/Table1[[#This Row],[365 implied]]-1))/4</f>
        <v>#DIV/0!</v>
      </c>
      <c r="N226" s="4" t="e">
        <f>Table1[[#This Row],[kelly/4 365]]*$W$2*$U$2</f>
        <v>#DIV/0!</v>
      </c>
      <c r="O226" s="3"/>
      <c r="P226" s="3" t="e">
        <f>(Table1[[#This Row],[poisson_likelihood]] - (1-Table1[[#This Row],[poisson_likelihood]])/(1/Table1[[#This Row],[99/pinn implied]]-1))/4</f>
        <v>#DIV/0!</v>
      </c>
      <c r="Q226" s="4" t="e">
        <f>Table1[[#This Row],[kelly/4 99]]*$W$2*$U$2</f>
        <v>#DIV/0!</v>
      </c>
      <c r="R226" s="3"/>
      <c r="S22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7306</v>
      </c>
      <c r="B227" t="s">
        <v>126</v>
      </c>
      <c r="C227" s="1">
        <v>45617</v>
      </c>
      <c r="D227" t="s">
        <v>13</v>
      </c>
      <c r="E227">
        <v>2.5</v>
      </c>
      <c r="F227" s="3">
        <v>0.53475935828876997</v>
      </c>
      <c r="G227" s="3">
        <v>0.40187754822726701</v>
      </c>
      <c r="H227" s="3">
        <v>0.44066931957969602</v>
      </c>
      <c r="I227" s="3">
        <v>0.45901639344262202</v>
      </c>
      <c r="J227" s="3">
        <v>0.48242811501597399</v>
      </c>
      <c r="K227" s="3">
        <v>-5.0559877122404499E-2</v>
      </c>
      <c r="L227" s="3"/>
      <c r="M227" s="3" t="e">
        <f>(Table1[[#This Row],[poisson_likelihood]] - (1-Table1[[#This Row],[poisson_likelihood]])/(1/Table1[[#This Row],[365 implied]]-1))/4</f>
        <v>#DIV/0!</v>
      </c>
      <c r="N227" s="4" t="e">
        <f>Table1[[#This Row],[kelly/4 365]]*$W$2*$U$2</f>
        <v>#DIV/0!</v>
      </c>
      <c r="O227" s="3"/>
      <c r="P227" s="3" t="e">
        <f>(Table1[[#This Row],[poisson_likelihood]] - (1-Table1[[#This Row],[poisson_likelihood]])/(1/Table1[[#This Row],[99/pinn implied]]-1))/4</f>
        <v>#DIV/0!</v>
      </c>
      <c r="Q227" s="4" t="e">
        <f>Table1[[#This Row],[kelly/4 99]]*$W$2*$U$2</f>
        <v>#DIV/0!</v>
      </c>
      <c r="R227" s="3"/>
      <c r="S22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7085</v>
      </c>
      <c r="B228" t="s">
        <v>16</v>
      </c>
      <c r="C228" s="1">
        <v>45617</v>
      </c>
      <c r="D228" t="s">
        <v>12</v>
      </c>
      <c r="E228">
        <v>1.5</v>
      </c>
      <c r="F228" s="3">
        <v>0.61728395061728303</v>
      </c>
      <c r="G228" s="3">
        <v>0.58194114657023999</v>
      </c>
      <c r="H228" s="3">
        <v>0.539033781022074</v>
      </c>
      <c r="I228" s="3">
        <v>0.50931677018633503</v>
      </c>
      <c r="J228" s="3">
        <v>0.51929824561403504</v>
      </c>
      <c r="K228" s="3">
        <v>-5.1115030138805903E-2</v>
      </c>
      <c r="L228" s="3"/>
      <c r="M228" s="3" t="e">
        <f>(Table1[[#This Row],[poisson_likelihood]] - (1-Table1[[#This Row],[poisson_likelihood]])/(1/Table1[[#This Row],[365 implied]]-1))/4</f>
        <v>#DIV/0!</v>
      </c>
      <c r="N228" s="4" t="e">
        <f>Table1[[#This Row],[kelly/4 365]]*$W$2*$U$2</f>
        <v>#DIV/0!</v>
      </c>
      <c r="O228" s="3"/>
      <c r="P228" s="3" t="e">
        <f>(Table1[[#This Row],[poisson_likelihood]] - (1-Table1[[#This Row],[poisson_likelihood]])/(1/Table1[[#This Row],[99/pinn implied]]-1))/4</f>
        <v>#DIV/0!</v>
      </c>
      <c r="Q228" s="4" t="e">
        <f>Table1[[#This Row],[kelly/4 99]]*$W$2*$U$2</f>
        <v>#DIV/0!</v>
      </c>
      <c r="R228" s="3"/>
      <c r="S22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7312</v>
      </c>
      <c r="B229" t="s">
        <v>129</v>
      </c>
      <c r="C229" s="1">
        <v>45617</v>
      </c>
      <c r="D229" t="s">
        <v>13</v>
      </c>
      <c r="E229">
        <v>3.5</v>
      </c>
      <c r="F229" s="3">
        <v>0.60606060606060597</v>
      </c>
      <c r="G229" s="3">
        <v>0.48838422408392501</v>
      </c>
      <c r="H229" s="3">
        <v>0.525081415902933</v>
      </c>
      <c r="I229" s="3">
        <v>0.584699453551912</v>
      </c>
      <c r="J229" s="3">
        <v>0.591054313099041</v>
      </c>
      <c r="K229" s="3">
        <v>-5.1390639907753798E-2</v>
      </c>
      <c r="L229" s="3"/>
      <c r="M229" s="3" t="e">
        <f>(Table1[[#This Row],[poisson_likelihood]] - (1-Table1[[#This Row],[poisson_likelihood]])/(1/Table1[[#This Row],[365 implied]]-1))/4</f>
        <v>#DIV/0!</v>
      </c>
      <c r="N229" s="4" t="e">
        <f>Table1[[#This Row],[kelly/4 365]]*$W$2*$U$2</f>
        <v>#DIV/0!</v>
      </c>
      <c r="O229" s="3"/>
      <c r="P229" s="3" t="e">
        <f>(Table1[[#This Row],[poisson_likelihood]] - (1-Table1[[#This Row],[poisson_likelihood]])/(1/Table1[[#This Row],[99/pinn implied]]-1))/4</f>
        <v>#DIV/0!</v>
      </c>
      <c r="Q229" s="4" t="e">
        <f>Table1[[#This Row],[kelly/4 99]]*$W$2*$U$2</f>
        <v>#DIV/0!</v>
      </c>
      <c r="R229" s="3"/>
      <c r="S22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7204</v>
      </c>
      <c r="B230" t="s">
        <v>75</v>
      </c>
      <c r="C230" s="1">
        <v>45617</v>
      </c>
      <c r="D230" t="s">
        <v>13</v>
      </c>
      <c r="E230">
        <v>2.5</v>
      </c>
      <c r="F230" s="3">
        <v>0.56179775280898803</v>
      </c>
      <c r="G230" s="3">
        <v>0.42907181212851597</v>
      </c>
      <c r="H230" s="3">
        <v>0.47071703609324</v>
      </c>
      <c r="I230" s="3">
        <v>0.45390070921985798</v>
      </c>
      <c r="J230" s="3">
        <v>0.48523206751054798</v>
      </c>
      <c r="K230" s="3">
        <v>-5.1962716587830797E-2</v>
      </c>
      <c r="L230" s="3"/>
      <c r="M230" s="3" t="e">
        <f>(Table1[[#This Row],[poisson_likelihood]] - (1-Table1[[#This Row],[poisson_likelihood]])/(1/Table1[[#This Row],[365 implied]]-1))/4</f>
        <v>#DIV/0!</v>
      </c>
      <c r="N230" s="4" t="e">
        <f>Table1[[#This Row],[kelly/4 365]]*$W$2*$U$2</f>
        <v>#DIV/0!</v>
      </c>
      <c r="O230" s="3"/>
      <c r="P230" s="3" t="e">
        <f>(Table1[[#This Row],[poisson_likelihood]] - (1-Table1[[#This Row],[poisson_likelihood]])/(1/Table1[[#This Row],[99/pinn implied]]-1))/4</f>
        <v>#DIV/0!</v>
      </c>
      <c r="Q230" s="4" t="e">
        <f>Table1[[#This Row],[kelly/4 99]]*$W$2*$U$2</f>
        <v>#DIV/0!</v>
      </c>
      <c r="R230" s="3"/>
      <c r="S23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7264</v>
      </c>
      <c r="B231" t="s">
        <v>105</v>
      </c>
      <c r="C231" s="1">
        <v>45617</v>
      </c>
      <c r="D231" t="s">
        <v>13</v>
      </c>
      <c r="E231">
        <v>1.5</v>
      </c>
      <c r="F231" s="3">
        <v>0.46296296296296202</v>
      </c>
      <c r="G231" s="3">
        <v>0.33581171004660298</v>
      </c>
      <c r="H231" s="3">
        <v>0.35125951971845598</v>
      </c>
      <c r="I231" s="3">
        <v>0.36170212765957399</v>
      </c>
      <c r="J231" s="3">
        <v>0.43333333333333302</v>
      </c>
      <c r="K231" s="3">
        <v>-5.1999878751752798E-2</v>
      </c>
      <c r="L231" s="3"/>
      <c r="M231" s="3" t="e">
        <f>(Table1[[#This Row],[poisson_likelihood]] - (1-Table1[[#This Row],[poisson_likelihood]])/(1/Table1[[#This Row],[365 implied]]-1))/4</f>
        <v>#DIV/0!</v>
      </c>
      <c r="N231" s="4" t="e">
        <f>Table1[[#This Row],[kelly/4 365]]*$W$2*$U$2</f>
        <v>#DIV/0!</v>
      </c>
      <c r="O231" s="3"/>
      <c r="P231" s="3" t="e">
        <f>(Table1[[#This Row],[poisson_likelihood]] - (1-Table1[[#This Row],[poisson_likelihood]])/(1/Table1[[#This Row],[99/pinn implied]]-1))/4</f>
        <v>#DIV/0!</v>
      </c>
      <c r="Q231" s="4" t="e">
        <f>Table1[[#This Row],[kelly/4 99]]*$W$2*$U$2</f>
        <v>#DIV/0!</v>
      </c>
      <c r="R231" s="3"/>
      <c r="S23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7111</v>
      </c>
      <c r="B232" t="s">
        <v>29</v>
      </c>
      <c r="C232" s="1">
        <v>45617</v>
      </c>
      <c r="D232" t="s">
        <v>12</v>
      </c>
      <c r="E232">
        <v>2.5</v>
      </c>
      <c r="F232" s="3">
        <v>0.60606060606060597</v>
      </c>
      <c r="G232" s="3">
        <v>0.56010045534754904</v>
      </c>
      <c r="H232" s="3">
        <v>0.52137740738210003</v>
      </c>
      <c r="I232" s="3">
        <v>0.53672316384180796</v>
      </c>
      <c r="J232" s="3">
        <v>0.543333333333333</v>
      </c>
      <c r="K232" s="3">
        <v>-5.3741260699820798E-2</v>
      </c>
      <c r="L232" s="3"/>
      <c r="M232" s="3" t="e">
        <f>(Table1[[#This Row],[poisson_likelihood]] - (1-Table1[[#This Row],[poisson_likelihood]])/(1/Table1[[#This Row],[365 implied]]-1))/4</f>
        <v>#DIV/0!</v>
      </c>
      <c r="N232" s="4" t="e">
        <f>Table1[[#This Row],[kelly/4 365]]*$W$2*$U$2</f>
        <v>#DIV/0!</v>
      </c>
      <c r="O232" s="3"/>
      <c r="P232" s="3" t="e">
        <f>(Table1[[#This Row],[poisson_likelihood]] - (1-Table1[[#This Row],[poisson_likelihood]])/(1/Table1[[#This Row],[99/pinn implied]]-1))/4</f>
        <v>#DIV/0!</v>
      </c>
      <c r="Q232" s="4" t="e">
        <f>Table1[[#This Row],[kelly/4 99]]*$W$2*$U$2</f>
        <v>#DIV/0!</v>
      </c>
      <c r="R232" s="3"/>
      <c r="S23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7117</v>
      </c>
      <c r="B233" t="s">
        <v>32</v>
      </c>
      <c r="C233" s="1">
        <v>45617</v>
      </c>
      <c r="D233" t="s">
        <v>12</v>
      </c>
      <c r="E233">
        <v>1.5</v>
      </c>
      <c r="F233" s="3">
        <v>0.60606060606060597</v>
      </c>
      <c r="G233" s="3">
        <v>0.56998444769371504</v>
      </c>
      <c r="H233" s="3">
        <v>0.521043387026072</v>
      </c>
      <c r="I233" s="3">
        <v>0.54597701149425204</v>
      </c>
      <c r="J233" s="3">
        <v>0.52823920265780699</v>
      </c>
      <c r="K233" s="3">
        <v>-5.3953235156530902E-2</v>
      </c>
      <c r="L233" s="3"/>
      <c r="M233" s="3" t="e">
        <f>(Table1[[#This Row],[poisson_likelihood]] - (1-Table1[[#This Row],[poisson_likelihood]])/(1/Table1[[#This Row],[365 implied]]-1))/4</f>
        <v>#DIV/0!</v>
      </c>
      <c r="N233" s="4" t="e">
        <f>Table1[[#This Row],[kelly/4 365]]*$W$2*$U$2</f>
        <v>#DIV/0!</v>
      </c>
      <c r="O233" s="3"/>
      <c r="P233" s="3" t="e">
        <f>(Table1[[#This Row],[poisson_likelihood]] - (1-Table1[[#This Row],[poisson_likelihood]])/(1/Table1[[#This Row],[99/pinn implied]]-1))/4</f>
        <v>#DIV/0!</v>
      </c>
      <c r="Q233" s="4" t="e">
        <f>Table1[[#This Row],[kelly/4 99]]*$W$2*$U$2</f>
        <v>#DIV/0!</v>
      </c>
      <c r="R233" s="3"/>
      <c r="S23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7167</v>
      </c>
      <c r="B234" t="s">
        <v>57</v>
      </c>
      <c r="C234" s="1">
        <v>45617</v>
      </c>
      <c r="D234" t="s">
        <v>12</v>
      </c>
      <c r="E234">
        <v>1.5</v>
      </c>
      <c r="F234" s="3">
        <v>0.63694267515923497</v>
      </c>
      <c r="G234" s="3">
        <v>0.59733167589316205</v>
      </c>
      <c r="H234" s="3">
        <v>0.55727348785695696</v>
      </c>
      <c r="I234" s="3">
        <v>0.51572327044025101</v>
      </c>
      <c r="J234" s="3">
        <v>0.54964539007092195</v>
      </c>
      <c r="K234" s="3">
        <v>-5.4859922835340802E-2</v>
      </c>
      <c r="L234" s="3"/>
      <c r="M234" s="3" t="e">
        <f>(Table1[[#This Row],[poisson_likelihood]] - (1-Table1[[#This Row],[poisson_likelihood]])/(1/Table1[[#This Row],[365 implied]]-1))/4</f>
        <v>#DIV/0!</v>
      </c>
      <c r="N234" s="4" t="e">
        <f>Table1[[#This Row],[kelly/4 365]]*$W$2*$U$2</f>
        <v>#DIV/0!</v>
      </c>
      <c r="O234" s="3"/>
      <c r="P234" s="3" t="e">
        <f>(Table1[[#This Row],[poisson_likelihood]] - (1-Table1[[#This Row],[poisson_likelihood]])/(1/Table1[[#This Row],[99/pinn implied]]-1))/4</f>
        <v>#DIV/0!</v>
      </c>
      <c r="Q234" s="4" t="e">
        <f>Table1[[#This Row],[kelly/4 99]]*$W$2*$U$2</f>
        <v>#DIV/0!</v>
      </c>
      <c r="R234" s="3"/>
      <c r="S23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7173</v>
      </c>
      <c r="B235" t="s">
        <v>60</v>
      </c>
      <c r="C235" s="1">
        <v>45617</v>
      </c>
      <c r="D235" t="s">
        <v>12</v>
      </c>
      <c r="E235">
        <v>2.5</v>
      </c>
      <c r="F235" s="3">
        <v>0.512820512820512</v>
      </c>
      <c r="G235" s="3">
        <v>0.449663396245986</v>
      </c>
      <c r="H235" s="3">
        <v>0.40449201619141001</v>
      </c>
      <c r="I235" s="3">
        <v>0.42580645161290298</v>
      </c>
      <c r="J235" s="3">
        <v>0.43369175627240097</v>
      </c>
      <c r="K235" s="3">
        <v>-5.5589623270197001E-2</v>
      </c>
      <c r="L235" s="3"/>
      <c r="M235" s="3" t="e">
        <f>(Table1[[#This Row],[poisson_likelihood]] - (1-Table1[[#This Row],[poisson_likelihood]])/(1/Table1[[#This Row],[365 implied]]-1))/4</f>
        <v>#DIV/0!</v>
      </c>
      <c r="N235" s="4" t="e">
        <f>Table1[[#This Row],[kelly/4 365]]*$W$2*$U$2</f>
        <v>#DIV/0!</v>
      </c>
      <c r="O235" s="3"/>
      <c r="P235" s="3" t="e">
        <f>(Table1[[#This Row],[poisson_likelihood]] - (1-Table1[[#This Row],[poisson_likelihood]])/(1/Table1[[#This Row],[99/pinn implied]]-1))/4</f>
        <v>#DIV/0!</v>
      </c>
      <c r="Q235" s="4" t="e">
        <f>Table1[[#This Row],[kelly/4 99]]*$W$2*$U$2</f>
        <v>#DIV/0!</v>
      </c>
      <c r="R235" s="3"/>
      <c r="S23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7329</v>
      </c>
      <c r="B236" t="s">
        <v>138</v>
      </c>
      <c r="C236" s="1">
        <v>45617</v>
      </c>
      <c r="D236" t="s">
        <v>12</v>
      </c>
      <c r="E236">
        <v>3.5</v>
      </c>
      <c r="F236" s="3">
        <v>0.51020408163265296</v>
      </c>
      <c r="G236" s="3">
        <v>0.44125717077897503</v>
      </c>
      <c r="H236" s="3">
        <v>0.400328941248148</v>
      </c>
      <c r="I236" s="3">
        <v>0.5</v>
      </c>
      <c r="J236" s="3">
        <v>0.50889679715302405</v>
      </c>
      <c r="K236" s="3">
        <v>-5.6082102904590703E-2</v>
      </c>
      <c r="L236" s="3"/>
      <c r="M236" s="3" t="e">
        <f>(Table1[[#This Row],[poisson_likelihood]] - (1-Table1[[#This Row],[poisson_likelihood]])/(1/Table1[[#This Row],[365 implied]]-1))/4</f>
        <v>#DIV/0!</v>
      </c>
      <c r="N236" s="4" t="e">
        <f>Table1[[#This Row],[kelly/4 365]]*$W$2*$U$2</f>
        <v>#DIV/0!</v>
      </c>
      <c r="O236" s="3"/>
      <c r="P236" s="3" t="e">
        <f>(Table1[[#This Row],[poisson_likelihood]] - (1-Table1[[#This Row],[poisson_likelihood]])/(1/Table1[[#This Row],[99/pinn implied]]-1))/4</f>
        <v>#DIV/0!</v>
      </c>
      <c r="Q236" s="4" t="e">
        <f>Table1[[#This Row],[kelly/4 99]]*$W$2*$U$2</f>
        <v>#DIV/0!</v>
      </c>
      <c r="R236" s="3"/>
      <c r="S23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7179</v>
      </c>
      <c r="B237" t="s">
        <v>63</v>
      </c>
      <c r="C237" s="1">
        <v>45617</v>
      </c>
      <c r="D237" t="s">
        <v>12</v>
      </c>
      <c r="E237">
        <v>2.5</v>
      </c>
      <c r="F237" s="3">
        <v>0.51813471502590602</v>
      </c>
      <c r="G237" s="3">
        <v>0.44808464576136098</v>
      </c>
      <c r="H237" s="3">
        <v>0.40700546027413598</v>
      </c>
      <c r="I237" s="3">
        <v>0.39766081871344999</v>
      </c>
      <c r="J237" s="3">
        <v>0.39931740614334399</v>
      </c>
      <c r="K237" s="3">
        <v>-5.7655769266375598E-2</v>
      </c>
      <c r="L237" s="3"/>
      <c r="M237" s="3" t="e">
        <f>(Table1[[#This Row],[poisson_likelihood]] - (1-Table1[[#This Row],[poisson_likelihood]])/(1/Table1[[#This Row],[365 implied]]-1))/4</f>
        <v>#DIV/0!</v>
      </c>
      <c r="N237" s="4" t="e">
        <f>Table1[[#This Row],[kelly/4 365]]*$W$2*$U$2</f>
        <v>#DIV/0!</v>
      </c>
      <c r="O237" s="3"/>
      <c r="P237" s="3" t="e">
        <f>(Table1[[#This Row],[poisson_likelihood]] - (1-Table1[[#This Row],[poisson_likelihood]])/(1/Table1[[#This Row],[99/pinn implied]]-1))/4</f>
        <v>#DIV/0!</v>
      </c>
      <c r="Q237" s="4" t="e">
        <f>Table1[[#This Row],[kelly/4 99]]*$W$2*$U$2</f>
        <v>#DIV/0!</v>
      </c>
      <c r="R237" s="3"/>
      <c r="S23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7113</v>
      </c>
      <c r="B238" t="s">
        <v>30</v>
      </c>
      <c r="C238" s="1">
        <v>45617</v>
      </c>
      <c r="D238" t="s">
        <v>12</v>
      </c>
      <c r="E238">
        <v>1.5</v>
      </c>
      <c r="F238" s="3">
        <v>0.65359477124182996</v>
      </c>
      <c r="G238" s="3">
        <v>0.60303577016133003</v>
      </c>
      <c r="H238" s="3">
        <v>0.57276141212625697</v>
      </c>
      <c r="I238" s="3">
        <v>0.5</v>
      </c>
      <c r="J238" s="3">
        <v>0.54440154440154398</v>
      </c>
      <c r="K238" s="3">
        <v>-5.8337282757936801E-2</v>
      </c>
      <c r="L238" s="3"/>
      <c r="M238" s="3" t="e">
        <f>(Table1[[#This Row],[poisson_likelihood]] - (1-Table1[[#This Row],[poisson_likelihood]])/(1/Table1[[#This Row],[365 implied]]-1))/4</f>
        <v>#DIV/0!</v>
      </c>
      <c r="N238" s="4" t="e">
        <f>Table1[[#This Row],[kelly/4 365]]*$W$2*$U$2</f>
        <v>#DIV/0!</v>
      </c>
      <c r="O238" s="3"/>
      <c r="P238" s="3" t="e">
        <f>(Table1[[#This Row],[poisson_likelihood]] - (1-Table1[[#This Row],[poisson_likelihood]])/(1/Table1[[#This Row],[99/pinn implied]]-1))/4</f>
        <v>#DIV/0!</v>
      </c>
      <c r="Q238" s="4" t="e">
        <f>Table1[[#This Row],[kelly/4 99]]*$W$2*$U$2</f>
        <v>#DIV/0!</v>
      </c>
      <c r="R238" s="3"/>
      <c r="S23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7228</v>
      </c>
      <c r="B239" t="s">
        <v>87</v>
      </c>
      <c r="C239" s="1">
        <v>45617</v>
      </c>
      <c r="D239" t="s">
        <v>13</v>
      </c>
      <c r="E239">
        <v>1.5</v>
      </c>
      <c r="F239" s="3">
        <v>0.45454545454545398</v>
      </c>
      <c r="G239" s="3">
        <v>0.292016494224967</v>
      </c>
      <c r="H239" s="3">
        <v>0.32703247290364501</v>
      </c>
      <c r="I239" s="3">
        <v>0.39849624060150302</v>
      </c>
      <c r="J239" s="3">
        <v>0.32415902140672698</v>
      </c>
      <c r="K239" s="3">
        <v>-5.8443449919162303E-2</v>
      </c>
      <c r="L239" s="3"/>
      <c r="M239" s="3" t="e">
        <f>(Table1[[#This Row],[poisson_likelihood]] - (1-Table1[[#This Row],[poisson_likelihood]])/(1/Table1[[#This Row],[365 implied]]-1))/4</f>
        <v>#DIV/0!</v>
      </c>
      <c r="N239" s="4" t="e">
        <f>Table1[[#This Row],[kelly/4 365]]*$W$2*$U$2</f>
        <v>#DIV/0!</v>
      </c>
      <c r="O239" s="3"/>
      <c r="P239" s="3" t="e">
        <f>(Table1[[#This Row],[poisson_likelihood]] - (1-Table1[[#This Row],[poisson_likelihood]])/(1/Table1[[#This Row],[99/pinn implied]]-1))/4</f>
        <v>#DIV/0!</v>
      </c>
      <c r="Q239" s="4" t="e">
        <f>Table1[[#This Row],[kelly/4 99]]*$W$2*$U$2</f>
        <v>#DIV/0!</v>
      </c>
      <c r="R239" s="3"/>
      <c r="S23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7219</v>
      </c>
      <c r="B240" t="s">
        <v>83</v>
      </c>
      <c r="C240" s="1">
        <v>45617</v>
      </c>
      <c r="D240" t="s">
        <v>12</v>
      </c>
      <c r="E240">
        <v>1.5</v>
      </c>
      <c r="F240" s="3">
        <v>0.64516129032257996</v>
      </c>
      <c r="G240" s="3">
        <v>0.60253883299271904</v>
      </c>
      <c r="H240" s="3">
        <v>0.56165021076947097</v>
      </c>
      <c r="I240" s="3">
        <v>0.5</v>
      </c>
      <c r="J240" s="3">
        <v>0.53511705685618705</v>
      </c>
      <c r="K240" s="3">
        <v>-5.8837351503327202E-2</v>
      </c>
      <c r="L240" s="3"/>
      <c r="M240" s="3" t="e">
        <f>(Table1[[#This Row],[poisson_likelihood]] - (1-Table1[[#This Row],[poisson_likelihood]])/(1/Table1[[#This Row],[365 implied]]-1))/4</f>
        <v>#DIV/0!</v>
      </c>
      <c r="N240" s="4" t="e">
        <f>Table1[[#This Row],[kelly/4 365]]*$W$2*$U$2</f>
        <v>#DIV/0!</v>
      </c>
      <c r="O240" s="3"/>
      <c r="P240" s="3" t="e">
        <f>(Table1[[#This Row],[poisson_likelihood]] - (1-Table1[[#This Row],[poisson_likelihood]])/(1/Table1[[#This Row],[99/pinn implied]]-1))/4</f>
        <v>#DIV/0!</v>
      </c>
      <c r="Q240" s="4" t="e">
        <f>Table1[[#This Row],[kelly/4 99]]*$W$2*$U$2</f>
        <v>#DIV/0!</v>
      </c>
      <c r="R240" s="3"/>
      <c r="S24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7163</v>
      </c>
      <c r="B241" t="s">
        <v>55</v>
      </c>
      <c r="C241" s="1">
        <v>45617</v>
      </c>
      <c r="D241" t="s">
        <v>12</v>
      </c>
      <c r="E241">
        <v>2.5</v>
      </c>
      <c r="F241" s="3">
        <v>0.51546391752577303</v>
      </c>
      <c r="G241" s="3">
        <v>0.43508355410501198</v>
      </c>
      <c r="H241" s="3">
        <v>0.39812000364115002</v>
      </c>
      <c r="I241" s="3">
        <v>0.405555555555555</v>
      </c>
      <c r="J241" s="3">
        <v>0.42483660130718898</v>
      </c>
      <c r="K241" s="3">
        <v>-6.0544466206427797E-2</v>
      </c>
      <c r="L241" s="3"/>
      <c r="M241" s="3" t="e">
        <f>(Table1[[#This Row],[poisson_likelihood]] - (1-Table1[[#This Row],[poisson_likelihood]])/(1/Table1[[#This Row],[365 implied]]-1))/4</f>
        <v>#DIV/0!</v>
      </c>
      <c r="N241" s="4" t="e">
        <f>Table1[[#This Row],[kelly/4 365]]*$W$2*$U$2</f>
        <v>#DIV/0!</v>
      </c>
      <c r="O241" s="3"/>
      <c r="P241" s="3" t="e">
        <f>(Table1[[#This Row],[poisson_likelihood]] - (1-Table1[[#This Row],[poisson_likelihood]])/(1/Table1[[#This Row],[99/pinn implied]]-1))/4</f>
        <v>#DIV/0!</v>
      </c>
      <c r="Q241" s="4" t="e">
        <f>Table1[[#This Row],[kelly/4 99]]*$W$2*$U$2</f>
        <v>#DIV/0!</v>
      </c>
      <c r="R241" s="3"/>
      <c r="S24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7141</v>
      </c>
      <c r="B242" t="s">
        <v>44</v>
      </c>
      <c r="C242" s="1">
        <v>45617</v>
      </c>
      <c r="D242" t="s">
        <v>12</v>
      </c>
      <c r="E242">
        <v>1.5</v>
      </c>
      <c r="F242" s="3">
        <v>0.59523809523809501</v>
      </c>
      <c r="G242" s="3">
        <v>0.54382482775760899</v>
      </c>
      <c r="H242" s="3">
        <v>0.496631174740016</v>
      </c>
      <c r="I242" s="3">
        <v>0.54696132596684999</v>
      </c>
      <c r="J242" s="3">
        <v>0.55663430420711901</v>
      </c>
      <c r="K242" s="3">
        <v>-6.09042744252839E-2</v>
      </c>
      <c r="L242" s="3"/>
      <c r="M242" s="3" t="e">
        <f>(Table1[[#This Row],[poisson_likelihood]] - (1-Table1[[#This Row],[poisson_likelihood]])/(1/Table1[[#This Row],[365 implied]]-1))/4</f>
        <v>#DIV/0!</v>
      </c>
      <c r="N242" s="4" t="e">
        <f>Table1[[#This Row],[kelly/4 365]]*$W$2*$U$2</f>
        <v>#DIV/0!</v>
      </c>
      <c r="O242" s="3"/>
      <c r="P242" s="3" t="e">
        <f>(Table1[[#This Row],[poisson_likelihood]] - (1-Table1[[#This Row],[poisson_likelihood]])/(1/Table1[[#This Row],[99/pinn implied]]-1))/4</f>
        <v>#DIV/0!</v>
      </c>
      <c r="Q242" s="4" t="e">
        <f>Table1[[#This Row],[kelly/4 99]]*$W$2*$U$2</f>
        <v>#DIV/0!</v>
      </c>
      <c r="R242" s="3"/>
      <c r="S24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7099</v>
      </c>
      <c r="B243" t="s">
        <v>23</v>
      </c>
      <c r="C243" s="1">
        <v>45617</v>
      </c>
      <c r="D243" t="s">
        <v>12</v>
      </c>
      <c r="E243">
        <v>1.5</v>
      </c>
      <c r="F243" s="3">
        <v>0.625</v>
      </c>
      <c r="G243" s="3">
        <v>0.59009482810984504</v>
      </c>
      <c r="H243" s="3">
        <v>0.53230669161224597</v>
      </c>
      <c r="I243" s="3">
        <v>0.54198473282442705</v>
      </c>
      <c r="J243" s="3">
        <v>0.50236966824644502</v>
      </c>
      <c r="K243" s="3">
        <v>-6.17955389251688E-2</v>
      </c>
      <c r="L243" s="3"/>
      <c r="M243" s="3" t="e">
        <f>(Table1[[#This Row],[poisson_likelihood]] - (1-Table1[[#This Row],[poisson_likelihood]])/(1/Table1[[#This Row],[365 implied]]-1))/4</f>
        <v>#DIV/0!</v>
      </c>
      <c r="N243" s="4" t="e">
        <f>Table1[[#This Row],[kelly/4 365]]*$W$2*$U$2</f>
        <v>#DIV/0!</v>
      </c>
      <c r="O243" s="3"/>
      <c r="P243" s="3" t="e">
        <f>(Table1[[#This Row],[poisson_likelihood]] - (1-Table1[[#This Row],[poisson_likelihood]])/(1/Table1[[#This Row],[99/pinn implied]]-1))/4</f>
        <v>#DIV/0!</v>
      </c>
      <c r="Q243" s="4" t="e">
        <f>Table1[[#This Row],[kelly/4 99]]*$W$2*$U$2</f>
        <v>#DIV/0!</v>
      </c>
      <c r="R243" s="3"/>
      <c r="S24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7245</v>
      </c>
      <c r="B244" t="s">
        <v>96</v>
      </c>
      <c r="C244" s="1">
        <v>45617</v>
      </c>
      <c r="D244" t="s">
        <v>12</v>
      </c>
      <c r="E244">
        <v>2.5</v>
      </c>
      <c r="F244" s="3">
        <v>0.51020408163265296</v>
      </c>
      <c r="G244" s="3">
        <v>0.433839469706506</v>
      </c>
      <c r="H244" s="3">
        <v>0.38836947381344</v>
      </c>
      <c r="I244" s="3">
        <v>0.370588235294117</v>
      </c>
      <c r="J244" s="3">
        <v>0.38157894736842102</v>
      </c>
      <c r="K244" s="3">
        <v>-6.2186414407723302E-2</v>
      </c>
      <c r="L244" s="3"/>
      <c r="M244" s="3" t="e">
        <f>(Table1[[#This Row],[poisson_likelihood]] - (1-Table1[[#This Row],[poisson_likelihood]])/(1/Table1[[#This Row],[365 implied]]-1))/4</f>
        <v>#DIV/0!</v>
      </c>
      <c r="N244" s="4" t="e">
        <f>Table1[[#This Row],[kelly/4 365]]*$W$2*$U$2</f>
        <v>#DIV/0!</v>
      </c>
      <c r="O244" s="3"/>
      <c r="P244" s="3" t="e">
        <f>(Table1[[#This Row],[poisson_likelihood]] - (1-Table1[[#This Row],[poisson_likelihood]])/(1/Table1[[#This Row],[99/pinn implied]]-1))/4</f>
        <v>#DIV/0!</v>
      </c>
      <c r="Q244" s="4" t="e">
        <f>Table1[[#This Row],[kelly/4 99]]*$W$2*$U$2</f>
        <v>#DIV/0!</v>
      </c>
      <c r="R244" s="3"/>
      <c r="S24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7310</v>
      </c>
      <c r="B245" t="s">
        <v>128</v>
      </c>
      <c r="C245" s="1">
        <v>45617</v>
      </c>
      <c r="D245" t="s">
        <v>13</v>
      </c>
      <c r="E245">
        <v>2.5</v>
      </c>
      <c r="F245" s="3">
        <v>0.60606060606060597</v>
      </c>
      <c r="G245" s="3">
        <v>0.46326153214895199</v>
      </c>
      <c r="H245" s="3">
        <v>0.50784731259391103</v>
      </c>
      <c r="I245" s="3">
        <v>0.54748603351955305</v>
      </c>
      <c r="J245" s="3">
        <v>0.53442622950819596</v>
      </c>
      <c r="K245" s="3">
        <v>-6.2327667007709801E-2</v>
      </c>
      <c r="L245" s="3"/>
      <c r="M245" s="3" t="e">
        <f>(Table1[[#This Row],[poisson_likelihood]] - (1-Table1[[#This Row],[poisson_likelihood]])/(1/Table1[[#This Row],[365 implied]]-1))/4</f>
        <v>#DIV/0!</v>
      </c>
      <c r="N245" s="4" t="e">
        <f>Table1[[#This Row],[kelly/4 365]]*$W$2*$U$2</f>
        <v>#DIV/0!</v>
      </c>
      <c r="O245" s="3"/>
      <c r="P245" s="3" t="e">
        <f>(Table1[[#This Row],[poisson_likelihood]] - (1-Table1[[#This Row],[poisson_likelihood]])/(1/Table1[[#This Row],[99/pinn implied]]-1))/4</f>
        <v>#DIV/0!</v>
      </c>
      <c r="Q245" s="4" t="e">
        <f>Table1[[#This Row],[kelly/4 99]]*$W$2*$U$2</f>
        <v>#DIV/0!</v>
      </c>
      <c r="R245" s="3"/>
      <c r="S24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7115</v>
      </c>
      <c r="B246" t="s">
        <v>31</v>
      </c>
      <c r="C246" s="1">
        <v>45617</v>
      </c>
      <c r="D246" t="s">
        <v>12</v>
      </c>
      <c r="E246">
        <v>2.5</v>
      </c>
      <c r="F246" s="3">
        <v>0.61728395061728303</v>
      </c>
      <c r="G246" s="3">
        <v>0.55615013320846796</v>
      </c>
      <c r="H246" s="3">
        <v>0.52100421768609095</v>
      </c>
      <c r="I246" s="3">
        <v>0.52482269503546097</v>
      </c>
      <c r="J246" s="3">
        <v>0.51626016260162599</v>
      </c>
      <c r="K246" s="3">
        <v>-6.2892406188923999E-2</v>
      </c>
      <c r="L246" s="3"/>
      <c r="M246" s="3" t="e">
        <f>(Table1[[#This Row],[poisson_likelihood]] - (1-Table1[[#This Row],[poisson_likelihood]])/(1/Table1[[#This Row],[365 implied]]-1))/4</f>
        <v>#DIV/0!</v>
      </c>
      <c r="N246" s="4" t="e">
        <f>Table1[[#This Row],[kelly/4 365]]*$W$2*$U$2</f>
        <v>#DIV/0!</v>
      </c>
      <c r="O246" s="3"/>
      <c r="P246" s="3" t="e">
        <f>(Table1[[#This Row],[poisson_likelihood]] - (1-Table1[[#This Row],[poisson_likelihood]])/(1/Table1[[#This Row],[99/pinn implied]]-1))/4</f>
        <v>#DIV/0!</v>
      </c>
      <c r="Q246" s="4" t="e">
        <f>Table1[[#This Row],[kelly/4 99]]*$W$2*$U$2</f>
        <v>#DIV/0!</v>
      </c>
      <c r="R246" s="3"/>
      <c r="S24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7080</v>
      </c>
      <c r="B247" t="s">
        <v>11</v>
      </c>
      <c r="C247" s="1">
        <v>45617</v>
      </c>
      <c r="D247" t="s">
        <v>13</v>
      </c>
      <c r="E247">
        <v>1.5</v>
      </c>
      <c r="F247" s="3">
        <v>0.512820512820512</v>
      </c>
      <c r="G247" s="3">
        <v>0.35322559857117197</v>
      </c>
      <c r="H247" s="3">
        <v>0.38916625285284501</v>
      </c>
      <c r="I247" s="3">
        <v>0.39849624060150302</v>
      </c>
      <c r="J247" s="3">
        <v>0.43396226415094302</v>
      </c>
      <c r="K247" s="3">
        <v>-6.3454159720250397E-2</v>
      </c>
      <c r="L247" s="3"/>
      <c r="M247" s="3" t="e">
        <f>(Table1[[#This Row],[poisson_likelihood]] - (1-Table1[[#This Row],[poisson_likelihood]])/(1/Table1[[#This Row],[365 implied]]-1))/4</f>
        <v>#DIV/0!</v>
      </c>
      <c r="N247" s="4" t="e">
        <f>Table1[[#This Row],[kelly/4 365]]*$W$2*$U$2</f>
        <v>#DIV/0!</v>
      </c>
      <c r="O247" s="3"/>
      <c r="P247" s="3" t="e">
        <f>(Table1[[#This Row],[poisson_likelihood]] - (1-Table1[[#This Row],[poisson_likelihood]])/(1/Table1[[#This Row],[99/pinn implied]]-1))/4</f>
        <v>#DIV/0!</v>
      </c>
      <c r="Q247" s="4" t="e">
        <f>Table1[[#This Row],[kelly/4 99]]*$W$2*$U$2</f>
        <v>#DIV/0!</v>
      </c>
      <c r="R247" s="3"/>
      <c r="S24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7333</v>
      </c>
      <c r="B248" t="s">
        <v>140</v>
      </c>
      <c r="C248" s="1">
        <v>45617</v>
      </c>
      <c r="D248" t="s">
        <v>12</v>
      </c>
      <c r="E248">
        <v>3.5</v>
      </c>
      <c r="F248" s="3">
        <v>0.45454545454545398</v>
      </c>
      <c r="G248" s="3">
        <v>0.35891712507736201</v>
      </c>
      <c r="H248" s="3">
        <v>0.31484008594180302</v>
      </c>
      <c r="I248" s="3">
        <v>0.39655172413793099</v>
      </c>
      <c r="J248" s="3">
        <v>0.40677966101694901</v>
      </c>
      <c r="K248" s="3">
        <v>-6.40316272766734E-2</v>
      </c>
      <c r="L248" s="3"/>
      <c r="M248" s="3" t="e">
        <f>(Table1[[#This Row],[poisson_likelihood]] - (1-Table1[[#This Row],[poisson_likelihood]])/(1/Table1[[#This Row],[365 implied]]-1))/4</f>
        <v>#DIV/0!</v>
      </c>
      <c r="N248" s="4" t="e">
        <f>Table1[[#This Row],[kelly/4 365]]*$W$2*$U$2</f>
        <v>#DIV/0!</v>
      </c>
      <c r="O248" s="3"/>
      <c r="P248" s="3" t="e">
        <f>(Table1[[#This Row],[poisson_likelihood]] - (1-Table1[[#This Row],[poisson_likelihood]])/(1/Table1[[#This Row],[99/pinn implied]]-1))/4</f>
        <v>#DIV/0!</v>
      </c>
      <c r="Q248" s="4" t="e">
        <f>Table1[[#This Row],[kelly/4 99]]*$W$2*$U$2</f>
        <v>#DIV/0!</v>
      </c>
      <c r="R248" s="3"/>
      <c r="S24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7279</v>
      </c>
      <c r="B249" t="s">
        <v>113</v>
      </c>
      <c r="C249" s="1">
        <v>45617</v>
      </c>
      <c r="D249" t="s">
        <v>12</v>
      </c>
      <c r="E249">
        <v>2.5</v>
      </c>
      <c r="F249" s="3">
        <v>0.46511627906976699</v>
      </c>
      <c r="G249" s="3">
        <v>0.37183252095439301</v>
      </c>
      <c r="H249" s="3">
        <v>0.326864794235601</v>
      </c>
      <c r="I249" s="3">
        <v>0.32530120481927699</v>
      </c>
      <c r="J249" s="3">
        <v>0.37847222222222199</v>
      </c>
      <c r="K249" s="3">
        <v>-6.4617541824664601E-2</v>
      </c>
      <c r="L249" s="3"/>
      <c r="M249" s="3" t="e">
        <f>(Table1[[#This Row],[poisson_likelihood]] - (1-Table1[[#This Row],[poisson_likelihood]])/(1/Table1[[#This Row],[365 implied]]-1))/4</f>
        <v>#DIV/0!</v>
      </c>
      <c r="N249" s="4" t="e">
        <f>Table1[[#This Row],[kelly/4 365]]*$W$2*$U$2</f>
        <v>#DIV/0!</v>
      </c>
      <c r="O249" s="3"/>
      <c r="P249" s="3" t="e">
        <f>(Table1[[#This Row],[poisson_likelihood]] - (1-Table1[[#This Row],[poisson_likelihood]])/(1/Table1[[#This Row],[99/pinn implied]]-1))/4</f>
        <v>#DIV/0!</v>
      </c>
      <c r="Q249" s="4" t="e">
        <f>Table1[[#This Row],[kelly/4 99]]*$W$2*$U$2</f>
        <v>#DIV/0!</v>
      </c>
      <c r="R249" s="3"/>
      <c r="S24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7150</v>
      </c>
      <c r="B250" t="s">
        <v>48</v>
      </c>
      <c r="C250" s="1">
        <v>45617</v>
      </c>
      <c r="D250" t="s">
        <v>13</v>
      </c>
      <c r="E250">
        <v>3.5</v>
      </c>
      <c r="F250" s="3">
        <v>0.467289719626168</v>
      </c>
      <c r="G250" s="3">
        <v>0.32944325299592703</v>
      </c>
      <c r="H250" s="3">
        <v>0.32703888185024999</v>
      </c>
      <c r="I250" s="3">
        <v>0.32558139534883701</v>
      </c>
      <c r="J250" s="3">
        <v>0.34437086092715202</v>
      </c>
      <c r="K250" s="3">
        <v>-6.5819472114136704E-2</v>
      </c>
      <c r="L250" s="3"/>
      <c r="M250" s="3" t="e">
        <f>(Table1[[#This Row],[poisson_likelihood]] - (1-Table1[[#This Row],[poisson_likelihood]])/(1/Table1[[#This Row],[365 implied]]-1))/4</f>
        <v>#DIV/0!</v>
      </c>
      <c r="N250" s="4" t="e">
        <f>Table1[[#This Row],[kelly/4 365]]*$W$2*$U$2</f>
        <v>#DIV/0!</v>
      </c>
      <c r="O250" s="3"/>
      <c r="P250" s="3" t="e">
        <f>(Table1[[#This Row],[poisson_likelihood]] - (1-Table1[[#This Row],[poisson_likelihood]])/(1/Table1[[#This Row],[99/pinn implied]]-1))/4</f>
        <v>#DIV/0!</v>
      </c>
      <c r="Q250" s="4" t="e">
        <f>Table1[[#This Row],[kelly/4 99]]*$W$2*$U$2</f>
        <v>#DIV/0!</v>
      </c>
      <c r="R250" s="3"/>
      <c r="S25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7274</v>
      </c>
      <c r="B251" t="s">
        <v>110</v>
      </c>
      <c r="C251" s="1">
        <v>45617</v>
      </c>
      <c r="D251" t="s">
        <v>13</v>
      </c>
      <c r="E251">
        <v>2.5</v>
      </c>
      <c r="F251" s="3">
        <v>0.66225165562913901</v>
      </c>
      <c r="G251" s="3">
        <v>0.52767617099717301</v>
      </c>
      <c r="H251" s="3">
        <v>0.57306485594529999</v>
      </c>
      <c r="I251" s="3">
        <v>0.60119047619047605</v>
      </c>
      <c r="J251" s="3">
        <v>0.62837837837837796</v>
      </c>
      <c r="K251" s="3">
        <v>-6.6015719373821696E-2</v>
      </c>
      <c r="L251" s="3"/>
      <c r="M251" s="3" t="e">
        <f>(Table1[[#This Row],[poisson_likelihood]] - (1-Table1[[#This Row],[poisson_likelihood]])/(1/Table1[[#This Row],[365 implied]]-1))/4</f>
        <v>#DIV/0!</v>
      </c>
      <c r="N251" s="4" t="e">
        <f>Table1[[#This Row],[kelly/4 365]]*$W$2*$U$2</f>
        <v>#DIV/0!</v>
      </c>
      <c r="O251" s="3"/>
      <c r="P251" s="3" t="e">
        <f>(Table1[[#This Row],[poisson_likelihood]] - (1-Table1[[#This Row],[poisson_likelihood]])/(1/Table1[[#This Row],[99/pinn implied]]-1))/4</f>
        <v>#DIV/0!</v>
      </c>
      <c r="Q251" s="4" t="e">
        <f>Table1[[#This Row],[kelly/4 99]]*$W$2*$U$2</f>
        <v>#DIV/0!</v>
      </c>
      <c r="R251" s="3"/>
      <c r="S25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7197</v>
      </c>
      <c r="B252" t="s">
        <v>72</v>
      </c>
      <c r="C252" s="1">
        <v>45617</v>
      </c>
      <c r="D252" t="s">
        <v>12</v>
      </c>
      <c r="E252">
        <v>1.5</v>
      </c>
      <c r="F252" s="3">
        <v>0.67114093959731502</v>
      </c>
      <c r="G252" s="3">
        <v>0.61255177776405101</v>
      </c>
      <c r="H252" s="3">
        <v>0.57805713942855597</v>
      </c>
      <c r="I252" s="3">
        <v>0.54597701149425204</v>
      </c>
      <c r="J252" s="3">
        <v>0.53311258278145601</v>
      </c>
      <c r="K252" s="3">
        <v>-7.0762684822169103E-2</v>
      </c>
      <c r="L252" s="3"/>
      <c r="M252" s="3" t="e">
        <f>(Table1[[#This Row],[poisson_likelihood]] - (1-Table1[[#This Row],[poisson_likelihood]])/(1/Table1[[#This Row],[365 implied]]-1))/4</f>
        <v>#DIV/0!</v>
      </c>
      <c r="N252" s="4" t="e">
        <f>Table1[[#This Row],[kelly/4 365]]*$W$2*$U$2</f>
        <v>#DIV/0!</v>
      </c>
      <c r="O252" s="3"/>
      <c r="P252" s="3" t="e">
        <f>(Table1[[#This Row],[poisson_likelihood]] - (1-Table1[[#This Row],[poisson_likelihood]])/(1/Table1[[#This Row],[99/pinn implied]]-1))/4</f>
        <v>#DIV/0!</v>
      </c>
      <c r="Q252" s="4" t="e">
        <f>Table1[[#This Row],[kelly/4 99]]*$W$2*$U$2</f>
        <v>#DIV/0!</v>
      </c>
      <c r="R252" s="3"/>
      <c r="S25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7199</v>
      </c>
      <c r="B253" t="s">
        <v>73</v>
      </c>
      <c r="C253" s="1">
        <v>45617</v>
      </c>
      <c r="D253" t="s">
        <v>12</v>
      </c>
      <c r="E253">
        <v>1.5</v>
      </c>
      <c r="F253" s="3">
        <v>0.625</v>
      </c>
      <c r="G253" s="3">
        <v>0.57122068966570505</v>
      </c>
      <c r="H253" s="3">
        <v>0.51493185753148396</v>
      </c>
      <c r="I253" s="3">
        <v>0.50549450549450503</v>
      </c>
      <c r="J253" s="3">
        <v>0.49032258064516099</v>
      </c>
      <c r="K253" s="3">
        <v>-7.3378761645677304E-2</v>
      </c>
      <c r="L253" s="3"/>
      <c r="M253" s="3" t="e">
        <f>(Table1[[#This Row],[poisson_likelihood]] - (1-Table1[[#This Row],[poisson_likelihood]])/(1/Table1[[#This Row],[365 implied]]-1))/4</f>
        <v>#DIV/0!</v>
      </c>
      <c r="N253" s="4" t="e">
        <f>Table1[[#This Row],[kelly/4 365]]*$W$2*$U$2</f>
        <v>#DIV/0!</v>
      </c>
      <c r="O253" s="3"/>
      <c r="P253" s="3" t="e">
        <f>(Table1[[#This Row],[poisson_likelihood]] - (1-Table1[[#This Row],[poisson_likelihood]])/(1/Table1[[#This Row],[99/pinn implied]]-1))/4</f>
        <v>#DIV/0!</v>
      </c>
      <c r="Q253" s="4" t="e">
        <f>Table1[[#This Row],[kelly/4 99]]*$W$2*$U$2</f>
        <v>#DIV/0!</v>
      </c>
      <c r="R253" s="3"/>
      <c r="S25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7225</v>
      </c>
      <c r="B254" t="s">
        <v>86</v>
      </c>
      <c r="C254" s="1">
        <v>45617</v>
      </c>
      <c r="D254" t="s">
        <v>12</v>
      </c>
      <c r="E254">
        <v>2.5</v>
      </c>
      <c r="F254" s="3">
        <v>0.53191489361702105</v>
      </c>
      <c r="G254" s="3">
        <v>0.44090018162291</v>
      </c>
      <c r="H254" s="3">
        <v>0.39224115306126001</v>
      </c>
      <c r="I254" s="3">
        <v>0.34523809523809501</v>
      </c>
      <c r="J254" s="3">
        <v>0.39664804469273701</v>
      </c>
      <c r="K254" s="3">
        <v>-7.4598475069553999E-2</v>
      </c>
      <c r="L254" s="3"/>
      <c r="M254" s="3" t="e">
        <f>(Table1[[#This Row],[poisson_likelihood]] - (1-Table1[[#This Row],[poisson_likelihood]])/(1/Table1[[#This Row],[365 implied]]-1))/4</f>
        <v>#DIV/0!</v>
      </c>
      <c r="N254" s="4" t="e">
        <f>Table1[[#This Row],[kelly/4 365]]*$W$2*$U$2</f>
        <v>#DIV/0!</v>
      </c>
      <c r="O254" s="3"/>
      <c r="P254" s="3" t="e">
        <f>(Table1[[#This Row],[poisson_likelihood]] - (1-Table1[[#This Row],[poisson_likelihood]])/(1/Table1[[#This Row],[99/pinn implied]]-1))/4</f>
        <v>#DIV/0!</v>
      </c>
      <c r="Q254" s="4" t="e">
        <f>Table1[[#This Row],[kelly/4 99]]*$W$2*$U$2</f>
        <v>#DIV/0!</v>
      </c>
      <c r="R254" s="3"/>
      <c r="S25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7156</v>
      </c>
      <c r="B255" t="s">
        <v>51</v>
      </c>
      <c r="C255" s="1">
        <v>45617</v>
      </c>
      <c r="D255" t="s">
        <v>13</v>
      </c>
      <c r="E255">
        <v>2.5</v>
      </c>
      <c r="F255" s="3">
        <v>0.58823529411764697</v>
      </c>
      <c r="G255" s="3">
        <v>0.42969325104033101</v>
      </c>
      <c r="H255" s="3">
        <v>0.46527720941624001</v>
      </c>
      <c r="I255" s="3">
        <v>0.43119266055045802</v>
      </c>
      <c r="J255" s="3">
        <v>0.445427728613569</v>
      </c>
      <c r="K255" s="3">
        <v>-7.4653122854425394E-2</v>
      </c>
      <c r="L255" s="3"/>
      <c r="M255" s="3" t="e">
        <f>(Table1[[#This Row],[poisson_likelihood]] - (1-Table1[[#This Row],[poisson_likelihood]])/(1/Table1[[#This Row],[365 implied]]-1))/4</f>
        <v>#DIV/0!</v>
      </c>
      <c r="N255" s="4" t="e">
        <f>Table1[[#This Row],[kelly/4 365]]*$W$2*$U$2</f>
        <v>#DIV/0!</v>
      </c>
      <c r="O255" s="3"/>
      <c r="P255" s="3" t="e">
        <f>(Table1[[#This Row],[poisson_likelihood]] - (1-Table1[[#This Row],[poisson_likelihood]])/(1/Table1[[#This Row],[99/pinn implied]]-1))/4</f>
        <v>#DIV/0!</v>
      </c>
      <c r="Q255" s="4" t="e">
        <f>Table1[[#This Row],[kelly/4 99]]*$W$2*$U$2</f>
        <v>#DIV/0!</v>
      </c>
      <c r="R255" s="3"/>
      <c r="S25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7316</v>
      </c>
      <c r="B256" t="s">
        <v>131</v>
      </c>
      <c r="C256" s="1">
        <v>45617</v>
      </c>
      <c r="D256" t="s">
        <v>13</v>
      </c>
      <c r="E256">
        <v>2.5</v>
      </c>
      <c r="F256" s="3">
        <v>0.59523809523809501</v>
      </c>
      <c r="G256" s="3">
        <v>0.43228043683297002</v>
      </c>
      <c r="H256" s="3">
        <v>0.46776479777883401</v>
      </c>
      <c r="I256" s="3">
        <v>0.44444444444444398</v>
      </c>
      <c r="J256" s="3">
        <v>0.47868852459016298</v>
      </c>
      <c r="K256" s="3">
        <v>-7.8733507254249505E-2</v>
      </c>
      <c r="L256" s="3"/>
      <c r="M256" s="3" t="e">
        <f>(Table1[[#This Row],[poisson_likelihood]] - (1-Table1[[#This Row],[poisson_likelihood]])/(1/Table1[[#This Row],[365 implied]]-1))/4</f>
        <v>#DIV/0!</v>
      </c>
      <c r="N256" s="4" t="e">
        <f>Table1[[#This Row],[kelly/4 365]]*$W$2*$U$2</f>
        <v>#DIV/0!</v>
      </c>
      <c r="O256" s="3"/>
      <c r="P256" s="3" t="e">
        <f>(Table1[[#This Row],[poisson_likelihood]] - (1-Table1[[#This Row],[poisson_likelihood]])/(1/Table1[[#This Row],[99/pinn implied]]-1))/4</f>
        <v>#DIV/0!</v>
      </c>
      <c r="Q256" s="4" t="e">
        <f>Table1[[#This Row],[kelly/4 99]]*$W$2*$U$2</f>
        <v>#DIV/0!</v>
      </c>
      <c r="R256" s="3"/>
      <c r="S256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7090</v>
      </c>
      <c r="B257" t="s">
        <v>18</v>
      </c>
      <c r="C257" s="1">
        <v>45617</v>
      </c>
      <c r="D257" t="s">
        <v>13</v>
      </c>
      <c r="E257">
        <v>4.5</v>
      </c>
      <c r="F257" s="3">
        <v>0.625</v>
      </c>
      <c r="G257" s="3">
        <v>0.47406277865216701</v>
      </c>
      <c r="H257" s="3">
        <v>0.50482125459298399</v>
      </c>
      <c r="I257" s="3">
        <v>0.48913043478260798</v>
      </c>
      <c r="J257" s="3">
        <v>0.534810126582278</v>
      </c>
      <c r="K257" s="3">
        <v>-8.0119163604676996E-2</v>
      </c>
      <c r="L257" s="3"/>
      <c r="M257" s="3" t="e">
        <f>(Table1[[#This Row],[poisson_likelihood]] - (1-Table1[[#This Row],[poisson_likelihood]])/(1/Table1[[#This Row],[365 implied]]-1))/4</f>
        <v>#DIV/0!</v>
      </c>
      <c r="N257" s="4" t="e">
        <f>Table1[[#This Row],[kelly/4 365]]*$W$2*$U$2</f>
        <v>#DIV/0!</v>
      </c>
      <c r="O257" s="3"/>
      <c r="P257" s="3" t="e">
        <f>(Table1[[#This Row],[poisson_likelihood]] - (1-Table1[[#This Row],[poisson_likelihood]])/(1/Table1[[#This Row],[99/pinn implied]]-1))/4</f>
        <v>#DIV/0!</v>
      </c>
      <c r="Q257" s="4" t="e">
        <f>Table1[[#This Row],[kelly/4 99]]*$W$2*$U$2</f>
        <v>#DIV/0!</v>
      </c>
      <c r="R257" s="3"/>
      <c r="S257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7252</v>
      </c>
      <c r="B258" t="s">
        <v>99</v>
      </c>
      <c r="C258" s="1">
        <v>45617</v>
      </c>
      <c r="D258" t="s">
        <v>13</v>
      </c>
      <c r="E258">
        <v>3.5</v>
      </c>
      <c r="F258" s="3">
        <v>0.62893081761006198</v>
      </c>
      <c r="G258" s="3">
        <v>0.47213069594539198</v>
      </c>
      <c r="H258" s="3">
        <v>0.50856704462055402</v>
      </c>
      <c r="I258" s="3">
        <v>0.624309392265193</v>
      </c>
      <c r="J258" s="3">
        <v>0.64856230031948803</v>
      </c>
      <c r="K258" s="3">
        <v>-8.1092541971745105E-2</v>
      </c>
      <c r="L258" s="3"/>
      <c r="M258" s="3" t="e">
        <f>(Table1[[#This Row],[poisson_likelihood]] - (1-Table1[[#This Row],[poisson_likelihood]])/(1/Table1[[#This Row],[365 implied]]-1))/4</f>
        <v>#DIV/0!</v>
      </c>
      <c r="N258" s="4" t="e">
        <f>Table1[[#This Row],[kelly/4 365]]*$W$2*$U$2</f>
        <v>#DIV/0!</v>
      </c>
      <c r="O258" s="3"/>
      <c r="P258" s="3" t="e">
        <f>(Table1[[#This Row],[poisson_likelihood]] - (1-Table1[[#This Row],[poisson_likelihood]])/(1/Table1[[#This Row],[99/pinn implied]]-1))/4</f>
        <v>#DIV/0!</v>
      </c>
      <c r="Q258" s="4" t="e">
        <f>Table1[[#This Row],[kelly/4 99]]*$W$2*$U$2</f>
        <v>#DIV/0!</v>
      </c>
      <c r="R258" s="3"/>
      <c r="S258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7278</v>
      </c>
      <c r="B259" t="s">
        <v>112</v>
      </c>
      <c r="C259" s="1">
        <v>45617</v>
      </c>
      <c r="D259" t="s">
        <v>13</v>
      </c>
      <c r="E259">
        <v>3.5</v>
      </c>
      <c r="F259" s="3">
        <v>0.61728395061728303</v>
      </c>
      <c r="G259" s="3">
        <v>0.46202172984499701</v>
      </c>
      <c r="H259" s="3">
        <v>0.492187971218497</v>
      </c>
      <c r="I259" s="3">
        <v>0.53757225433526001</v>
      </c>
      <c r="J259" s="3">
        <v>0.56357388316151202</v>
      </c>
      <c r="K259" s="3">
        <v>-8.1715922026626794E-2</v>
      </c>
      <c r="L259" s="3"/>
      <c r="M259" s="3" t="e">
        <f>(Table1[[#This Row],[poisson_likelihood]] - (1-Table1[[#This Row],[poisson_likelihood]])/(1/Table1[[#This Row],[365 implied]]-1))/4</f>
        <v>#DIV/0!</v>
      </c>
      <c r="N259" s="4" t="e">
        <f>Table1[[#This Row],[kelly/4 365]]*$W$2*$U$2</f>
        <v>#DIV/0!</v>
      </c>
      <c r="O259" s="3"/>
      <c r="P259" s="3" t="e">
        <f>(Table1[[#This Row],[poisson_likelihood]] - (1-Table1[[#This Row],[poisson_likelihood]])/(1/Table1[[#This Row],[99/pinn implied]]-1))/4</f>
        <v>#DIV/0!</v>
      </c>
      <c r="Q259" s="4" t="e">
        <f>Table1[[#This Row],[kelly/4 99]]*$W$2*$U$2</f>
        <v>#DIV/0!</v>
      </c>
      <c r="R259" s="3"/>
      <c r="S259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7254</v>
      </c>
      <c r="B260" t="s">
        <v>100</v>
      </c>
      <c r="C260" s="1">
        <v>45617</v>
      </c>
      <c r="D260" t="s">
        <v>13</v>
      </c>
      <c r="E260">
        <v>2.5</v>
      </c>
      <c r="F260" s="3">
        <v>0.64516129032257996</v>
      </c>
      <c r="G260" s="3">
        <v>0.48463135728495199</v>
      </c>
      <c r="H260" s="3">
        <v>0.52874127815105998</v>
      </c>
      <c r="I260" s="3">
        <v>0.58024691358024605</v>
      </c>
      <c r="J260" s="3">
        <v>0.59926470588235203</v>
      </c>
      <c r="K260" s="3">
        <v>-8.2023190393571199E-2</v>
      </c>
      <c r="L260" s="3"/>
      <c r="M260" s="3" t="e">
        <f>(Table1[[#This Row],[poisson_likelihood]] - (1-Table1[[#This Row],[poisson_likelihood]])/(1/Table1[[#This Row],[365 implied]]-1))/4</f>
        <v>#DIV/0!</v>
      </c>
      <c r="N260" s="4" t="e">
        <f>Table1[[#This Row],[kelly/4 365]]*$W$2*$U$2</f>
        <v>#DIV/0!</v>
      </c>
      <c r="O260" s="3"/>
      <c r="P260" s="3" t="e">
        <f>(Table1[[#This Row],[poisson_likelihood]] - (1-Table1[[#This Row],[poisson_likelihood]])/(1/Table1[[#This Row],[99/pinn implied]]-1))/4</f>
        <v>#DIV/0!</v>
      </c>
      <c r="Q260" s="4" t="e">
        <f>Table1[[#This Row],[kelly/4 99]]*$W$2*$U$2</f>
        <v>#DIV/0!</v>
      </c>
      <c r="R260" s="3"/>
      <c r="S260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7323</v>
      </c>
      <c r="B261" t="s">
        <v>135</v>
      </c>
      <c r="C261" s="1">
        <v>45617</v>
      </c>
      <c r="D261" t="s">
        <v>12</v>
      </c>
      <c r="E261">
        <v>2.5</v>
      </c>
      <c r="F261" s="3">
        <v>0.58479532163742598</v>
      </c>
      <c r="G261" s="3">
        <v>0.48306834487003097</v>
      </c>
      <c r="H261" s="3">
        <v>0.43713535101259599</v>
      </c>
      <c r="I261" s="3">
        <v>0.40983606557377</v>
      </c>
      <c r="J261" s="3">
        <v>0.43949044585987201</v>
      </c>
      <c r="K261" s="3">
        <v>-8.8907940059316806E-2</v>
      </c>
      <c r="L261" s="3"/>
      <c r="M261" s="3" t="e">
        <f>(Table1[[#This Row],[poisson_likelihood]] - (1-Table1[[#This Row],[poisson_likelihood]])/(1/Table1[[#This Row],[365 implied]]-1))/4</f>
        <v>#DIV/0!</v>
      </c>
      <c r="N261" s="4" t="e">
        <f>Table1[[#This Row],[kelly/4 365]]*$W$2*$U$2</f>
        <v>#DIV/0!</v>
      </c>
      <c r="O261" s="3"/>
      <c r="P261" s="3" t="e">
        <f>(Table1[[#This Row],[poisson_likelihood]] - (1-Table1[[#This Row],[poisson_likelihood]])/(1/Table1[[#This Row],[99/pinn implied]]-1))/4</f>
        <v>#DIV/0!</v>
      </c>
      <c r="Q261" s="4" t="e">
        <f>Table1[[#This Row],[kelly/4 99]]*$W$2*$U$2</f>
        <v>#DIV/0!</v>
      </c>
      <c r="R261" s="3"/>
      <c r="S261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7137</v>
      </c>
      <c r="B262" t="s">
        <v>42</v>
      </c>
      <c r="C262" s="1">
        <v>45617</v>
      </c>
      <c r="D262" t="s">
        <v>12</v>
      </c>
      <c r="E262">
        <v>2.5</v>
      </c>
      <c r="F262" s="3">
        <v>0.44247787610619399</v>
      </c>
      <c r="G262" s="3">
        <v>0.31553110824534097</v>
      </c>
      <c r="H262" s="3">
        <v>0.234857361183337</v>
      </c>
      <c r="I262" s="3">
        <v>0.25</v>
      </c>
      <c r="J262" s="3">
        <v>0.27391304347826001</v>
      </c>
      <c r="K262" s="3">
        <v>-9.3099675342392205E-2</v>
      </c>
      <c r="L262" s="3"/>
      <c r="M262" s="3" t="e">
        <f>(Table1[[#This Row],[poisson_likelihood]] - (1-Table1[[#This Row],[poisson_likelihood]])/(1/Table1[[#This Row],[365 implied]]-1))/4</f>
        <v>#DIV/0!</v>
      </c>
      <c r="N262" s="4" t="e">
        <f>Table1[[#This Row],[kelly/4 365]]*$W$2*$U$2</f>
        <v>#DIV/0!</v>
      </c>
      <c r="O262" s="3"/>
      <c r="P262" s="3" t="e">
        <f>(Table1[[#This Row],[poisson_likelihood]] - (1-Table1[[#This Row],[poisson_likelihood]])/(1/Table1[[#This Row],[99/pinn implied]]-1))/4</f>
        <v>#DIV/0!</v>
      </c>
      <c r="Q262" s="4" t="e">
        <f>Table1[[#This Row],[kelly/4 99]]*$W$2*$U$2</f>
        <v>#DIV/0!</v>
      </c>
      <c r="R262" s="3"/>
      <c r="S262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7157</v>
      </c>
      <c r="B263" t="s">
        <v>52</v>
      </c>
      <c r="C263" s="1">
        <v>45617</v>
      </c>
      <c r="D263" t="s">
        <v>12</v>
      </c>
      <c r="E263">
        <v>1.5</v>
      </c>
      <c r="F263" s="3">
        <v>0.60975609756097504</v>
      </c>
      <c r="G263" s="3">
        <v>0.50523701008564903</v>
      </c>
      <c r="H263" s="3">
        <v>0.44788840418270898</v>
      </c>
      <c r="I263" s="3">
        <v>0.67213114754098302</v>
      </c>
      <c r="J263" s="3">
        <v>0.60655737704918</v>
      </c>
      <c r="K263" s="3">
        <v>-0.10369649107045099</v>
      </c>
      <c r="L263" s="3"/>
      <c r="M263" s="3" t="e">
        <f>(Table1[[#This Row],[poisson_likelihood]] - (1-Table1[[#This Row],[poisson_likelihood]])/(1/Table1[[#This Row],[365 implied]]-1))/4</f>
        <v>#DIV/0!</v>
      </c>
      <c r="N263" s="4" t="e">
        <f>Table1[[#This Row],[kelly/4 365]]*$W$2*$U$2</f>
        <v>#DIV/0!</v>
      </c>
      <c r="O263" s="3"/>
      <c r="P263" s="3" t="e">
        <f>(Table1[[#This Row],[poisson_likelihood]] - (1-Table1[[#This Row],[poisson_likelihood]])/(1/Table1[[#This Row],[99/pinn implied]]-1))/4</f>
        <v>#DIV/0!</v>
      </c>
      <c r="Q263" s="4" t="e">
        <f>Table1[[#This Row],[kelly/4 99]]*$W$2*$U$2</f>
        <v>#DIV/0!</v>
      </c>
      <c r="R263" s="3"/>
      <c r="S263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7261</v>
      </c>
      <c r="B264" t="s">
        <v>104</v>
      </c>
      <c r="C264" s="1">
        <v>45617</v>
      </c>
      <c r="D264" t="s">
        <v>12</v>
      </c>
      <c r="E264">
        <v>1.5</v>
      </c>
      <c r="F264" s="3">
        <v>0.63694267515923497</v>
      </c>
      <c r="G264" s="3">
        <v>0.54027945510768405</v>
      </c>
      <c r="H264" s="3">
        <v>0.48603360452330902</v>
      </c>
      <c r="I264" s="3">
        <v>0.49074074074073998</v>
      </c>
      <c r="J264" s="3">
        <v>0.46638655462184803</v>
      </c>
      <c r="K264" s="3">
        <v>-0.103915456534387</v>
      </c>
      <c r="L264" s="3"/>
      <c r="M264" s="3" t="e">
        <f>(Table1[[#This Row],[poisson_likelihood]] - (1-Table1[[#This Row],[poisson_likelihood]])/(1/Table1[[#This Row],[365 implied]]-1))/4</f>
        <v>#DIV/0!</v>
      </c>
      <c r="N264" s="4" t="e">
        <f>Table1[[#This Row],[kelly/4 365]]*$W$2*$U$2</f>
        <v>#DIV/0!</v>
      </c>
      <c r="O264" s="3"/>
      <c r="P264" s="3" t="e">
        <f>(Table1[[#This Row],[poisson_likelihood]] - (1-Table1[[#This Row],[poisson_likelihood]])/(1/Table1[[#This Row],[99/pinn implied]]-1))/4</f>
        <v>#DIV/0!</v>
      </c>
      <c r="Q264" s="4" t="e">
        <f>Table1[[#This Row],[kelly/4 99]]*$W$2*$U$2</f>
        <v>#DIV/0!</v>
      </c>
      <c r="R264" s="3"/>
      <c r="S264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7336</v>
      </c>
      <c r="B265" t="s">
        <v>141</v>
      </c>
      <c r="C265" s="1">
        <v>45617</v>
      </c>
      <c r="D265" t="s">
        <v>13</v>
      </c>
      <c r="E265">
        <v>2.5</v>
      </c>
      <c r="F265" s="3">
        <v>0.64935064935064901</v>
      </c>
      <c r="G265" s="3">
        <v>0.43685144522697</v>
      </c>
      <c r="H265" s="3">
        <v>0.47213793939899101</v>
      </c>
      <c r="I265" s="3">
        <v>0.42774566473988401</v>
      </c>
      <c r="J265" s="3">
        <v>0.43097643097643001</v>
      </c>
      <c r="K265" s="3">
        <v>-0.12634609876182901</v>
      </c>
      <c r="L265" s="3"/>
      <c r="M265" s="3" t="e">
        <f>(Table1[[#This Row],[poisson_likelihood]] - (1-Table1[[#This Row],[poisson_likelihood]])/(1/Table1[[#This Row],[365 implied]]-1))/4</f>
        <v>#DIV/0!</v>
      </c>
      <c r="N265" s="4" t="e">
        <f>Table1[[#This Row],[kelly/4 365]]*$W$2*$U$2</f>
        <v>#DIV/0!</v>
      </c>
      <c r="O265" s="3"/>
      <c r="P265" s="3" t="e">
        <f>(Table1[[#This Row],[poisson_likelihood]] - (1-Table1[[#This Row],[poisson_likelihood]])/(1/Table1[[#This Row],[99/pinn implied]]-1))/4</f>
        <v>#DIV/0!</v>
      </c>
      <c r="Q265" s="4" t="e">
        <f>Table1[[#This Row],[kelly/4 99]]*$W$2*$U$2</f>
        <v>#DIV/0!</v>
      </c>
      <c r="R265" s="3"/>
      <c r="S265" s="4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2024-11-21T12:20:51Z</dcterms:created>
  <dcterms:modified xsi:type="dcterms:W3CDTF">2024-11-22T13:27:24Z</dcterms:modified>
</cp:coreProperties>
</file>