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F8644483-86E4-DF4E-AC33-3F93DA4EC2DD}" xr6:coauthVersionLast="47" xr6:coauthVersionMax="47" xr10:uidLastSave="{00000000-0000-0000-0000-000000000000}"/>
  <bookViews>
    <workbookView xWindow="0" yWindow="500" windowWidth="38400" windowHeight="1958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17" i="1"/>
  <c r="L20" i="1"/>
  <c r="O5" i="1"/>
  <c r="L5" i="1"/>
  <c r="L17" i="1"/>
  <c r="O16" i="1"/>
  <c r="L16" i="1"/>
  <c r="O12" i="1"/>
  <c r="L12" i="1"/>
  <c r="O8" i="1"/>
  <c r="L8" i="1"/>
  <c r="O7" i="1"/>
  <c r="L7" i="1"/>
  <c r="O3" i="1"/>
  <c r="L3" i="1"/>
  <c r="O18" i="1"/>
  <c r="L18" i="1"/>
  <c r="O15" i="1"/>
  <c r="L15" i="1"/>
  <c r="O14" i="1"/>
  <c r="L14" i="1"/>
  <c r="O11" i="1"/>
  <c r="P11" i="1" s="1"/>
  <c r="Q11" i="1" s="1"/>
  <c r="L11" i="1"/>
  <c r="O10" i="1"/>
  <c r="L10" i="1"/>
  <c r="O9" i="1"/>
  <c r="L9" i="1"/>
  <c r="L6" i="1"/>
  <c r="O4" i="1"/>
  <c r="L4" i="1"/>
  <c r="O2" i="1"/>
  <c r="P5" i="1"/>
  <c r="Q5" i="1" s="1"/>
  <c r="P6" i="1"/>
  <c r="Q6" i="1" s="1"/>
  <c r="P13" i="1"/>
  <c r="Q13" i="1" s="1"/>
  <c r="P14" i="1"/>
  <c r="Q14" i="1" s="1"/>
  <c r="P15" i="1"/>
  <c r="Q15" i="1" s="1"/>
  <c r="P16" i="1"/>
  <c r="Q16" i="1" s="1"/>
  <c r="P17" i="1"/>
  <c r="Q17" i="1" s="1"/>
  <c r="S17" i="1" s="1"/>
  <c r="P23" i="1"/>
  <c r="Q23" i="1" s="1"/>
  <c r="P24" i="1"/>
  <c r="Q24" i="1" s="1"/>
  <c r="P25" i="1"/>
  <c r="Q25" i="1" s="1"/>
  <c r="P30" i="1"/>
  <c r="Q30" i="1" s="1"/>
  <c r="P32" i="1"/>
  <c r="Q32" i="1" s="1"/>
  <c r="P33" i="1"/>
  <c r="Q33" i="1" s="1"/>
  <c r="P38" i="1"/>
  <c r="Q38" i="1" s="1"/>
  <c r="P39" i="1"/>
  <c r="Q39" i="1" s="1"/>
  <c r="P40" i="1"/>
  <c r="Q40" i="1" s="1"/>
  <c r="P41" i="1"/>
  <c r="Q41" i="1" s="1"/>
  <c r="P45" i="1"/>
  <c r="Q45" i="1" s="1"/>
  <c r="P46" i="1"/>
  <c r="Q46" i="1" s="1"/>
  <c r="P47" i="1"/>
  <c r="Q47" i="1" s="1"/>
  <c r="P48" i="1"/>
  <c r="Q48" i="1" s="1"/>
  <c r="P49" i="1"/>
  <c r="Q49" i="1" s="1"/>
  <c r="P53" i="1"/>
  <c r="Q53" i="1" s="1"/>
  <c r="P54" i="1"/>
  <c r="Q54" i="1" s="1"/>
  <c r="P55" i="1"/>
  <c r="Q55" i="1" s="1"/>
  <c r="P8" i="1"/>
  <c r="Q8" i="1" s="1"/>
  <c r="P9" i="1"/>
  <c r="Q9" i="1" s="1"/>
  <c r="L2" i="1"/>
  <c r="M4" i="1"/>
  <c r="N4" i="1" s="1"/>
  <c r="M7" i="1"/>
  <c r="N7" i="1" s="1"/>
  <c r="M9" i="1"/>
  <c r="N9" i="1" s="1"/>
  <c r="M12" i="1"/>
  <c r="N12" i="1" s="1"/>
  <c r="M15" i="1"/>
  <c r="N15" i="1" s="1"/>
  <c r="M17" i="1"/>
  <c r="N17" i="1" s="1"/>
  <c r="M20" i="1"/>
  <c r="N20" i="1" s="1"/>
  <c r="M23" i="1"/>
  <c r="N23" i="1" s="1"/>
  <c r="M25" i="1"/>
  <c r="N25" i="1" s="1"/>
  <c r="M31" i="1"/>
  <c r="N31" i="1" s="1"/>
  <c r="M32" i="1"/>
  <c r="N32" i="1" s="1"/>
  <c r="M33" i="1"/>
  <c r="N33" i="1" s="1"/>
  <c r="M36" i="1"/>
  <c r="N36" i="1" s="1"/>
  <c r="M41" i="1"/>
  <c r="N41" i="1" s="1"/>
  <c r="M47" i="1"/>
  <c r="N47" i="1" s="1"/>
  <c r="M49" i="1"/>
  <c r="N49" i="1" s="1"/>
  <c r="M52" i="1"/>
  <c r="N52" i="1" s="1"/>
  <c r="V1" i="1"/>
  <c r="S20" i="1"/>
  <c r="S42" i="1"/>
  <c r="S5" i="1"/>
  <c r="S46" i="1"/>
  <c r="S10" i="1"/>
  <c r="S49" i="1"/>
  <c r="S9" i="1"/>
  <c r="S52" i="1"/>
  <c r="S36" i="1"/>
  <c r="S19" i="1"/>
  <c r="S11" i="1"/>
  <c r="S39" i="1"/>
  <c r="S15" i="1"/>
  <c r="S38" i="1"/>
  <c r="S28" i="1"/>
  <c r="S21" i="1"/>
  <c r="S51" i="1"/>
  <c r="S4" i="1"/>
  <c r="S55" i="1"/>
  <c r="S45" i="1"/>
  <c r="S14" i="1"/>
  <c r="S40" i="1"/>
  <c r="S22" i="1"/>
  <c r="S18" i="1"/>
  <c r="S34" i="1"/>
  <c r="S24" i="1"/>
  <c r="S35" i="1"/>
  <c r="S13" i="1"/>
  <c r="S41" i="1"/>
  <c r="S54" i="1"/>
  <c r="S32" i="1"/>
  <c r="S25" i="1"/>
  <c r="S8" i="1"/>
  <c r="S48" i="1"/>
  <c r="S7" i="1"/>
  <c r="S43" i="1"/>
  <c r="S27" i="1"/>
  <c r="S30" i="1"/>
  <c r="S53" i="1"/>
  <c r="S3" i="1"/>
  <c r="S33" i="1"/>
  <c r="S29" i="1"/>
  <c r="S12" i="1"/>
  <c r="S50" i="1"/>
  <c r="S26" i="1"/>
  <c r="S31" i="1"/>
  <c r="S47" i="1"/>
  <c r="S44" i="1"/>
  <c r="S16" i="1"/>
  <c r="S37" i="1"/>
  <c r="S23" i="1"/>
  <c r="P20" i="1"/>
  <c r="Q20" i="1" s="1"/>
  <c r="P42" i="1"/>
  <c r="Q42" i="1" s="1"/>
  <c r="P10" i="1"/>
  <c r="Q10" i="1" s="1"/>
  <c r="P52" i="1"/>
  <c r="Q52" i="1" s="1"/>
  <c r="P36" i="1"/>
  <c r="Q36" i="1" s="1"/>
  <c r="P19" i="1"/>
  <c r="Q19" i="1" s="1"/>
  <c r="P28" i="1"/>
  <c r="Q28" i="1" s="1"/>
  <c r="P21" i="1"/>
  <c r="Q21" i="1" s="1"/>
  <c r="Y1" i="1"/>
  <c r="P51" i="1"/>
  <c r="Q51" i="1" s="1"/>
  <c r="P4" i="1"/>
  <c r="Q4" i="1" s="1"/>
  <c r="P22" i="1"/>
  <c r="Q22" i="1" s="1"/>
  <c r="P18" i="1"/>
  <c r="Q18" i="1" s="1"/>
  <c r="P34" i="1"/>
  <c r="Q34" i="1" s="1"/>
  <c r="P35" i="1"/>
  <c r="Q35" i="1" s="1"/>
  <c r="P7" i="1"/>
  <c r="Q7" i="1" s="1"/>
  <c r="P43" i="1"/>
  <c r="Q43" i="1" s="1"/>
  <c r="P27" i="1"/>
  <c r="Q27" i="1" s="1"/>
  <c r="P3" i="1"/>
  <c r="Q3" i="1" s="1"/>
  <c r="P29" i="1"/>
  <c r="Q29" i="1" s="1"/>
  <c r="P12" i="1"/>
  <c r="Q12" i="1" s="1"/>
  <c r="P50" i="1"/>
  <c r="Q50" i="1" s="1"/>
  <c r="P26" i="1"/>
  <c r="Q26" i="1" s="1"/>
  <c r="P31" i="1"/>
  <c r="Q31" i="1" s="1"/>
  <c r="P44" i="1"/>
  <c r="Q44" i="1" s="1"/>
  <c r="P37" i="1"/>
  <c r="Q37" i="1" s="1"/>
  <c r="N6" i="1"/>
  <c r="M42" i="1"/>
  <c r="N42" i="1" s="1"/>
  <c r="M5" i="1"/>
  <c r="N5" i="1" s="1"/>
  <c r="M46" i="1"/>
  <c r="N46" i="1" s="1"/>
  <c r="M10" i="1"/>
  <c r="N10" i="1" s="1"/>
  <c r="M19" i="1"/>
  <c r="N19" i="1" s="1"/>
  <c r="M11" i="1"/>
  <c r="N11" i="1" s="1"/>
  <c r="M39" i="1"/>
  <c r="N39" i="1" s="1"/>
  <c r="M38" i="1"/>
  <c r="N38" i="1" s="1"/>
  <c r="M28" i="1"/>
  <c r="N28" i="1" s="1"/>
  <c r="M21" i="1"/>
  <c r="N21" i="1" s="1"/>
  <c r="M51" i="1"/>
  <c r="N51" i="1" s="1"/>
  <c r="M55" i="1"/>
  <c r="N55" i="1" s="1"/>
  <c r="M45" i="1"/>
  <c r="N45" i="1" s="1"/>
  <c r="M14" i="1"/>
  <c r="N14" i="1" s="1"/>
  <c r="M40" i="1"/>
  <c r="N40" i="1" s="1"/>
  <c r="M22" i="1"/>
  <c r="N22" i="1" s="1"/>
  <c r="M18" i="1"/>
  <c r="N18" i="1" s="1"/>
  <c r="M34" i="1"/>
  <c r="N34" i="1" s="1"/>
  <c r="M24" i="1"/>
  <c r="N24" i="1" s="1"/>
  <c r="M35" i="1"/>
  <c r="N35" i="1" s="1"/>
  <c r="M13" i="1"/>
  <c r="N13" i="1" s="1"/>
  <c r="M54" i="1"/>
  <c r="N54" i="1" s="1"/>
  <c r="M6" i="1"/>
  <c r="M8" i="1"/>
  <c r="N8" i="1" s="1"/>
  <c r="M48" i="1"/>
  <c r="N48" i="1" s="1"/>
  <c r="M43" i="1"/>
  <c r="N43" i="1" s="1"/>
  <c r="M27" i="1"/>
  <c r="N27" i="1" s="1"/>
  <c r="M30" i="1"/>
  <c r="N30" i="1" s="1"/>
  <c r="M53" i="1"/>
  <c r="N53" i="1" s="1"/>
  <c r="M3" i="1"/>
  <c r="N3" i="1" s="1"/>
  <c r="M29" i="1"/>
  <c r="N29" i="1" s="1"/>
  <c r="M50" i="1"/>
  <c r="N50" i="1" s="1"/>
  <c r="M26" i="1"/>
  <c r="N26" i="1" s="1"/>
  <c r="M44" i="1"/>
  <c r="N44" i="1" s="1"/>
  <c r="M16" i="1"/>
  <c r="N16" i="1" s="1"/>
  <c r="M37" i="1"/>
  <c r="N37" i="1" s="1"/>
  <c r="V4" i="1" l="1"/>
</calcChain>
</file>

<file path=xl/sharedStrings.xml><?xml version="1.0" encoding="utf-8"?>
<sst xmlns="http://schemas.openxmlformats.org/spreadsheetml/2006/main" count="147" uniqueCount="55">
  <si>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</si>
  <si>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</si>
  <si>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</si>
  <si>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</si>
  <si>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</si>
  <si>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</si>
  <si>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</si>
  <si>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</si>
  <si>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</si>
  <si>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</si>
  <si>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</si>
  <si>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Evgeni Malkin</t>
  </si>
  <si>
    <t>Over</t>
  </si>
  <si>
    <t>Under</t>
  </si>
  <si>
    <t>Cole Perfetti</t>
  </si>
  <si>
    <t>Josh Morrissey</t>
  </si>
  <si>
    <t>Mark Scheifele</t>
  </si>
  <si>
    <t>Bryan Rust</t>
  </si>
  <si>
    <t>Michael Bunting</t>
  </si>
  <si>
    <t>Gabriel Vilardi</t>
  </si>
  <si>
    <t>Erik Karlsson</t>
  </si>
  <si>
    <t>Nino Niederreiter</t>
  </si>
  <si>
    <t>Kyle Connor</t>
  </si>
  <si>
    <t>Rickard Rakell</t>
  </si>
  <si>
    <t>Anthony Beauvillier</t>
  </si>
  <si>
    <t>Nikolaj Ehlers</t>
  </si>
  <si>
    <t>Sidney Crosby</t>
  </si>
  <si>
    <t>Kris Letang</t>
  </si>
  <si>
    <t>Jesse Puljujarvi</t>
  </si>
  <si>
    <t>Troy Terry</t>
  </si>
  <si>
    <t>Dylan Cozens</t>
  </si>
  <si>
    <t>Rasmus Dahlin</t>
  </si>
  <si>
    <t>Trevor Zegras</t>
  </si>
  <si>
    <t>JJ Peterka</t>
  </si>
  <si>
    <t>Frank Vatrano</t>
  </si>
  <si>
    <t>Jason Zucker</t>
  </si>
  <si>
    <t>Alex Tuch</t>
  </si>
  <si>
    <t>Alex Killorn</t>
  </si>
  <si>
    <t>Leo Carlsson</t>
  </si>
  <si>
    <t>Ryan Strome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</si>
  <si>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</si>
  <si>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</si>
  <si>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</si>
  <si>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</si>
  <si>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</si>
  <si>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</si>
  <si>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</si>
  <si>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</si>
  <si>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</si>
  <si>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</si>
  <si>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</si>
  <si>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</si>
  <si>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-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</si>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</sst>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44" fontId="0" fillId="34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55" totalsRowShown="0">
  <autoFilter ref="A1:S55" xr:uid="{00000000-0009-0000-0100-000001000000}"/>
  <sortState xmlns:xlrd2="http://schemas.microsoft.com/office/spreadsheetml/2017/richdata2" ref="A2:S55">
    <sortCondition descending="1" ref="K1:K55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1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0" dataCellStyle="Percent"/>
    <tableColumn id="7" xr3:uid="{00000000-0010-0000-0000-000007000000}" name="normal_likelihood" dataDxfId="9" dataCellStyle="Percent"/>
    <tableColumn id="8" xr3:uid="{00000000-0010-0000-0000-000008000000}" name="poisson_likelihood" dataDxfId="8" dataCellStyle="Percent"/>
    <tableColumn id="9" xr3:uid="{00000000-0010-0000-0000-000009000000}" name="raw_data_likelihood" dataDxfId="7" dataCellStyle="Percent"/>
    <tableColumn id="10" xr3:uid="{00000000-0010-0000-0000-00000A000000}" name="weighted_likelihood" dataDxfId="6" dataCellStyle="Percent"/>
    <tableColumn id="11" xr3:uid="{00000000-0010-0000-0000-00000B000000}" name="poisson_kelly" dataDxfId="5" dataCellStyle="Percent"/>
    <tableColumn id="12" xr3:uid="{00000000-0010-0000-0000-00000C000000}" name="365 implied" dataDxfId="4" dataCellStyle="Percent">
      <calculatedColumnFormula>1/1.55</calculatedColumnFormula>
    </tableColumn>
    <tableColumn id="13" xr3:uid="{00000000-0010-0000-0000-00000D000000}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Row],[kelly/4 365]]*$W$2*$U$2</calculatedColumnFormula>
    </tableColumn>
    <tableColumn id="15" xr3:uid="{00000000-0010-0000-0000-00000F000000}" name="99/pinn implied" dataDxfId="2" dataCellStyle="Percent">
      <calculatedColumnFormula>1/1.6</calculatedColumnFormula>
    </tableColumn>
    <tableColumn id="16" xr3:uid="{00000000-0010-0000-0000-000010000000}" name="kelly/4 99" dataDxfId="1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99]]*$W$2*$U$2</calculatedColumnFormula>
    </tableColumn>
    <tableColumn id="18" xr3:uid="{00000000-0010-0000-0000-000012000000}" name="W/L:" dataDxfId="0" dataCellStyle="Percent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B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5" max="5" width="8.6640625" bestFit="1" customWidth="1"/>
    <col min="6" max="6" width="18.6640625" style="3" customWidth="1"/>
    <col min="7" max="7" width="18.33203125" style="3" customWidth="1"/>
    <col min="8" max="8" width="18.6640625" style="3" customWidth="1"/>
    <col min="9" max="9" width="20.33203125" style="3" customWidth="1"/>
    <col min="10" max="10" width="20.1640625" style="3" customWidth="1"/>
    <col min="11" max="11" width="14.6640625" style="3" customWidth="1"/>
    <col min="14" max="14" width="10.83203125" style="4"/>
    <col min="17" max="17" width="10.83203125" style="4"/>
    <col min="19" max="19" width="10.83203125" style="4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40</v>
      </c>
      <c r="M1" s="3" t="s">
        <v>41</v>
      </c>
      <c r="N1" s="4" t="s">
        <v>42</v>
      </c>
      <c r="O1" s="3" t="s">
        <v>43</v>
      </c>
      <c r="P1" s="3" t="s">
        <v>44</v>
      </c>
      <c r="Q1" s="4" t="s">
        <v>45</v>
      </c>
      <c r="R1" s="5" t="s">
        <v>46</v>
      </c>
      <c r="S1" s="4" t="s">
        <v>47</v>
      </c>
      <c r="U1" t="s">
        <v>48</v>
      </c>
      <c r="V1" s="6">
        <f>SUM(K2:K13)</f>
        <v>0.30503188015289667</v>
      </c>
      <c r="W1" t="s">
        <v>49</v>
      </c>
      <c r="X1" t="s">
        <v>50</v>
      </c>
      <c r="Y1" s="7">
        <f>SUM(Q2:Q3,N4,Q5,N6,Q7:Q8,N9:N10,Q11,N12,Q14,N15:N17)</f>
        <v>1014.7686425674544</v>
      </c>
    </row>
    <row r="2" spans="1:25" x14ac:dyDescent="0.2">
      <c r="A2">
        <v>7359</v>
      </c>
      <c r="B2" t="s">
        <v>21</v>
      </c>
      <c r="C2" s="1">
        <v>45618</v>
      </c>
      <c r="D2" t="s">
        <v>12</v>
      </c>
      <c r="E2">
        <v>1.5</v>
      </c>
      <c r="F2" s="3">
        <v>0.63694267515923497</v>
      </c>
      <c r="G2" s="3">
        <v>0.73484903647620003</v>
      </c>
      <c r="H2" s="3">
        <v>0.72000611910587098</v>
      </c>
      <c r="I2" s="3">
        <v>0.63218390804597702</v>
      </c>
      <c r="J2" s="3">
        <v>0.63879598662207304</v>
      </c>
      <c r="K2" s="3">
        <v>5.71971960509726E-2</v>
      </c>
      <c r="L2" s="3">
        <f t="shared" ref="L2" si="0">1/1.55</f>
        <v>0.64516129032258063</v>
      </c>
      <c r="M2" s="3">
        <f>(Table1[[#This Row],[poisson_likelihood]] - (1-Table1[[#This Row],[poisson_likelihood]])/(1/Table1[[#This Row],[365 implied]]-1))/4</f>
        <v>5.2731583915500008E-2</v>
      </c>
      <c r="N2" s="4">
        <f>Table1[[#This Row],[kelly/4 365]]*$W$2*$U$2</f>
        <v>152.92159335495003</v>
      </c>
      <c r="O2" s="3">
        <f t="shared" ref="O2" si="1">1/1.6</f>
        <v>0.625</v>
      </c>
      <c r="P2" s="3">
        <f>(Table1[[#This Row],[poisson_likelihood]] - (1-Table1[[#This Row],[poisson_likelihood]])/(1/Table1[[#This Row],[99/pinn implied]]-1))/4</f>
        <v>6.3337412737247342E-2</v>
      </c>
      <c r="Q2" s="8">
        <f>Table1[[#This Row],[kelly/4 99]]*$W$2*$U$2</f>
        <v>183.6784969380173</v>
      </c>
      <c r="R2" s="3" t="s">
        <v>54</v>
      </c>
      <c r="S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110.20709816281038</v>
      </c>
      <c r="U2" s="4">
        <v>2900</v>
      </c>
      <c r="W2" s="2">
        <v>1</v>
      </c>
    </row>
    <row r="3" spans="1:25" x14ac:dyDescent="0.2">
      <c r="A3">
        <v>7384</v>
      </c>
      <c r="B3" t="s">
        <v>33</v>
      </c>
      <c r="C3" s="1">
        <v>45618</v>
      </c>
      <c r="D3" t="s">
        <v>13</v>
      </c>
      <c r="E3">
        <v>3.5</v>
      </c>
      <c r="F3" s="3">
        <v>0.61728395061728303</v>
      </c>
      <c r="G3" s="3">
        <v>0.66463853494361702</v>
      </c>
      <c r="H3" s="3">
        <v>0.69938411491532804</v>
      </c>
      <c r="I3" s="3">
        <v>0.78977272727272696</v>
      </c>
      <c r="J3" s="3">
        <v>0.741721854304635</v>
      </c>
      <c r="K3" s="3">
        <v>5.36299460334001E-2</v>
      </c>
      <c r="L3" s="3">
        <f>1/1.6</f>
        <v>0.625</v>
      </c>
      <c r="M3" s="3">
        <f>(Table1[[#This Row],[poisson_likelihood]] - (1-Table1[[#This Row],[poisson_likelihood]])/(1/Table1[[#This Row],[365 implied]]-1))/4</f>
        <v>4.9589409943552043E-2</v>
      </c>
      <c r="N3" s="4">
        <f>Table1[[#This Row],[kelly/4 365]]*$W$2*$U$2</f>
        <v>143.80928883630094</v>
      </c>
      <c r="O3" s="3">
        <f>1/1.6</f>
        <v>0.625</v>
      </c>
      <c r="P3" s="3">
        <f>(Table1[[#This Row],[poisson_likelihood]] - (1-Table1[[#This Row],[poisson_likelihood]])/(1/Table1[[#This Row],[99/pinn implied]]-1))/4</f>
        <v>4.9589409943552043E-2</v>
      </c>
      <c r="Q3" s="8">
        <f>Table1[[#This Row],[kelly/4 99]]*$W$2*$U$2</f>
        <v>143.80928883630094</v>
      </c>
      <c r="R3" s="3" t="s">
        <v>53</v>
      </c>
      <c r="S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-143.80928883630094</v>
      </c>
    </row>
    <row r="4" spans="1:25" x14ac:dyDescent="0.2">
      <c r="A4">
        <v>7361</v>
      </c>
      <c r="B4" t="s">
        <v>22</v>
      </c>
      <c r="C4" s="1">
        <v>45618</v>
      </c>
      <c r="D4" t="s">
        <v>12</v>
      </c>
      <c r="E4">
        <v>3.5</v>
      </c>
      <c r="F4" s="3">
        <v>0.47169811320754701</v>
      </c>
      <c r="G4" s="3">
        <v>0.58160815259791199</v>
      </c>
      <c r="H4" s="3">
        <v>0.54709447111160503</v>
      </c>
      <c r="I4" s="3">
        <v>0.41566265060240898</v>
      </c>
      <c r="J4" s="3">
        <v>0.43727598566308201</v>
      </c>
      <c r="K4" s="3">
        <v>3.5678633651027698E-2</v>
      </c>
      <c r="L4" s="3">
        <f>1/2.15</f>
        <v>0.46511627906976744</v>
      </c>
      <c r="M4" s="3">
        <f>(Table1[[#This Row],[poisson_likelihood]] - (1-Table1[[#This Row],[poisson_likelihood]])/(1/Table1[[#This Row],[365 implied]]-1))/4</f>
        <v>3.8315894106511039E-2</v>
      </c>
      <c r="N4" s="8">
        <f>Table1[[#This Row],[kelly/4 365]]*$W$2*$U$2</f>
        <v>111.11609290888201</v>
      </c>
      <c r="O4" s="3">
        <f>1/2.1</f>
        <v>0.47619047619047616</v>
      </c>
      <c r="P4" s="3">
        <f>(Table1[[#This Row],[poisson_likelihood]] - (1-Table1[[#This Row],[poisson_likelihood]])/(1/Table1[[#This Row],[99/pinn implied]]-1))/4</f>
        <v>3.3840543030538767E-2</v>
      </c>
      <c r="Q4" s="4">
        <f>Table1[[#This Row],[kelly/4 99]]*$W$2*$U$2</f>
        <v>98.137574788562418</v>
      </c>
      <c r="R4" s="3" t="s">
        <v>53</v>
      </c>
      <c r="S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-111.11609290888201</v>
      </c>
      <c r="U4" t="s">
        <v>51</v>
      </c>
      <c r="V4" s="7">
        <f>SUM(S:S)</f>
        <v>-50.946393779863456</v>
      </c>
    </row>
    <row r="5" spans="1:25" x14ac:dyDescent="0.2">
      <c r="A5">
        <v>7345</v>
      </c>
      <c r="B5" t="s">
        <v>14</v>
      </c>
      <c r="C5" s="1">
        <v>45618</v>
      </c>
      <c r="D5" t="s">
        <v>12</v>
      </c>
      <c r="E5">
        <v>1.5</v>
      </c>
      <c r="F5" s="3">
        <v>0.58823529411764697</v>
      </c>
      <c r="G5" s="3">
        <v>0.67769119216236295</v>
      </c>
      <c r="H5" s="3">
        <v>0.63037649276431895</v>
      </c>
      <c r="I5" s="3">
        <v>0.54609929078014097</v>
      </c>
      <c r="J5" s="3">
        <v>0.54615384615384599</v>
      </c>
      <c r="K5" s="3">
        <v>2.5585727749765402E-2</v>
      </c>
      <c r="L5" s="3">
        <f>1/1.68</f>
        <v>0.59523809523809523</v>
      </c>
      <c r="M5" s="3">
        <f>(Table1[[#This Row],[poisson_likelihood]] - (1-Table1[[#This Row],[poisson_likelihood]])/(1/Table1[[#This Row],[365 implied]]-1))/4</f>
        <v>2.1703127883844042E-2</v>
      </c>
      <c r="N5" s="4">
        <f>Table1[[#This Row],[kelly/4 365]]*$W$2*$U$2</f>
        <v>62.93907086314772</v>
      </c>
      <c r="O5" s="3">
        <f>1/1.72</f>
        <v>0.58139534883720934</v>
      </c>
      <c r="P5" s="3">
        <f>(Table1[[#This Row],[poisson_likelihood]] - (1-Table1[[#This Row],[poisson_likelihood]])/(1/Table1[[#This Row],[99/pinn implied]]-1))/4</f>
        <v>2.9252627623134936E-2</v>
      </c>
      <c r="Q5" s="8">
        <f>Table1[[#This Row],[kelly/4 99]]*$W$2*$U$2</f>
        <v>84.832620107091316</v>
      </c>
      <c r="R5" s="3" t="s">
        <v>54</v>
      </c>
      <c r="S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61.079486477105746</v>
      </c>
    </row>
    <row r="6" spans="1:25" x14ac:dyDescent="0.2">
      <c r="A6">
        <v>7374</v>
      </c>
      <c r="B6" t="s">
        <v>28</v>
      </c>
      <c r="C6" s="1">
        <v>45618</v>
      </c>
      <c r="D6" t="s">
        <v>13</v>
      </c>
      <c r="E6">
        <v>1.5</v>
      </c>
      <c r="F6" s="3">
        <v>0.45454545454545398</v>
      </c>
      <c r="G6" s="3">
        <v>0.45460468012459399</v>
      </c>
      <c r="H6" s="3">
        <v>0.509264907970985</v>
      </c>
      <c r="I6" s="3">
        <v>0.495652173913043</v>
      </c>
      <c r="J6" s="3">
        <v>0.48633879781420702</v>
      </c>
      <c r="K6" s="3">
        <v>2.50797494867014E-2</v>
      </c>
      <c r="L6" s="3">
        <f>1/2.25</f>
        <v>0.44444444444444442</v>
      </c>
      <c r="M6" s="3">
        <f>(Table1[[#This Row],[poisson_likelihood]] - (1-Table1[[#This Row],[poisson_likelihood]])/(1/Table1[[#This Row],[365 implied]]-1))/4</f>
        <v>2.9169208586943246E-2</v>
      </c>
      <c r="N6" s="9">
        <f>Table1[[#This Row],[kelly/4 365]]*$W$2*$U$2</f>
        <v>84.590704902135414</v>
      </c>
      <c r="O6" s="3"/>
      <c r="P6" s="3" t="e">
        <f>(Table1[[#This Row],[poisson_likelihood]] - (1-Table1[[#This Row],[poisson_likelihood]])/(1/Table1[[#This Row],[99/pinn implied]]-1))/4</f>
        <v>#DIV/0!</v>
      </c>
      <c r="Q6" s="4" t="e">
        <f>Table1[[#This Row],[kelly/4 99]]*$W$2*$U$2</f>
        <v>#DIV/0!</v>
      </c>
      <c r="R6" s="3" t="s">
        <v>53</v>
      </c>
      <c r="S6" s="4">
        <v>-40</v>
      </c>
    </row>
    <row r="7" spans="1:25" x14ac:dyDescent="0.2">
      <c r="A7">
        <v>7379</v>
      </c>
      <c r="B7" t="s">
        <v>31</v>
      </c>
      <c r="C7" s="1">
        <v>45618</v>
      </c>
      <c r="D7" t="s">
        <v>12</v>
      </c>
      <c r="E7">
        <v>2.5</v>
      </c>
      <c r="F7" s="3">
        <v>0.61728395061728303</v>
      </c>
      <c r="G7" s="3">
        <v>0.68210684727707405</v>
      </c>
      <c r="H7" s="3">
        <v>0.65278274642520795</v>
      </c>
      <c r="I7" s="3">
        <v>0.52808988764044895</v>
      </c>
      <c r="J7" s="3">
        <v>0.550488599348534</v>
      </c>
      <c r="K7" s="3">
        <v>2.3188729519692301E-2</v>
      </c>
      <c r="L7" s="3">
        <f>1/1.6</f>
        <v>0.625</v>
      </c>
      <c r="M7" s="3">
        <f>(Table1[[#This Row],[poisson_likelihood]] - (1-Table1[[#This Row],[poisson_likelihood]])/(1/Table1[[#This Row],[365 implied]]-1))/4</f>
        <v>1.8521830950138651E-2</v>
      </c>
      <c r="N7" s="4">
        <f>Table1[[#This Row],[kelly/4 365]]*$W$2*$U$2</f>
        <v>53.713309755402086</v>
      </c>
      <c r="O7" s="3">
        <f>1/1.6</f>
        <v>0.625</v>
      </c>
      <c r="P7" s="3">
        <f>(Table1[[#This Row],[poisson_likelihood]] - (1-Table1[[#This Row],[poisson_likelihood]])/(1/Table1[[#This Row],[99/pinn implied]]-1))/4</f>
        <v>1.8521830950138651E-2</v>
      </c>
      <c r="Q7" s="8">
        <f>Table1[[#This Row],[kelly/4 99]]*$W$2*$U$2</f>
        <v>53.713309755402086</v>
      </c>
      <c r="R7" s="3" t="s">
        <v>54</v>
      </c>
      <c r="S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32.227985853241258</v>
      </c>
    </row>
    <row r="8" spans="1:25" x14ac:dyDescent="0.2">
      <c r="A8">
        <v>7377</v>
      </c>
      <c r="B8" t="s">
        <v>30</v>
      </c>
      <c r="C8" s="1">
        <v>45618</v>
      </c>
      <c r="D8" t="s">
        <v>12</v>
      </c>
      <c r="E8">
        <v>2.5</v>
      </c>
      <c r="F8" s="3">
        <v>0.55248618784530301</v>
      </c>
      <c r="G8" s="3">
        <v>0.61582279207092405</v>
      </c>
      <c r="H8" s="3">
        <v>0.58865518233613601</v>
      </c>
      <c r="I8" s="3">
        <v>0.44692737430167501</v>
      </c>
      <c r="J8" s="3">
        <v>0.447712418300653</v>
      </c>
      <c r="K8" s="3">
        <v>2.0205518527286099E-2</v>
      </c>
      <c r="L8" s="3">
        <f>1/1.8</f>
        <v>0.55555555555555558</v>
      </c>
      <c r="M8" s="3">
        <f>(Table1[[#This Row],[poisson_likelihood]] - (1-Table1[[#This Row],[poisson_likelihood]])/(1/Table1[[#This Row],[365 implied]]-1))/4</f>
        <v>1.8618540064076483E-2</v>
      </c>
      <c r="N8" s="4">
        <f>Table1[[#This Row],[kelly/4 365]]*$W$2*$U$2</f>
        <v>53.993766185821798</v>
      </c>
      <c r="O8" s="3">
        <f>1/1.83</f>
        <v>0.54644808743169393</v>
      </c>
      <c r="P8" s="3">
        <f>(Table1[[#This Row],[poisson_likelihood]] - (1-Table1[[#This Row],[poisson_likelihood]])/(1/Table1[[#This Row],[99/pinn implied]]-1))/4</f>
        <v>2.3264754119014769E-2</v>
      </c>
      <c r="Q8" s="8">
        <f>Table1[[#This Row],[kelly/4 99]]*$W$2*$U$2</f>
        <v>67.467786945142834</v>
      </c>
      <c r="R8" s="3" t="s">
        <v>53</v>
      </c>
      <c r="S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-67.467786945142834</v>
      </c>
    </row>
    <row r="9" spans="1:25" x14ac:dyDescent="0.2">
      <c r="A9">
        <v>7349</v>
      </c>
      <c r="B9" t="s">
        <v>16</v>
      </c>
      <c r="C9" s="1">
        <v>45618</v>
      </c>
      <c r="D9" t="s">
        <v>12</v>
      </c>
      <c r="E9">
        <v>2.5</v>
      </c>
      <c r="F9" s="3">
        <v>0.434782608695652</v>
      </c>
      <c r="G9" s="3">
        <v>0.51937403279527505</v>
      </c>
      <c r="H9" s="3">
        <v>0.47481784307664898</v>
      </c>
      <c r="I9" s="3">
        <v>0.45402298850574702</v>
      </c>
      <c r="J9" s="3">
        <v>0.43581081081081002</v>
      </c>
      <c r="K9" s="3">
        <v>1.7707892130056298E-2</v>
      </c>
      <c r="L9" s="3">
        <f>1/2.35</f>
        <v>0.42553191489361702</v>
      </c>
      <c r="M9" s="3">
        <f>(Table1[[#This Row],[poisson_likelihood]] - (1-Table1[[#This Row],[poisson_likelihood]])/(1/Table1[[#This Row],[365 implied]]-1))/4</f>
        <v>2.1448505783356511E-2</v>
      </c>
      <c r="N9" s="8">
        <f>Table1[[#This Row],[kelly/4 365]]*$W$2*$U$2</f>
        <v>62.200666771733886</v>
      </c>
      <c r="O9" s="3">
        <f>1/2.3</f>
        <v>0.43478260869565222</v>
      </c>
      <c r="P9" s="3">
        <f>(Table1[[#This Row],[poisson_likelihood]] - (1-Table1[[#This Row],[poisson_likelihood]])/(1/Table1[[#This Row],[99/pinn implied]]-1))/4</f>
        <v>1.770789213005626E-2</v>
      </c>
      <c r="Q9" s="4">
        <f>Table1[[#This Row],[kelly/4 99]]*$W$2*$U$2</f>
        <v>51.352887177163154</v>
      </c>
      <c r="R9" s="3" t="s">
        <v>53</v>
      </c>
      <c r="S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-62.200666771733886</v>
      </c>
    </row>
    <row r="10" spans="1:25" x14ac:dyDescent="0.2">
      <c r="A10">
        <v>7347</v>
      </c>
      <c r="B10" t="s">
        <v>15</v>
      </c>
      <c r="C10" s="1">
        <v>45618</v>
      </c>
      <c r="D10" t="s">
        <v>12</v>
      </c>
      <c r="E10">
        <v>2.5</v>
      </c>
      <c r="F10" s="3">
        <v>0.44642857142857101</v>
      </c>
      <c r="G10" s="3">
        <v>0.52406765745874795</v>
      </c>
      <c r="H10" s="3">
        <v>0.480466841579759</v>
      </c>
      <c r="I10" s="3">
        <v>0.38764044943820197</v>
      </c>
      <c r="J10" s="3">
        <v>0.400651465798045</v>
      </c>
      <c r="K10" s="3">
        <v>1.53721220037624E-2</v>
      </c>
      <c r="L10" s="3">
        <f>1/2.3</f>
        <v>0.43478260869565222</v>
      </c>
      <c r="M10" s="3">
        <f>(Table1[[#This Row],[poisson_likelihood]] - (1-Table1[[#This Row],[poisson_likelihood]])/(1/Table1[[#This Row],[365 implied]]-1))/4</f>
        <v>2.0206487621816482E-2</v>
      </c>
      <c r="N10" s="8">
        <f>Table1[[#This Row],[kelly/4 365]]*$W$2*$U$2</f>
        <v>58.598814103267799</v>
      </c>
      <c r="O10" s="3">
        <f>1/2.2</f>
        <v>0.45454545454545453</v>
      </c>
      <c r="P10" s="3">
        <f>(Table1[[#This Row],[poisson_likelihood]] - (1-Table1[[#This Row],[poisson_likelihood]])/(1/Table1[[#This Row],[99/pinn implied]]-1))/4</f>
        <v>1.1880635724056232E-2</v>
      </c>
      <c r="Q10" s="4">
        <f>Table1[[#This Row],[kelly/4 99]]*$W$2*$U$2</f>
        <v>34.453843599763076</v>
      </c>
      <c r="R10" s="3" t="s">
        <v>54</v>
      </c>
      <c r="S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76.178458334248134</v>
      </c>
    </row>
    <row r="11" spans="1:25" x14ac:dyDescent="0.2">
      <c r="A11">
        <v>7353</v>
      </c>
      <c r="B11" t="s">
        <v>18</v>
      </c>
      <c r="C11" s="1">
        <v>45618</v>
      </c>
      <c r="D11" t="s">
        <v>12</v>
      </c>
      <c r="E11">
        <v>1.5</v>
      </c>
      <c r="F11" s="3">
        <v>0.58479532163742598</v>
      </c>
      <c r="G11" s="3">
        <v>0.63652991873924603</v>
      </c>
      <c r="H11" s="3">
        <v>0.60824541199726501</v>
      </c>
      <c r="I11" s="3">
        <v>0.57923497267759505</v>
      </c>
      <c r="J11" s="3">
        <v>0.58280254777069995</v>
      </c>
      <c r="K11" s="3">
        <v>1.4119596660325501E-2</v>
      </c>
      <c r="L11" s="3">
        <f>1/1.66</f>
        <v>0.60240963855421692</v>
      </c>
      <c r="M11" s="3">
        <f>(Table1[[#This Row],[poisson_likelihood]] - (1-Table1[[#This Row],[poisson_likelihood]])/(1/Table1[[#This Row],[365 implied]]-1))/4</f>
        <v>3.6694636043408668E-3</v>
      </c>
      <c r="N11" s="4">
        <f>Table1[[#This Row],[kelly/4 365]]*$W$2*$U$2</f>
        <v>10.641444452588514</v>
      </c>
      <c r="O11" s="3">
        <f>1/1.72</f>
        <v>0.58139534883720934</v>
      </c>
      <c r="P11" s="3">
        <f>(Table1[[#This Row],[poisson_likelihood]] - (1-Table1[[#This Row],[poisson_likelihood]])/(1/Table1[[#This Row],[99/pinn implied]]-1))/4</f>
        <v>1.6035454387255482E-2</v>
      </c>
      <c r="Q11" s="8">
        <f>Table1[[#This Row],[kelly/4 99]]*$W$2*$U$2</f>
        <v>46.502817723040899</v>
      </c>
      <c r="R11" s="3" t="s">
        <v>54</v>
      </c>
      <c r="S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33.482028760589451</v>
      </c>
    </row>
    <row r="12" spans="1:25" x14ac:dyDescent="0.2">
      <c r="A12">
        <v>7387</v>
      </c>
      <c r="B12" t="s">
        <v>35</v>
      </c>
      <c r="C12" s="1">
        <v>45618</v>
      </c>
      <c r="D12" t="s">
        <v>12</v>
      </c>
      <c r="E12">
        <v>2.5</v>
      </c>
      <c r="F12" s="3">
        <v>0.42372881355932202</v>
      </c>
      <c r="G12" s="3">
        <v>0.48847988860711</v>
      </c>
      <c r="H12" s="3">
        <v>0.44521720987544799</v>
      </c>
      <c r="I12" s="3">
        <v>0.37951807228915602</v>
      </c>
      <c r="J12" s="3">
        <v>0.33215547703180198</v>
      </c>
      <c r="K12" s="3">
        <v>9.3221719312607497E-3</v>
      </c>
      <c r="L12" s="3">
        <f>1/2.4</f>
        <v>0.41666666666666669</v>
      </c>
      <c r="M12" s="3">
        <f>(Table1[[#This Row],[poisson_likelihood]] - (1-Table1[[#This Row],[poisson_likelihood]])/(1/Table1[[#This Row],[365 implied]]-1))/4</f>
        <v>1.22359470894777E-2</v>
      </c>
      <c r="N12" s="8">
        <f>Table1[[#This Row],[kelly/4 365]]*$W$2*$U$2</f>
        <v>35.484246559485328</v>
      </c>
      <c r="O12" s="3">
        <f>1/2.35</f>
        <v>0.42553191489361702</v>
      </c>
      <c r="P12" s="3">
        <f>(Table1[[#This Row],[poisson_likelihood]] - (1-Table1[[#This Row],[poisson_likelihood]])/(1/Table1[[#This Row],[99/pinn implied]]-1))/4</f>
        <v>8.5667487420931221E-3</v>
      </c>
      <c r="Q12" s="4">
        <f>Table1[[#This Row],[kelly/4 99]]*$W$2*$U$2</f>
        <v>24.843571352070054</v>
      </c>
      <c r="R12" s="3" t="s">
        <v>54</v>
      </c>
      <c r="S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49.677945183279462</v>
      </c>
    </row>
    <row r="13" spans="1:25" x14ac:dyDescent="0.2">
      <c r="A13">
        <v>7371</v>
      </c>
      <c r="B13" t="s">
        <v>27</v>
      </c>
      <c r="C13" s="1">
        <v>45618</v>
      </c>
      <c r="D13" t="s">
        <v>12</v>
      </c>
      <c r="E13">
        <v>1.5</v>
      </c>
      <c r="F13" s="3">
        <v>0.65359477124182996</v>
      </c>
      <c r="G13" s="3">
        <v>0.69771094712996096</v>
      </c>
      <c r="H13" s="3">
        <v>0.66460297018714298</v>
      </c>
      <c r="I13" s="3">
        <v>0.62804878048780399</v>
      </c>
      <c r="J13" s="3">
        <v>0.63356164383561597</v>
      </c>
      <c r="K13" s="3">
        <v>7.9445964086461394E-3</v>
      </c>
      <c r="L13" s="3" t="s">
        <v>52</v>
      </c>
      <c r="M13" s="3" t="e">
        <f>(Table1[[#This Row],[poisson_likelihood]] - (1-Table1[[#This Row],[poisson_likelihood]])/(1/Table1[[#This Row],[365 implied]]-1))/4</f>
        <v>#VALUE!</v>
      </c>
      <c r="N13" s="4" t="e">
        <f>Table1[[#This Row],[kelly/4 365]]*$W$2*$U$2</f>
        <v>#VALUE!</v>
      </c>
      <c r="O13" s="3"/>
      <c r="P13" s="3" t="e">
        <f>(Table1[[#This Row],[poisson_likelihood]] - (1-Table1[[#This Row],[poisson_likelihood]])/(1/Table1[[#This Row],[99/pinn implied]]-1))/4</f>
        <v>#DIV/0!</v>
      </c>
      <c r="Q13" s="4" t="e">
        <f>Table1[[#This Row],[kelly/4 99]]*$W$2*$U$2</f>
        <v>#DIV/0!</v>
      </c>
      <c r="R13" s="3"/>
      <c r="S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" spans="1:25" x14ac:dyDescent="0.2">
      <c r="A14">
        <v>7364</v>
      </c>
      <c r="B14" t="s">
        <v>23</v>
      </c>
      <c r="C14" s="1">
        <v>45618</v>
      </c>
      <c r="D14" t="s">
        <v>13</v>
      </c>
      <c r="E14">
        <v>2.5</v>
      </c>
      <c r="F14" s="3">
        <v>0.50761421319796896</v>
      </c>
      <c r="G14" s="3">
        <v>0.48025761141372703</v>
      </c>
      <c r="H14" s="3">
        <v>0.522315552062104</v>
      </c>
      <c r="I14" s="3">
        <v>0.52601156069364097</v>
      </c>
      <c r="J14" s="3">
        <v>0.54915254237288103</v>
      </c>
      <c r="K14" s="3">
        <v>7.4643395779242202E-3</v>
      </c>
      <c r="L14" s="3">
        <f>1/1.95</f>
        <v>0.51282051282051289</v>
      </c>
      <c r="M14" s="3">
        <f>(Table1[[#This Row],[poisson_likelihood]] - (1-Table1[[#This Row],[poisson_likelihood]])/(1/Table1[[#This Row],[365 implied]]-1))/4</f>
        <v>4.8724543476585946E-3</v>
      </c>
      <c r="N14" s="4">
        <f>Table1[[#This Row],[kelly/4 365]]*$W$2*$U$2</f>
        <v>14.130117608209925</v>
      </c>
      <c r="O14" s="3">
        <f>1/1.95</f>
        <v>0.51282051282051289</v>
      </c>
      <c r="P14" s="3">
        <f>(Table1[[#This Row],[poisson_likelihood]] - (1-Table1[[#This Row],[poisson_likelihood]])/(1/Table1[[#This Row],[99/pinn implied]]-1))/4</f>
        <v>4.8724543476585946E-3</v>
      </c>
      <c r="Q14" s="8">
        <f>Table1[[#This Row],[kelly/4 99]]*$W$2*$U$2</f>
        <v>14.130117608209925</v>
      </c>
      <c r="R14" s="3" t="s">
        <v>54</v>
      </c>
      <c r="S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13.423611727799425</v>
      </c>
    </row>
    <row r="15" spans="1:25" x14ac:dyDescent="0.2">
      <c r="A15">
        <v>7355</v>
      </c>
      <c r="B15" t="s">
        <v>19</v>
      </c>
      <c r="C15" s="1">
        <v>45618</v>
      </c>
      <c r="D15" t="s">
        <v>12</v>
      </c>
      <c r="E15">
        <v>2.5</v>
      </c>
      <c r="F15" s="3">
        <v>0.44247787610619399</v>
      </c>
      <c r="G15" s="3">
        <v>0.498354920891103</v>
      </c>
      <c r="H15" s="3">
        <v>0.45444145911383999</v>
      </c>
      <c r="I15" s="3">
        <v>0.41860465116279</v>
      </c>
      <c r="J15" s="3">
        <v>0.45535714285714202</v>
      </c>
      <c r="K15" s="3">
        <v>5.3646225391425903E-3</v>
      </c>
      <c r="L15" s="3">
        <f>1/2.3</f>
        <v>0.43478260869565222</v>
      </c>
      <c r="M15" s="3">
        <f>(Table1[[#This Row],[poisson_likelihood]] - (1-Table1[[#This Row],[poisson_likelihood]])/(1/Table1[[#This Row],[365 implied]]-1))/4</f>
        <v>8.6952607618907413E-3</v>
      </c>
      <c r="N15" s="8">
        <f>Table1[[#This Row],[kelly/4 365]]*$W$2*$U$2</f>
        <v>25.216256209483149</v>
      </c>
      <c r="O15" s="3">
        <f>1/2.25</f>
        <v>0.44444444444444442</v>
      </c>
      <c r="P15" s="3">
        <f>(Table1[[#This Row],[poisson_likelihood]] - (1-Table1[[#This Row],[poisson_likelihood]])/(1/Table1[[#This Row],[99/pinn implied]]-1))/4</f>
        <v>4.4986566012279877E-3</v>
      </c>
      <c r="Q15" s="4">
        <f>Table1[[#This Row],[kelly/4 99]]*$W$2*$U$2</f>
        <v>13.046104143561164</v>
      </c>
      <c r="R15" s="3" t="s">
        <v>53</v>
      </c>
      <c r="S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-25.216256209483149</v>
      </c>
    </row>
    <row r="16" spans="1:25" x14ac:dyDescent="0.2">
      <c r="A16">
        <v>7394</v>
      </c>
      <c r="B16" t="s">
        <v>38</v>
      </c>
      <c r="C16" s="1">
        <v>45618</v>
      </c>
      <c r="D16" t="s">
        <v>13</v>
      </c>
      <c r="E16">
        <v>1.5</v>
      </c>
      <c r="F16" s="3">
        <v>0.45045045045045001</v>
      </c>
      <c r="G16" s="3">
        <v>0.41042381251641302</v>
      </c>
      <c r="H16" s="3">
        <v>0.46101680316426003</v>
      </c>
      <c r="I16" s="3">
        <v>0.49315068493150599</v>
      </c>
      <c r="J16" s="3">
        <v>0.51149425287356298</v>
      </c>
      <c r="K16" s="3">
        <v>4.8068243902987598E-3</v>
      </c>
      <c r="L16" s="3">
        <f>1/2.28</f>
        <v>0.43859649122807021</v>
      </c>
      <c r="M16" s="3">
        <f>(Table1[[#This Row],[poisson_likelihood]] - (1-Table1[[#This Row],[poisson_likelihood]])/(1/Table1[[#This Row],[365 implied]]-1))/4</f>
        <v>9.9840451590845342E-3</v>
      </c>
      <c r="N16" s="8">
        <f>Table1[[#This Row],[kelly/4 365]]*$W$2*$U$2</f>
        <v>28.953730961345148</v>
      </c>
      <c r="O16" s="3">
        <f>1/2.2</f>
        <v>0.45454545454545453</v>
      </c>
      <c r="P16" s="3">
        <f>(Table1[[#This Row],[poisson_likelihood]] - (1-Table1[[#This Row],[poisson_likelihood]])/(1/Table1[[#This Row],[99/pinn implied]]-1))/4</f>
        <v>2.9660347836192036E-3</v>
      </c>
      <c r="Q16" s="4">
        <f>Table1[[#This Row],[kelly/4 99]]*$W$2*$U$2</f>
        <v>8.6015008724956896</v>
      </c>
      <c r="R16" s="3" t="s">
        <v>54</v>
      </c>
      <c r="S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37.060775630521789</v>
      </c>
    </row>
    <row r="17" spans="1:19" x14ac:dyDescent="0.2">
      <c r="A17">
        <v>7392</v>
      </c>
      <c r="B17" t="s">
        <v>37</v>
      </c>
      <c r="C17" s="1">
        <v>45618</v>
      </c>
      <c r="D17" t="s">
        <v>13</v>
      </c>
      <c r="E17">
        <v>1.5</v>
      </c>
      <c r="F17" s="3">
        <v>0.413223140495867</v>
      </c>
      <c r="G17" s="3">
        <v>0.38187387778885701</v>
      </c>
      <c r="H17" s="3">
        <v>0.41997852427584997</v>
      </c>
      <c r="I17" s="3">
        <v>0.441717791411042</v>
      </c>
      <c r="J17" s="3">
        <v>0.4375</v>
      </c>
      <c r="K17" s="3">
        <v>2.8781740752743998E-3</v>
      </c>
      <c r="L17" s="3">
        <f>1/2.45</f>
        <v>0.4081632653061224</v>
      </c>
      <c r="M17" s="3">
        <f>(Table1[[#This Row],[poisson_likelihood]] - (1-Table1[[#This Row],[poisson_likelihood]])/(1/Table1[[#This Row],[365 implied]]-1))/4</f>
        <v>4.9909283579021718E-3</v>
      </c>
      <c r="N17" s="8">
        <f>Table1[[#This Row],[kelly/4 365]]*$W$2*$U$2</f>
        <v>14.473692237916298</v>
      </c>
      <c r="O17" s="3">
        <f>Table1[[#This Row],[365 implied]]</f>
        <v>0.4081632653061224</v>
      </c>
      <c r="P17" s="3">
        <f>(Table1[[#This Row],[poisson_likelihood]] - (1-Table1[[#This Row],[poisson_likelihood]])/(1/Table1[[#This Row],[99/pinn implied]]-1))/4</f>
        <v>4.9909283579021718E-3</v>
      </c>
      <c r="Q17" s="4">
        <f>Table1[[#This Row],[kelly/4 99]]*$W$2*$U$2</f>
        <v>14.473692237916298</v>
      </c>
      <c r="R17" s="3" t="s">
        <v>53</v>
      </c>
      <c r="S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-14.473692237916298</v>
      </c>
    </row>
    <row r="18" spans="1:19" x14ac:dyDescent="0.2">
      <c r="A18">
        <v>7367</v>
      </c>
      <c r="B18" t="s">
        <v>25</v>
      </c>
      <c r="C18" s="1">
        <v>45618</v>
      </c>
      <c r="D18" t="s">
        <v>12</v>
      </c>
      <c r="E18">
        <v>2.5</v>
      </c>
      <c r="F18" s="3">
        <v>0.62111801242235998</v>
      </c>
      <c r="G18" s="3">
        <v>0.66855511362188802</v>
      </c>
      <c r="H18" s="3">
        <v>0.62174990610020398</v>
      </c>
      <c r="I18" s="3">
        <v>0.56164383561643805</v>
      </c>
      <c r="J18" s="3">
        <v>0.55797101449275299</v>
      </c>
      <c r="K18" s="3">
        <v>4.16946238249366E-4</v>
      </c>
      <c r="L18" s="3">
        <f>1/1.57</f>
        <v>0.63694267515923564</v>
      </c>
      <c r="M18" s="3">
        <f>(Table1[[#This Row],[poisson_likelihood]] - (1-Table1[[#This Row],[poisson_likelihood]])/(1/Table1[[#This Row],[365 implied]]-1))/4</f>
        <v>-1.0461687466087582E-2</v>
      </c>
      <c r="N18" s="4">
        <f>Table1[[#This Row],[kelly/4 365]]*$W$2*$U$2</f>
        <v>-30.33889365165399</v>
      </c>
      <c r="O18" s="3">
        <f>1/1.6</f>
        <v>0.625</v>
      </c>
      <c r="P18" s="3">
        <f>(Table1[[#This Row],[poisson_likelihood]] - (1-Table1[[#This Row],[poisson_likelihood]])/(1/Table1[[#This Row],[99/pinn implied]]-1))/4</f>
        <v>-2.1667292665306648E-3</v>
      </c>
      <c r="Q18" s="4">
        <f>Table1[[#This Row],[kelly/4 99]]*$W$2*$U$2</f>
        <v>-6.2835148729389276</v>
      </c>
      <c r="R18" s="3"/>
      <c r="S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7352</v>
      </c>
      <c r="B19" t="s">
        <v>17</v>
      </c>
      <c r="C19" s="1">
        <v>45618</v>
      </c>
      <c r="D19" t="s">
        <v>13</v>
      </c>
      <c r="E19">
        <v>2.5</v>
      </c>
      <c r="F19" s="3">
        <v>0.45248868778280499</v>
      </c>
      <c r="G19" s="3">
        <v>0.41448235779436499</v>
      </c>
      <c r="H19" s="3">
        <v>0.44864677818898302</v>
      </c>
      <c r="I19" s="3">
        <v>0.52229299363057302</v>
      </c>
      <c r="J19" s="3">
        <v>0.51750972762645897</v>
      </c>
      <c r="K19" s="3">
        <v>-1.7542603723857499E-3</v>
      </c>
      <c r="L19" s="3"/>
      <c r="M19" s="3" t="e">
        <f>(Table1[[#This Row],[poisson_likelihood]] - (1-Table1[[#This Row],[poisson_likelihood]])/(1/Table1[[#This Row],[365 implied]]-1))/4</f>
        <v>#DIV/0!</v>
      </c>
      <c r="N19" s="4" t="e">
        <f>Table1[[#This Row],[kelly/4 365]]*$W$2*$U$2</f>
        <v>#DIV/0!</v>
      </c>
      <c r="O19" s="3"/>
      <c r="P19" s="3" t="e">
        <f>(Table1[[#This Row],[poisson_likelihood]] - (1-Table1[[#This Row],[poisson_likelihood]])/(1/Table1[[#This Row],[99/pinn implied]]-1))/4</f>
        <v>#DIV/0!</v>
      </c>
      <c r="Q19" s="4" t="e">
        <f>Table1[[#This Row],[kelly/4 99]]*$W$2*$U$2</f>
        <v>#DIV/0!</v>
      </c>
      <c r="R19" s="3"/>
      <c r="S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" spans="1:19" x14ac:dyDescent="0.2">
      <c r="A20">
        <v>7343</v>
      </c>
      <c r="B20" t="s">
        <v>11</v>
      </c>
      <c r="C20" s="1">
        <v>45618</v>
      </c>
      <c r="D20" t="s">
        <v>12</v>
      </c>
      <c r="E20">
        <v>2.5</v>
      </c>
      <c r="F20" s="3">
        <v>0.47169811320754701</v>
      </c>
      <c r="G20" s="3">
        <v>0.51034560949469099</v>
      </c>
      <c r="H20" s="3">
        <v>0.46757656103200002</v>
      </c>
      <c r="I20" s="3">
        <v>0.464864864864864</v>
      </c>
      <c r="J20" s="3">
        <v>0.43260188087774198</v>
      </c>
      <c r="K20" s="3">
        <v>-1.9503773687854001E-3</v>
      </c>
      <c r="L20" s="3">
        <f>1/2.15</f>
        <v>0.46511627906976744</v>
      </c>
      <c r="M20" s="3">
        <f>(Table1[[#This Row],[poisson_likelihood]] - (1-Table1[[#This Row],[poisson_likelihood]])/(1/Table1[[#This Row],[365 implied]]-1))/4</f>
        <v>1.149914395391291E-3</v>
      </c>
      <c r="N20" s="4">
        <f>Table1[[#This Row],[kelly/4 365]]*$W$2*$U$2</f>
        <v>3.3347517466347441</v>
      </c>
      <c r="O20" s="3"/>
      <c r="P20" s="3" t="e">
        <f>(Table1[[#This Row],[poisson_likelihood]] - (1-Table1[[#This Row],[poisson_likelihood]])/(1/Table1[[#This Row],[99/pinn implied]]-1))/4</f>
        <v>#DIV/0!</v>
      </c>
      <c r="Q20" s="4" t="e">
        <f>Table1[[#This Row],[kelly/4 99]]*$W$2*$U$2</f>
        <v>#DIV/0!</v>
      </c>
      <c r="R20" s="3"/>
      <c r="S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7358</v>
      </c>
      <c r="B21" t="s">
        <v>20</v>
      </c>
      <c r="C21" s="1">
        <v>45618</v>
      </c>
      <c r="D21" t="s">
        <v>13</v>
      </c>
      <c r="E21">
        <v>2.5</v>
      </c>
      <c r="F21" s="3">
        <v>0.52356020942408299</v>
      </c>
      <c r="G21" s="3">
        <v>0.47531931723311599</v>
      </c>
      <c r="H21" s="3">
        <v>0.51729678492991704</v>
      </c>
      <c r="I21" s="3">
        <v>0.54594594594594503</v>
      </c>
      <c r="J21" s="3">
        <v>0.54231974921630099</v>
      </c>
      <c r="K21" s="3">
        <v>-3.2865771384223098E-3</v>
      </c>
      <c r="L21" s="3"/>
      <c r="M21" s="3" t="e">
        <f>(Table1[[#This Row],[poisson_likelihood]] - (1-Table1[[#This Row],[poisson_likelihood]])/(1/Table1[[#This Row],[365 implied]]-1))/4</f>
        <v>#DIV/0!</v>
      </c>
      <c r="N21" s="4" t="e">
        <f>Table1[[#This Row],[kelly/4 365]]*$W$2*$U$2</f>
        <v>#DIV/0!</v>
      </c>
      <c r="O21" s="3"/>
      <c r="P21" s="3" t="e">
        <f>(Table1[[#This Row],[poisson_likelihood]] - (1-Table1[[#This Row],[poisson_likelihood]])/(1/Table1[[#This Row],[99/pinn implied]]-1))/4</f>
        <v>#DIV/0!</v>
      </c>
      <c r="Q21" s="4" t="e">
        <f>Table1[[#This Row],[kelly/4 99]]*$W$2*$U$2</f>
        <v>#DIV/0!</v>
      </c>
      <c r="R21" s="3"/>
      <c r="S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7366</v>
      </c>
      <c r="B22" t="s">
        <v>24</v>
      </c>
      <c r="C22" s="1">
        <v>45618</v>
      </c>
      <c r="D22" t="s">
        <v>13</v>
      </c>
      <c r="E22">
        <v>1.5</v>
      </c>
      <c r="F22" s="3">
        <v>0.41152263374485498</v>
      </c>
      <c r="G22" s="3">
        <v>0.349286334712133</v>
      </c>
      <c r="H22" s="3">
        <v>0.40087817900383999</v>
      </c>
      <c r="I22" s="3">
        <v>0.374233128834355</v>
      </c>
      <c r="J22" s="3">
        <v>0.37454545454545402</v>
      </c>
      <c r="K22" s="3">
        <v>-4.5220323462705301E-3</v>
      </c>
      <c r="L22" s="3"/>
      <c r="M22" s="3" t="e">
        <f>(Table1[[#This Row],[poisson_likelihood]] - (1-Table1[[#This Row],[poisson_likelihood]])/(1/Table1[[#This Row],[365 implied]]-1))/4</f>
        <v>#DIV/0!</v>
      </c>
      <c r="N22" s="4" t="e">
        <f>Table1[[#This Row],[kelly/4 365]]*$W$2*$U$2</f>
        <v>#DIV/0!</v>
      </c>
      <c r="O22" s="3"/>
      <c r="P22" s="3" t="e">
        <f>(Table1[[#This Row],[poisson_likelihood]] - (1-Table1[[#This Row],[poisson_likelihood]])/(1/Table1[[#This Row],[99/pinn implied]]-1))/4</f>
        <v>#DIV/0!</v>
      </c>
      <c r="Q22" s="4" t="e">
        <f>Table1[[#This Row],[kelly/4 99]]*$W$2*$U$2</f>
        <v>#DIV/0!</v>
      </c>
      <c r="R22" s="3"/>
      <c r="S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7396</v>
      </c>
      <c r="B23" t="s">
        <v>39</v>
      </c>
      <c r="C23" s="1">
        <v>45618</v>
      </c>
      <c r="D23" t="s">
        <v>13</v>
      </c>
      <c r="E23">
        <v>1.5</v>
      </c>
      <c r="F23" s="3">
        <v>0.49751243781094501</v>
      </c>
      <c r="G23" s="3">
        <v>0.43884244812400403</v>
      </c>
      <c r="H23" s="3">
        <v>0.48378553489868398</v>
      </c>
      <c r="I23" s="3">
        <v>0.52513966480446905</v>
      </c>
      <c r="J23" s="3">
        <v>0.54276315789473595</v>
      </c>
      <c r="K23" s="3">
        <v>-6.8294739736743902E-3</v>
      </c>
      <c r="L23" s="3"/>
      <c r="M23" s="3" t="e">
        <f>(Table1[[#This Row],[poisson_likelihood]] - (1-Table1[[#This Row],[poisson_likelihood]])/(1/Table1[[#This Row],[365 implied]]-1))/4</f>
        <v>#DIV/0!</v>
      </c>
      <c r="N23" s="4" t="e">
        <f>Table1[[#This Row],[kelly/4 365]]*$W$2*$U$2</f>
        <v>#DIV/0!</v>
      </c>
      <c r="O23" s="3"/>
      <c r="P23" s="3" t="e">
        <f>(Table1[[#This Row],[poisson_likelihood]] - (1-Table1[[#This Row],[poisson_likelihood]])/(1/Table1[[#This Row],[99/pinn implied]]-1))/4</f>
        <v>#DIV/0!</v>
      </c>
      <c r="Q23" s="4" t="e">
        <f>Table1[[#This Row],[kelly/4 99]]*$W$2*$U$2</f>
        <v>#DIV/0!</v>
      </c>
      <c r="R23" s="3"/>
      <c r="S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" spans="1:19" x14ac:dyDescent="0.2">
      <c r="A24">
        <v>7369</v>
      </c>
      <c r="B24" t="s">
        <v>26</v>
      </c>
      <c r="C24" s="1">
        <v>45618</v>
      </c>
      <c r="D24" t="s">
        <v>12</v>
      </c>
      <c r="E24">
        <v>3.5</v>
      </c>
      <c r="F24" s="3">
        <v>0.434782608695652</v>
      </c>
      <c r="G24" s="3">
        <v>0.45638974173628399</v>
      </c>
      <c r="H24" s="3">
        <v>0.41787281008052601</v>
      </c>
      <c r="I24" s="3">
        <v>0.40540540540540498</v>
      </c>
      <c r="J24" s="3">
        <v>0.41379310344827502</v>
      </c>
      <c r="K24" s="3">
        <v>-7.47933400284417E-3</v>
      </c>
      <c r="L24" s="3"/>
      <c r="M24" s="3" t="e">
        <f>(Table1[[#This Row],[poisson_likelihood]] - (1-Table1[[#This Row],[poisson_likelihood]])/(1/Table1[[#This Row],[365 implied]]-1))/4</f>
        <v>#DIV/0!</v>
      </c>
      <c r="N24" s="4" t="e">
        <f>Table1[[#This Row],[kelly/4 365]]*$W$2*$U$2</f>
        <v>#DIV/0!</v>
      </c>
      <c r="O24" s="3"/>
      <c r="P24" s="3" t="e">
        <f>(Table1[[#This Row],[poisson_likelihood]] - (1-Table1[[#This Row],[poisson_likelihood]])/(1/Table1[[#This Row],[99/pinn implied]]-1))/4</f>
        <v>#DIV/0!</v>
      </c>
      <c r="Q24" s="4" t="e">
        <f>Table1[[#This Row],[kelly/4 99]]*$W$2*$U$2</f>
        <v>#DIV/0!</v>
      </c>
      <c r="R24" s="3"/>
      <c r="S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7376</v>
      </c>
      <c r="B25" t="s">
        <v>29</v>
      </c>
      <c r="C25" s="1">
        <v>45618</v>
      </c>
      <c r="D25" t="s">
        <v>13</v>
      </c>
      <c r="E25">
        <v>2.5</v>
      </c>
      <c r="F25" s="3">
        <v>0.58823529411764697</v>
      </c>
      <c r="G25" s="3">
        <v>0.52780819857698102</v>
      </c>
      <c r="H25" s="3">
        <v>0.57304657178273599</v>
      </c>
      <c r="I25" s="3">
        <v>0.57317073170731703</v>
      </c>
      <c r="J25" s="3">
        <v>0.59090909090909005</v>
      </c>
      <c r="K25" s="3">
        <v>-9.2217242747674403E-3</v>
      </c>
      <c r="L25" s="3"/>
      <c r="M25" s="3" t="e">
        <f>(Table1[[#This Row],[poisson_likelihood]] - (1-Table1[[#This Row],[poisson_likelihood]])/(1/Table1[[#This Row],[365 implied]]-1))/4</f>
        <v>#DIV/0!</v>
      </c>
      <c r="N25" s="4" t="e">
        <f>Table1[[#This Row],[kelly/4 365]]*$W$2*$U$2</f>
        <v>#DIV/0!</v>
      </c>
      <c r="O25" s="3"/>
      <c r="P25" s="3" t="e">
        <f>(Table1[[#This Row],[poisson_likelihood]] - (1-Table1[[#This Row],[poisson_likelihood]])/(1/Table1[[#This Row],[99/pinn implied]]-1))/4</f>
        <v>#DIV/0!</v>
      </c>
      <c r="Q25" s="4" t="e">
        <f>Table1[[#This Row],[kelly/4 99]]*$W$2*$U$2</f>
        <v>#DIV/0!</v>
      </c>
      <c r="R25" s="3"/>
      <c r="S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" spans="1:19" x14ac:dyDescent="0.2">
      <c r="A26">
        <v>7389</v>
      </c>
      <c r="B26" t="s">
        <v>36</v>
      </c>
      <c r="C26" s="1">
        <v>45618</v>
      </c>
      <c r="D26" t="s">
        <v>12</v>
      </c>
      <c r="E26">
        <v>2.5</v>
      </c>
      <c r="F26" s="3">
        <v>0.60606060606060597</v>
      </c>
      <c r="G26" s="3">
        <v>0.62842562449694594</v>
      </c>
      <c r="H26" s="3">
        <v>0.59036255243964098</v>
      </c>
      <c r="I26" s="3">
        <v>0.53571428571428503</v>
      </c>
      <c r="J26" s="3">
        <v>0.49828178694157998</v>
      </c>
      <c r="K26" s="3">
        <v>-9.9622263363812694E-3</v>
      </c>
      <c r="L26" s="3"/>
      <c r="M26" s="3" t="e">
        <f>(Table1[[#This Row],[poisson_likelihood]] - (1-Table1[[#This Row],[poisson_likelihood]])/(1/Table1[[#This Row],[365 implied]]-1))/4</f>
        <v>#DIV/0!</v>
      </c>
      <c r="N26" s="4" t="e">
        <f>Table1[[#This Row],[kelly/4 365]]*$W$2*$U$2</f>
        <v>#DIV/0!</v>
      </c>
      <c r="O26" s="3"/>
      <c r="P26" s="3" t="e">
        <f>(Table1[[#This Row],[poisson_likelihood]] - (1-Table1[[#This Row],[poisson_likelihood]])/(1/Table1[[#This Row],[99/pinn implied]]-1))/4</f>
        <v>#DIV/0!</v>
      </c>
      <c r="Q26" s="4" t="e">
        <f>Table1[[#This Row],[kelly/4 99]]*$W$2*$U$2</f>
        <v>#DIV/0!</v>
      </c>
      <c r="R26" s="3"/>
      <c r="S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7381</v>
      </c>
      <c r="B27" t="s">
        <v>32</v>
      </c>
      <c r="C27" s="1">
        <v>45618</v>
      </c>
      <c r="D27" t="s">
        <v>12</v>
      </c>
      <c r="E27">
        <v>2.5</v>
      </c>
      <c r="F27" s="3">
        <v>0.39682539682539603</v>
      </c>
      <c r="G27" s="3">
        <v>0.420888976066283</v>
      </c>
      <c r="H27" s="3">
        <v>0.37134225025342499</v>
      </c>
      <c r="I27" s="3">
        <v>0.37692307692307597</v>
      </c>
      <c r="J27" s="3">
        <v>0.352657004830917</v>
      </c>
      <c r="K27" s="3">
        <v>-1.05620936449616E-2</v>
      </c>
      <c r="L27" s="3"/>
      <c r="M27" s="3" t="e">
        <f>(Table1[[#This Row],[poisson_likelihood]] - (1-Table1[[#This Row],[poisson_likelihood]])/(1/Table1[[#This Row],[365 implied]]-1))/4</f>
        <v>#DIV/0!</v>
      </c>
      <c r="N27" s="4" t="e">
        <f>Table1[[#This Row],[kelly/4 365]]*$W$2*$U$2</f>
        <v>#DIV/0!</v>
      </c>
      <c r="O27" s="3"/>
      <c r="P27" s="3" t="e">
        <f>(Table1[[#This Row],[poisson_likelihood]] - (1-Table1[[#This Row],[poisson_likelihood]])/(1/Table1[[#This Row],[99/pinn implied]]-1))/4</f>
        <v>#DIV/0!</v>
      </c>
      <c r="Q27" s="4" t="e">
        <f>Table1[[#This Row],[kelly/4 99]]*$W$2*$U$2</f>
        <v>#DIV/0!</v>
      </c>
      <c r="R27" s="3"/>
      <c r="S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" spans="1:19" x14ac:dyDescent="0.2">
      <c r="A28">
        <v>7357</v>
      </c>
      <c r="B28" t="s">
        <v>20</v>
      </c>
      <c r="C28" s="1">
        <v>45618</v>
      </c>
      <c r="D28" t="s">
        <v>12</v>
      </c>
      <c r="E28">
        <v>2.5</v>
      </c>
      <c r="F28" s="3">
        <v>0.50505050505050497</v>
      </c>
      <c r="G28" s="3">
        <v>0.52468068276688395</v>
      </c>
      <c r="H28" s="3">
        <v>0.48270321507008201</v>
      </c>
      <c r="I28" s="3">
        <v>0.45405405405405402</v>
      </c>
      <c r="J28" s="3">
        <v>0.45768025078369901</v>
      </c>
      <c r="K28" s="3">
        <v>-1.12876617758257E-2</v>
      </c>
      <c r="L28" s="3"/>
      <c r="M28" s="3" t="e">
        <f>(Table1[[#This Row],[poisson_likelihood]] - (1-Table1[[#This Row],[poisson_likelihood]])/(1/Table1[[#This Row],[365 implied]]-1))/4</f>
        <v>#DIV/0!</v>
      </c>
      <c r="N28" s="4" t="e">
        <f>Table1[[#This Row],[kelly/4 365]]*$W$2*$U$2</f>
        <v>#DIV/0!</v>
      </c>
      <c r="O28" s="3"/>
      <c r="P28" s="3" t="e">
        <f>(Table1[[#This Row],[poisson_likelihood]] - (1-Table1[[#This Row],[poisson_likelihood]])/(1/Table1[[#This Row],[99/pinn implied]]-1))/4</f>
        <v>#DIV/0!</v>
      </c>
      <c r="Q28" s="4" t="e">
        <f>Table1[[#This Row],[kelly/4 99]]*$W$2*$U$2</f>
        <v>#DIV/0!</v>
      </c>
      <c r="R28" s="3"/>
      <c r="S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7386</v>
      </c>
      <c r="B29" t="s">
        <v>34</v>
      </c>
      <c r="C29" s="1">
        <v>45618</v>
      </c>
      <c r="D29" t="s">
        <v>13</v>
      </c>
      <c r="E29">
        <v>2.5</v>
      </c>
      <c r="F29" s="3">
        <v>0.41666666666666602</v>
      </c>
      <c r="G29" s="3">
        <v>0.36236543959460399</v>
      </c>
      <c r="H29" s="3">
        <v>0.38213779906026202</v>
      </c>
      <c r="I29" s="3">
        <v>0.405555555555555</v>
      </c>
      <c r="J29" s="3">
        <v>0.38562091503267898</v>
      </c>
      <c r="K29" s="3">
        <v>-1.47980861170302E-2</v>
      </c>
      <c r="L29" s="3"/>
      <c r="M29" s="3" t="e">
        <f>(Table1[[#This Row],[poisson_likelihood]] - (1-Table1[[#This Row],[poisson_likelihood]])/(1/Table1[[#This Row],[365 implied]]-1))/4</f>
        <v>#DIV/0!</v>
      </c>
      <c r="N29" s="4" t="e">
        <f>Table1[[#This Row],[kelly/4 365]]*$W$2*$U$2</f>
        <v>#DIV/0!</v>
      </c>
      <c r="O29" s="3"/>
      <c r="P29" s="3" t="e">
        <f>(Table1[[#This Row],[poisson_likelihood]] - (1-Table1[[#This Row],[poisson_likelihood]])/(1/Table1[[#This Row],[99/pinn implied]]-1))/4</f>
        <v>#DIV/0!</v>
      </c>
      <c r="Q29" s="4" t="e">
        <f>Table1[[#This Row],[kelly/4 99]]*$W$2*$U$2</f>
        <v>#DIV/0!</v>
      </c>
      <c r="R29" s="3"/>
      <c r="S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7382</v>
      </c>
      <c r="B30" t="s">
        <v>32</v>
      </c>
      <c r="C30" s="1">
        <v>45618</v>
      </c>
      <c r="D30" t="s">
        <v>13</v>
      </c>
      <c r="E30">
        <v>2.5</v>
      </c>
      <c r="F30" s="3">
        <v>0.65359477124182996</v>
      </c>
      <c r="G30" s="3">
        <v>0.57911102393371605</v>
      </c>
      <c r="H30" s="3">
        <v>0.62865774974657396</v>
      </c>
      <c r="I30" s="3">
        <v>0.62307692307692297</v>
      </c>
      <c r="J30" s="3">
        <v>0.647342995169082</v>
      </c>
      <c r="K30" s="3">
        <v>-1.79970013621422E-2</v>
      </c>
      <c r="L30" s="3"/>
      <c r="M30" s="3" t="e">
        <f>(Table1[[#This Row],[poisson_likelihood]] - (1-Table1[[#This Row],[poisson_likelihood]])/(1/Table1[[#This Row],[365 implied]]-1))/4</f>
        <v>#DIV/0!</v>
      </c>
      <c r="N30" s="4" t="e">
        <f>Table1[[#This Row],[kelly/4 365]]*$W$2*$U$2</f>
        <v>#DIV/0!</v>
      </c>
      <c r="O30" s="3"/>
      <c r="P30" s="3" t="e">
        <f>(Table1[[#This Row],[poisson_likelihood]] - (1-Table1[[#This Row],[poisson_likelihood]])/(1/Table1[[#This Row],[99/pinn implied]]-1))/4</f>
        <v>#DIV/0!</v>
      </c>
      <c r="Q30" s="4" t="e">
        <f>Table1[[#This Row],[kelly/4 99]]*$W$2*$U$2</f>
        <v>#DIV/0!</v>
      </c>
      <c r="R30" s="3"/>
      <c r="S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7390</v>
      </c>
      <c r="B31" t="s">
        <v>36</v>
      </c>
      <c r="C31" s="1">
        <v>45618</v>
      </c>
      <c r="D31" t="s">
        <v>13</v>
      </c>
      <c r="E31">
        <v>2.5</v>
      </c>
      <c r="F31" s="3">
        <v>0.45045045045045001</v>
      </c>
      <c r="G31" s="3">
        <v>0.371574375503053</v>
      </c>
      <c r="H31" s="3">
        <v>0.40963744756035803</v>
      </c>
      <c r="I31" s="3">
        <v>0.46428571428571402</v>
      </c>
      <c r="J31" s="3">
        <v>0.50171821305841902</v>
      </c>
      <c r="K31" s="3">
        <v>-1.8566570986886102E-2</v>
      </c>
      <c r="L31" s="3"/>
      <c r="M31" s="3" t="e">
        <f>(Table1[[#This Row],[poisson_likelihood]] - (1-Table1[[#This Row],[poisson_likelihood]])/(1/Table1[[#This Row],[365 implied]]-1))/4</f>
        <v>#DIV/0!</v>
      </c>
      <c r="N31" s="4" t="e">
        <f>Table1[[#This Row],[kelly/4 365]]*$W$2*$U$2</f>
        <v>#DIV/0!</v>
      </c>
      <c r="O31" s="3"/>
      <c r="P31" s="3" t="e">
        <f>(Table1[[#This Row],[poisson_likelihood]] - (1-Table1[[#This Row],[poisson_likelihood]])/(1/Table1[[#This Row],[99/pinn implied]]-1))/4</f>
        <v>#DIV/0!</v>
      </c>
      <c r="Q31" s="4" t="e">
        <f>Table1[[#This Row],[kelly/4 99]]*$W$2*$U$2</f>
        <v>#DIV/0!</v>
      </c>
      <c r="R31" s="3"/>
      <c r="S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7375</v>
      </c>
      <c r="B32" t="s">
        <v>29</v>
      </c>
      <c r="C32" s="1">
        <v>45618</v>
      </c>
      <c r="D32" t="s">
        <v>12</v>
      </c>
      <c r="E32">
        <v>2.5</v>
      </c>
      <c r="F32" s="3">
        <v>0.467289719626168</v>
      </c>
      <c r="G32" s="3">
        <v>0.47219180142301798</v>
      </c>
      <c r="H32" s="3">
        <v>0.42695342821726401</v>
      </c>
      <c r="I32" s="3">
        <v>0.42682926829268197</v>
      </c>
      <c r="J32" s="3">
        <v>0.40909090909090901</v>
      </c>
      <c r="K32" s="3">
        <v>-1.8929750792775198E-2</v>
      </c>
      <c r="L32" s="3"/>
      <c r="M32" s="3" t="e">
        <f>(Table1[[#This Row],[poisson_likelihood]] - (1-Table1[[#This Row],[poisson_likelihood]])/(1/Table1[[#This Row],[365 implied]]-1))/4</f>
        <v>#DIV/0!</v>
      </c>
      <c r="N32" s="4" t="e">
        <f>Table1[[#This Row],[kelly/4 365]]*$W$2*$U$2</f>
        <v>#DIV/0!</v>
      </c>
      <c r="O32" s="3"/>
      <c r="P32" s="3" t="e">
        <f>(Table1[[#This Row],[poisson_likelihood]] - (1-Table1[[#This Row],[poisson_likelihood]])/(1/Table1[[#This Row],[99/pinn implied]]-1))/4</f>
        <v>#DIV/0!</v>
      </c>
      <c r="Q32" s="4" t="e">
        <f>Table1[[#This Row],[kelly/4 99]]*$W$2*$U$2</f>
        <v>#DIV/0!</v>
      </c>
      <c r="R32" s="3"/>
      <c r="S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7385</v>
      </c>
      <c r="B33" t="s">
        <v>34</v>
      </c>
      <c r="C33" s="1">
        <v>45618</v>
      </c>
      <c r="D33" t="s">
        <v>12</v>
      </c>
      <c r="E33">
        <v>2.5</v>
      </c>
      <c r="F33" s="3">
        <v>0.64516129032257996</v>
      </c>
      <c r="G33" s="3">
        <v>0.63763456040539501</v>
      </c>
      <c r="H33" s="3">
        <v>0.61786220093973698</v>
      </c>
      <c r="I33" s="3">
        <v>0.594444444444444</v>
      </c>
      <c r="J33" s="3">
        <v>0.61437908496731997</v>
      </c>
      <c r="K33" s="3">
        <v>-1.9233449337912399E-2</v>
      </c>
      <c r="L33" s="3"/>
      <c r="M33" s="3" t="e">
        <f>(Table1[[#This Row],[poisson_likelihood]] - (1-Table1[[#This Row],[poisson_likelihood]])/(1/Table1[[#This Row],[365 implied]]-1))/4</f>
        <v>#DIV/0!</v>
      </c>
      <c r="N33" s="4" t="e">
        <f>Table1[[#This Row],[kelly/4 365]]*$W$2*$U$2</f>
        <v>#DIV/0!</v>
      </c>
      <c r="O33" s="3"/>
      <c r="P33" s="3" t="e">
        <f>(Table1[[#This Row],[poisson_likelihood]] - (1-Table1[[#This Row],[poisson_likelihood]])/(1/Table1[[#This Row],[99/pinn implied]]-1))/4</f>
        <v>#DIV/0!</v>
      </c>
      <c r="Q33" s="4" t="e">
        <f>Table1[[#This Row],[kelly/4 99]]*$W$2*$U$2</f>
        <v>#DIV/0!</v>
      </c>
      <c r="R33" s="3"/>
      <c r="S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7368</v>
      </c>
      <c r="B34" t="s">
        <v>25</v>
      </c>
      <c r="C34" s="1">
        <v>45618</v>
      </c>
      <c r="D34" t="s">
        <v>13</v>
      </c>
      <c r="E34">
        <v>2.5</v>
      </c>
      <c r="F34" s="3">
        <v>0.42918454935622302</v>
      </c>
      <c r="G34" s="3">
        <v>0.33144488637811098</v>
      </c>
      <c r="H34" s="3">
        <v>0.37825009389979602</v>
      </c>
      <c r="I34" s="3">
        <v>0.43835616438356101</v>
      </c>
      <c r="J34" s="3">
        <v>0.44202898550724601</v>
      </c>
      <c r="K34" s="3">
        <v>-2.2307759626593E-2</v>
      </c>
      <c r="L34" s="3"/>
      <c r="M34" s="3" t="e">
        <f>(Table1[[#This Row],[poisson_likelihood]] - (1-Table1[[#This Row],[poisson_likelihood]])/(1/Table1[[#This Row],[365 implied]]-1))/4</f>
        <v>#DIV/0!</v>
      </c>
      <c r="N34" s="4" t="e">
        <f>Table1[[#This Row],[kelly/4 365]]*$W$2*$U$2</f>
        <v>#DIV/0!</v>
      </c>
      <c r="O34" s="3"/>
      <c r="P34" s="3" t="e">
        <f>(Table1[[#This Row],[poisson_likelihood]] - (1-Table1[[#This Row],[poisson_likelihood]])/(1/Table1[[#This Row],[99/pinn implied]]-1))/4</f>
        <v>#DIV/0!</v>
      </c>
      <c r="Q34" s="4" t="e">
        <f>Table1[[#This Row],[kelly/4 99]]*$W$2*$U$2</f>
        <v>#DIV/0!</v>
      </c>
      <c r="R34" s="3"/>
      <c r="S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7370</v>
      </c>
      <c r="B35" t="s">
        <v>26</v>
      </c>
      <c r="C35" s="1">
        <v>45618</v>
      </c>
      <c r="D35" t="s">
        <v>13</v>
      </c>
      <c r="E35">
        <v>3.5</v>
      </c>
      <c r="F35" s="3">
        <v>0.61728395061728303</v>
      </c>
      <c r="G35" s="3">
        <v>0.54361025826371501</v>
      </c>
      <c r="H35" s="3">
        <v>0.58212718991947299</v>
      </c>
      <c r="I35" s="3">
        <v>0.59459459459459396</v>
      </c>
      <c r="J35" s="3">
        <v>0.58620689655172398</v>
      </c>
      <c r="K35" s="3">
        <v>-2.29653033590533E-2</v>
      </c>
      <c r="L35" s="3"/>
      <c r="M35" s="3" t="e">
        <f>(Table1[[#This Row],[poisson_likelihood]] - (1-Table1[[#This Row],[poisson_likelihood]])/(1/Table1[[#This Row],[365 implied]]-1))/4</f>
        <v>#DIV/0!</v>
      </c>
      <c r="N35" s="4" t="e">
        <f>Table1[[#This Row],[kelly/4 365]]*$W$2*$U$2</f>
        <v>#DIV/0!</v>
      </c>
      <c r="O35" s="3"/>
      <c r="P35" s="3" t="e">
        <f>(Table1[[#This Row],[poisson_likelihood]] - (1-Table1[[#This Row],[poisson_likelihood]])/(1/Table1[[#This Row],[99/pinn implied]]-1))/4</f>
        <v>#DIV/0!</v>
      </c>
      <c r="Q35" s="4" t="e">
        <f>Table1[[#This Row],[kelly/4 99]]*$W$2*$U$2</f>
        <v>#DIV/0!</v>
      </c>
      <c r="R35" s="3"/>
      <c r="S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7351</v>
      </c>
      <c r="B36" t="s">
        <v>17</v>
      </c>
      <c r="C36" s="1">
        <v>45618</v>
      </c>
      <c r="D36" t="s">
        <v>12</v>
      </c>
      <c r="E36">
        <v>2.5</v>
      </c>
      <c r="F36" s="3">
        <v>0.59523809523809501</v>
      </c>
      <c r="G36" s="3">
        <v>0.58551764220563396</v>
      </c>
      <c r="H36" s="3">
        <v>0.55135322181101598</v>
      </c>
      <c r="I36" s="3">
        <v>0.47770700636942598</v>
      </c>
      <c r="J36" s="3">
        <v>0.48249027237353997</v>
      </c>
      <c r="K36" s="3">
        <v>-2.7105362999077801E-2</v>
      </c>
      <c r="L36" s="3"/>
      <c r="M36" s="3" t="e">
        <f>(Table1[[#This Row],[poisson_likelihood]] - (1-Table1[[#This Row],[poisson_likelihood]])/(1/Table1[[#This Row],[365 implied]]-1))/4</f>
        <v>#DIV/0!</v>
      </c>
      <c r="N36" s="4" t="e">
        <f>Table1[[#This Row],[kelly/4 365]]*$W$2*$U$2</f>
        <v>#DIV/0!</v>
      </c>
      <c r="O36" s="3"/>
      <c r="P36" s="3" t="e">
        <f>(Table1[[#This Row],[poisson_likelihood]] - (1-Table1[[#This Row],[poisson_likelihood]])/(1/Table1[[#This Row],[99/pinn implied]]-1))/4</f>
        <v>#DIV/0!</v>
      </c>
      <c r="Q36" s="4" t="e">
        <f>Table1[[#This Row],[kelly/4 99]]*$W$2*$U$2</f>
        <v>#DIV/0!</v>
      </c>
      <c r="R36" s="3"/>
      <c r="S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7395</v>
      </c>
      <c r="B37" t="s">
        <v>39</v>
      </c>
      <c r="C37" s="1">
        <v>45618</v>
      </c>
      <c r="D37" t="s">
        <v>12</v>
      </c>
      <c r="E37">
        <v>1.5</v>
      </c>
      <c r="F37" s="3">
        <v>0.56497175141242895</v>
      </c>
      <c r="G37" s="3">
        <v>0.56115755187599503</v>
      </c>
      <c r="H37" s="3">
        <v>0.51621446510131497</v>
      </c>
      <c r="I37" s="3">
        <v>0.47486033519553</v>
      </c>
      <c r="J37" s="3">
        <v>0.457236842105263</v>
      </c>
      <c r="K37" s="3">
        <v>-2.8019609341126999E-2</v>
      </c>
      <c r="L37" s="3"/>
      <c r="M37" s="3" t="e">
        <f>(Table1[[#This Row],[poisson_likelihood]] - (1-Table1[[#This Row],[poisson_likelihood]])/(1/Table1[[#This Row],[365 implied]]-1))/4</f>
        <v>#DIV/0!</v>
      </c>
      <c r="N37" s="4" t="e">
        <f>Table1[[#This Row],[kelly/4 365]]*$W$2*$U$2</f>
        <v>#DIV/0!</v>
      </c>
      <c r="O37" s="3"/>
      <c r="P37" s="3" t="e">
        <f>(Table1[[#This Row],[poisson_likelihood]] - (1-Table1[[#This Row],[poisson_likelihood]])/(1/Table1[[#This Row],[99/pinn implied]]-1))/4</f>
        <v>#DIV/0!</v>
      </c>
      <c r="Q37" s="4" t="e">
        <f>Table1[[#This Row],[kelly/4 99]]*$W$2*$U$2</f>
        <v>#DIV/0!</v>
      </c>
      <c r="R37" s="3"/>
      <c r="S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7356</v>
      </c>
      <c r="B38" t="s">
        <v>19</v>
      </c>
      <c r="C38" s="1">
        <v>45618</v>
      </c>
      <c r="D38" t="s">
        <v>13</v>
      </c>
      <c r="E38">
        <v>2.5</v>
      </c>
      <c r="F38" s="3">
        <v>0.59523809523809501</v>
      </c>
      <c r="G38" s="3">
        <v>0.501645079108896</v>
      </c>
      <c r="H38" s="3">
        <v>0.54555854088615896</v>
      </c>
      <c r="I38" s="3">
        <v>0.581395348837209</v>
      </c>
      <c r="J38" s="3">
        <v>0.54464285714285698</v>
      </c>
      <c r="K38" s="3">
        <v>-3.0684430629136498E-2</v>
      </c>
      <c r="L38" s="3"/>
      <c r="M38" s="3" t="e">
        <f>(Table1[[#This Row],[poisson_likelihood]] - (1-Table1[[#This Row],[poisson_likelihood]])/(1/Table1[[#This Row],[365 implied]]-1))/4</f>
        <v>#DIV/0!</v>
      </c>
      <c r="N38" s="4" t="e">
        <f>Table1[[#This Row],[kelly/4 365]]*$W$2*$U$2</f>
        <v>#DIV/0!</v>
      </c>
      <c r="O38" s="3"/>
      <c r="P38" s="3" t="e">
        <f>(Table1[[#This Row],[poisson_likelihood]] - (1-Table1[[#This Row],[poisson_likelihood]])/(1/Table1[[#This Row],[99/pinn implied]]-1))/4</f>
        <v>#DIV/0!</v>
      </c>
      <c r="Q38" s="4" t="e">
        <f>Table1[[#This Row],[kelly/4 99]]*$W$2*$U$2</f>
        <v>#DIV/0!</v>
      </c>
      <c r="R38" s="3"/>
      <c r="S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7354</v>
      </c>
      <c r="B39" t="s">
        <v>18</v>
      </c>
      <c r="C39" s="1">
        <v>45618</v>
      </c>
      <c r="D39" t="s">
        <v>13</v>
      </c>
      <c r="E39">
        <v>1.5</v>
      </c>
      <c r="F39" s="3">
        <v>0.460829493087557</v>
      </c>
      <c r="G39" s="3">
        <v>0.36347008126075298</v>
      </c>
      <c r="H39" s="3">
        <v>0.39175458800273399</v>
      </c>
      <c r="I39" s="3">
        <v>0.42076502732240401</v>
      </c>
      <c r="J39" s="3">
        <v>0.41719745222929899</v>
      </c>
      <c r="K39" s="3">
        <v>-3.2028321374800599E-2</v>
      </c>
      <c r="L39" s="3"/>
      <c r="M39" s="3" t="e">
        <f>(Table1[[#This Row],[poisson_likelihood]] - (1-Table1[[#This Row],[poisson_likelihood]])/(1/Table1[[#This Row],[365 implied]]-1))/4</f>
        <v>#DIV/0!</v>
      </c>
      <c r="N39" s="4" t="e">
        <f>Table1[[#This Row],[kelly/4 365]]*$W$2*$U$2</f>
        <v>#DIV/0!</v>
      </c>
      <c r="O39" s="3"/>
      <c r="P39" s="3" t="e">
        <f>(Table1[[#This Row],[poisson_likelihood]] - (1-Table1[[#This Row],[poisson_likelihood]])/(1/Table1[[#This Row],[99/pinn implied]]-1))/4</f>
        <v>#DIV/0!</v>
      </c>
      <c r="Q39" s="4" t="e">
        <f>Table1[[#This Row],[kelly/4 99]]*$W$2*$U$2</f>
        <v>#DIV/0!</v>
      </c>
      <c r="R39" s="3"/>
      <c r="S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7365</v>
      </c>
      <c r="B40" t="s">
        <v>24</v>
      </c>
      <c r="C40" s="1">
        <v>45618</v>
      </c>
      <c r="D40" t="s">
        <v>12</v>
      </c>
      <c r="E40">
        <v>1.5</v>
      </c>
      <c r="F40" s="3">
        <v>0.64516129032257996</v>
      </c>
      <c r="G40" s="3">
        <v>0.65071366528786601</v>
      </c>
      <c r="H40" s="3">
        <v>0.59912182099615896</v>
      </c>
      <c r="I40" s="3">
        <v>0.625766871165644</v>
      </c>
      <c r="J40" s="3">
        <v>0.62545454545454504</v>
      </c>
      <c r="K40" s="3">
        <v>-3.2436898843614802E-2</v>
      </c>
      <c r="L40" s="3"/>
      <c r="M40" s="3" t="e">
        <f>(Table1[[#This Row],[poisson_likelihood]] - (1-Table1[[#This Row],[poisson_likelihood]])/(1/Table1[[#This Row],[365 implied]]-1))/4</f>
        <v>#DIV/0!</v>
      </c>
      <c r="N40" s="4" t="e">
        <f>Table1[[#This Row],[kelly/4 365]]*$W$2*$U$2</f>
        <v>#DIV/0!</v>
      </c>
      <c r="O40" s="3"/>
      <c r="P40" s="3" t="e">
        <f>(Table1[[#This Row],[poisson_likelihood]] - (1-Table1[[#This Row],[poisson_likelihood]])/(1/Table1[[#This Row],[99/pinn implied]]-1))/4</f>
        <v>#DIV/0!</v>
      </c>
      <c r="Q40" s="4" t="e">
        <f>Table1[[#This Row],[kelly/4 99]]*$W$2*$U$2</f>
        <v>#DIV/0!</v>
      </c>
      <c r="R40" s="3"/>
      <c r="S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7372</v>
      </c>
      <c r="B41" t="s">
        <v>27</v>
      </c>
      <c r="C41" s="1">
        <v>45618</v>
      </c>
      <c r="D41" t="s">
        <v>13</v>
      </c>
      <c r="E41">
        <v>1.5</v>
      </c>
      <c r="F41" s="3">
        <v>0.413223140495867</v>
      </c>
      <c r="G41" s="3">
        <v>0.30228905287003799</v>
      </c>
      <c r="H41" s="3">
        <v>0.33539702981285602</v>
      </c>
      <c r="I41" s="3">
        <v>0.37195121951219501</v>
      </c>
      <c r="J41" s="3">
        <v>0.36643835616438297</v>
      </c>
      <c r="K41" s="3">
        <v>-3.3158307720578803E-2</v>
      </c>
      <c r="L41" s="3"/>
      <c r="M41" s="3" t="e">
        <f>(Table1[[#This Row],[poisson_likelihood]] - (1-Table1[[#This Row],[poisson_likelihood]])/(1/Table1[[#This Row],[365 implied]]-1))/4</f>
        <v>#DIV/0!</v>
      </c>
      <c r="N41" s="4" t="e">
        <f>Table1[[#This Row],[kelly/4 365]]*$W$2*$U$2</f>
        <v>#DIV/0!</v>
      </c>
      <c r="O41" s="3"/>
      <c r="P41" s="3" t="e">
        <f>(Table1[[#This Row],[poisson_likelihood]] - (1-Table1[[#This Row],[poisson_likelihood]])/(1/Table1[[#This Row],[99/pinn implied]]-1))/4</f>
        <v>#DIV/0!</v>
      </c>
      <c r="Q41" s="4" t="e">
        <f>Table1[[#This Row],[kelly/4 99]]*$W$2*$U$2</f>
        <v>#DIV/0!</v>
      </c>
      <c r="R41" s="3"/>
      <c r="S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7344</v>
      </c>
      <c r="B42" t="s">
        <v>11</v>
      </c>
      <c r="C42" s="1">
        <v>45618</v>
      </c>
      <c r="D42" t="s">
        <v>13</v>
      </c>
      <c r="E42">
        <v>2.5</v>
      </c>
      <c r="F42" s="3">
        <v>0.58823529411764697</v>
      </c>
      <c r="G42" s="3">
        <v>0.48965439050530801</v>
      </c>
      <c r="H42" s="3">
        <v>0.53242343896799904</v>
      </c>
      <c r="I42" s="3">
        <v>0.535135135135135</v>
      </c>
      <c r="J42" s="3">
        <v>0.56739811912225702</v>
      </c>
      <c r="K42" s="3">
        <v>-3.3885769198000397E-2</v>
      </c>
      <c r="L42" s="3"/>
      <c r="M42" s="3" t="e">
        <f>(Table1[[#This Row],[poisson_likelihood]] - (1-Table1[[#This Row],[poisson_likelihood]])/(1/Table1[[#This Row],[365 implied]]-1))/4</f>
        <v>#DIV/0!</v>
      </c>
      <c r="N42" s="4" t="e">
        <f>Table1[[#This Row],[kelly/4 365]]*$W$2*$U$2</f>
        <v>#DIV/0!</v>
      </c>
      <c r="O42" s="3"/>
      <c r="P42" s="3" t="e">
        <f>(Table1[[#This Row],[poisson_likelihood]] - (1-Table1[[#This Row],[poisson_likelihood]])/(1/Table1[[#This Row],[99/pinn implied]]-1))/4</f>
        <v>#DIV/0!</v>
      </c>
      <c r="Q42" s="4" t="e">
        <f>Table1[[#This Row],[kelly/4 99]]*$W$2*$U$2</f>
        <v>#DIV/0!</v>
      </c>
      <c r="R42" s="3"/>
      <c r="S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7380</v>
      </c>
      <c r="B43" t="s">
        <v>31</v>
      </c>
      <c r="C43" s="1">
        <v>45618</v>
      </c>
      <c r="D43" t="s">
        <v>13</v>
      </c>
      <c r="E43">
        <v>2.5</v>
      </c>
      <c r="F43" s="3">
        <v>0.44052863436123302</v>
      </c>
      <c r="G43" s="3">
        <v>0.31789315272292501</v>
      </c>
      <c r="H43" s="3">
        <v>0.347217253574792</v>
      </c>
      <c r="I43" s="3">
        <v>0.47191011235954999</v>
      </c>
      <c r="J43" s="3">
        <v>0.449511400651465</v>
      </c>
      <c r="K43" s="3">
        <v>-4.16962272411854E-2</v>
      </c>
      <c r="L43" s="3"/>
      <c r="M43" s="3" t="e">
        <f>(Table1[[#This Row],[poisson_likelihood]] - (1-Table1[[#This Row],[poisson_likelihood]])/(1/Table1[[#This Row],[365 implied]]-1))/4</f>
        <v>#DIV/0!</v>
      </c>
      <c r="N43" s="4" t="e">
        <f>Table1[[#This Row],[kelly/4 365]]*$W$2*$U$2</f>
        <v>#DIV/0!</v>
      </c>
      <c r="O43" s="3"/>
      <c r="P43" s="3" t="e">
        <f>(Table1[[#This Row],[poisson_likelihood]] - (1-Table1[[#This Row],[poisson_likelihood]])/(1/Table1[[#This Row],[99/pinn implied]]-1))/4</f>
        <v>#DIV/0!</v>
      </c>
      <c r="Q43" s="4" t="e">
        <f>Table1[[#This Row],[kelly/4 99]]*$W$2*$U$2</f>
        <v>#DIV/0!</v>
      </c>
      <c r="R43" s="3"/>
      <c r="S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7393</v>
      </c>
      <c r="B44" t="s">
        <v>38</v>
      </c>
      <c r="C44" s="1">
        <v>45618</v>
      </c>
      <c r="D44" t="s">
        <v>12</v>
      </c>
      <c r="E44">
        <v>1.5</v>
      </c>
      <c r="F44" s="3">
        <v>0.60606060606060597</v>
      </c>
      <c r="G44" s="3">
        <v>0.58957618748358598</v>
      </c>
      <c r="H44" s="3">
        <v>0.53898319683573903</v>
      </c>
      <c r="I44" s="3">
        <v>0.50684931506849296</v>
      </c>
      <c r="J44" s="3">
        <v>0.48850574712643602</v>
      </c>
      <c r="K44" s="3">
        <v>-4.2568355854242103E-2</v>
      </c>
      <c r="L44" s="3"/>
      <c r="M44" s="3" t="e">
        <f>(Table1[[#This Row],[poisson_likelihood]] - (1-Table1[[#This Row],[poisson_likelihood]])/(1/Table1[[#This Row],[365 implied]]-1))/4</f>
        <v>#DIV/0!</v>
      </c>
      <c r="N44" s="4" t="e">
        <f>Table1[[#This Row],[kelly/4 365]]*$W$2*$U$2</f>
        <v>#DIV/0!</v>
      </c>
      <c r="O44" s="3"/>
      <c r="P44" s="3" t="e">
        <f>(Table1[[#This Row],[poisson_likelihood]] - (1-Table1[[#This Row],[poisson_likelihood]])/(1/Table1[[#This Row],[99/pinn implied]]-1))/4</f>
        <v>#DIV/0!</v>
      </c>
      <c r="Q44" s="4" t="e">
        <f>Table1[[#This Row],[kelly/4 99]]*$W$2*$U$2</f>
        <v>#DIV/0!</v>
      </c>
      <c r="R44" s="3"/>
      <c r="S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7363</v>
      </c>
      <c r="B45" t="s">
        <v>23</v>
      </c>
      <c r="C45" s="1">
        <v>45618</v>
      </c>
      <c r="D45" t="s">
        <v>12</v>
      </c>
      <c r="E45">
        <v>2.5</v>
      </c>
      <c r="F45" s="3">
        <v>0.55555555555555503</v>
      </c>
      <c r="G45" s="3">
        <v>0.51974238858627198</v>
      </c>
      <c r="H45" s="3">
        <v>0.477684447937895</v>
      </c>
      <c r="I45" s="3">
        <v>0.47398843930635798</v>
      </c>
      <c r="J45" s="3">
        <v>0.45084745762711798</v>
      </c>
      <c r="K45" s="3">
        <v>-4.3802498034933801E-2</v>
      </c>
      <c r="L45" s="3"/>
      <c r="M45" s="3" t="e">
        <f>(Table1[[#This Row],[poisson_likelihood]] - (1-Table1[[#This Row],[poisson_likelihood]])/(1/Table1[[#This Row],[365 implied]]-1))/4</f>
        <v>#DIV/0!</v>
      </c>
      <c r="N45" s="4" t="e">
        <f>Table1[[#This Row],[kelly/4 365]]*$W$2*$U$2</f>
        <v>#DIV/0!</v>
      </c>
      <c r="O45" s="3"/>
      <c r="P45" s="3" t="e">
        <f>(Table1[[#This Row],[poisson_likelihood]] - (1-Table1[[#This Row],[poisson_likelihood]])/(1/Table1[[#This Row],[99/pinn implied]]-1))/4</f>
        <v>#DIV/0!</v>
      </c>
      <c r="Q45" s="4" t="e">
        <f>Table1[[#This Row],[kelly/4 99]]*$W$2*$U$2</f>
        <v>#DIV/0!</v>
      </c>
      <c r="R45" s="3"/>
      <c r="S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7346</v>
      </c>
      <c r="B46" t="s">
        <v>14</v>
      </c>
      <c r="C46" s="1">
        <v>45618</v>
      </c>
      <c r="D46" t="s">
        <v>13</v>
      </c>
      <c r="E46">
        <v>1.5</v>
      </c>
      <c r="F46" s="3">
        <v>0.467289719626168</v>
      </c>
      <c r="G46" s="3">
        <v>0.32230880783763599</v>
      </c>
      <c r="H46" s="3">
        <v>0.36962350723567999</v>
      </c>
      <c r="I46" s="3">
        <v>0.45390070921985798</v>
      </c>
      <c r="J46" s="3">
        <v>0.45384615384615301</v>
      </c>
      <c r="K46" s="3">
        <v>-4.5834582130623601E-2</v>
      </c>
      <c r="L46" s="3"/>
      <c r="M46" s="3" t="e">
        <f>(Table1[[#This Row],[poisson_likelihood]] - (1-Table1[[#This Row],[poisson_likelihood]])/(1/Table1[[#This Row],[365 implied]]-1))/4</f>
        <v>#DIV/0!</v>
      </c>
      <c r="N46" s="4" t="e">
        <f>Table1[[#This Row],[kelly/4 365]]*$W$2*$U$2</f>
        <v>#DIV/0!</v>
      </c>
      <c r="O46" s="3"/>
      <c r="P46" s="3" t="e">
        <f>(Table1[[#This Row],[poisson_likelihood]] - (1-Table1[[#This Row],[poisson_likelihood]])/(1/Table1[[#This Row],[99/pinn implied]]-1))/4</f>
        <v>#DIV/0!</v>
      </c>
      <c r="Q46" s="4" t="e">
        <f>Table1[[#This Row],[kelly/4 99]]*$W$2*$U$2</f>
        <v>#DIV/0!</v>
      </c>
      <c r="R46" s="3"/>
      <c r="S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7391</v>
      </c>
      <c r="B47" t="s">
        <v>37</v>
      </c>
      <c r="C47" s="1">
        <v>45618</v>
      </c>
      <c r="D47" t="s">
        <v>12</v>
      </c>
      <c r="E47">
        <v>1.5</v>
      </c>
      <c r="F47" s="3">
        <v>0.64516129032257996</v>
      </c>
      <c r="G47" s="3">
        <v>0.61812612221114205</v>
      </c>
      <c r="H47" s="3">
        <v>0.58002147572414897</v>
      </c>
      <c r="I47" s="3">
        <v>0.55828220858895705</v>
      </c>
      <c r="J47" s="3">
        <v>0.5625</v>
      </c>
      <c r="K47" s="3">
        <v>-4.5893960285258398E-2</v>
      </c>
      <c r="L47" s="3"/>
      <c r="M47" s="3" t="e">
        <f>(Table1[[#This Row],[poisson_likelihood]] - (1-Table1[[#This Row],[poisson_likelihood]])/(1/Table1[[#This Row],[365 implied]]-1))/4</f>
        <v>#DIV/0!</v>
      </c>
      <c r="N47" s="4" t="e">
        <f>Table1[[#This Row],[kelly/4 365]]*$W$2*$U$2</f>
        <v>#DIV/0!</v>
      </c>
      <c r="O47" s="3"/>
      <c r="P47" s="3" t="e">
        <f>(Table1[[#This Row],[poisson_likelihood]] - (1-Table1[[#This Row],[poisson_likelihood]])/(1/Table1[[#This Row],[99/pinn implied]]-1))/4</f>
        <v>#DIV/0!</v>
      </c>
      <c r="Q47" s="4" t="e">
        <f>Table1[[#This Row],[kelly/4 99]]*$W$2*$U$2</f>
        <v>#DIV/0!</v>
      </c>
      <c r="R47" s="3"/>
      <c r="S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7378</v>
      </c>
      <c r="B48" t="s">
        <v>30</v>
      </c>
      <c r="C48" s="1">
        <v>45618</v>
      </c>
      <c r="D48" t="s">
        <v>13</v>
      </c>
      <c r="E48">
        <v>2.5</v>
      </c>
      <c r="F48" s="3">
        <v>0.50505050505050497</v>
      </c>
      <c r="G48" s="3">
        <v>0.384177207929075</v>
      </c>
      <c r="H48" s="3">
        <v>0.41134481766386299</v>
      </c>
      <c r="I48" s="3">
        <v>0.55307262569832405</v>
      </c>
      <c r="J48" s="3">
        <v>0.552287581699346</v>
      </c>
      <c r="K48" s="3">
        <v>-4.7330933935089303E-2</v>
      </c>
      <c r="L48" s="3"/>
      <c r="M48" s="3" t="e">
        <f>(Table1[[#This Row],[poisson_likelihood]] - (1-Table1[[#This Row],[poisson_likelihood]])/(1/Table1[[#This Row],[365 implied]]-1))/4</f>
        <v>#DIV/0!</v>
      </c>
      <c r="N48" s="4" t="e">
        <f>Table1[[#This Row],[kelly/4 365]]*$W$2*$U$2</f>
        <v>#DIV/0!</v>
      </c>
      <c r="O48" s="3"/>
      <c r="P48" s="3" t="e">
        <f>(Table1[[#This Row],[poisson_likelihood]] - (1-Table1[[#This Row],[poisson_likelihood]])/(1/Table1[[#This Row],[99/pinn implied]]-1))/4</f>
        <v>#DIV/0!</v>
      </c>
      <c r="Q48" s="4" t="e">
        <f>Table1[[#This Row],[kelly/4 99]]*$W$2*$U$2</f>
        <v>#DIV/0!</v>
      </c>
      <c r="R48" s="3"/>
      <c r="S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7348</v>
      </c>
      <c r="B49" t="s">
        <v>15</v>
      </c>
      <c r="C49" s="1">
        <v>45618</v>
      </c>
      <c r="D49" t="s">
        <v>13</v>
      </c>
      <c r="E49">
        <v>2.5</v>
      </c>
      <c r="F49" s="3">
        <v>0.60606060606060597</v>
      </c>
      <c r="G49" s="3">
        <v>0.475932342541251</v>
      </c>
      <c r="H49" s="3">
        <v>0.51953315842023995</v>
      </c>
      <c r="I49" s="3">
        <v>0.61235955056179703</v>
      </c>
      <c r="J49" s="3">
        <v>0.599348534201954</v>
      </c>
      <c r="K49" s="3">
        <v>-5.4911649464078303E-2</v>
      </c>
      <c r="L49" s="3"/>
      <c r="M49" s="3" t="e">
        <f>(Table1[[#This Row],[poisson_likelihood]] - (1-Table1[[#This Row],[poisson_likelihood]])/(1/Table1[[#This Row],[365 implied]]-1))/4</f>
        <v>#DIV/0!</v>
      </c>
      <c r="N49" s="4" t="e">
        <f>Table1[[#This Row],[kelly/4 365]]*$W$2*$U$2</f>
        <v>#DIV/0!</v>
      </c>
      <c r="O49" s="3"/>
      <c r="P49" s="3" t="e">
        <f>(Table1[[#This Row],[poisson_likelihood]] - (1-Table1[[#This Row],[poisson_likelihood]])/(1/Table1[[#This Row],[99/pinn implied]]-1))/4</f>
        <v>#DIV/0!</v>
      </c>
      <c r="Q49" s="4" t="e">
        <f>Table1[[#This Row],[kelly/4 99]]*$W$2*$U$2</f>
        <v>#DIV/0!</v>
      </c>
      <c r="R49" s="3"/>
      <c r="S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7388</v>
      </c>
      <c r="B50" t="s">
        <v>35</v>
      </c>
      <c r="C50" s="1">
        <v>45618</v>
      </c>
      <c r="D50" t="s">
        <v>13</v>
      </c>
      <c r="E50">
        <v>2.5</v>
      </c>
      <c r="F50" s="3">
        <v>0.63694267515923497</v>
      </c>
      <c r="G50" s="3">
        <v>0.511520111392889</v>
      </c>
      <c r="H50" s="3">
        <v>0.55478279012455101</v>
      </c>
      <c r="I50" s="3">
        <v>0.62048192771084298</v>
      </c>
      <c r="J50" s="3">
        <v>0.66784452296819696</v>
      </c>
      <c r="K50" s="3">
        <v>-5.6575008554585103E-2</v>
      </c>
      <c r="L50" s="3"/>
      <c r="M50" s="3" t="e">
        <f>(Table1[[#This Row],[poisson_likelihood]] - (1-Table1[[#This Row],[poisson_likelihood]])/(1/Table1[[#This Row],[365 implied]]-1))/4</f>
        <v>#DIV/0!</v>
      </c>
      <c r="N50" s="4" t="e">
        <f>Table1[[#This Row],[kelly/4 365]]*$W$2*$U$2</f>
        <v>#DIV/0!</v>
      </c>
      <c r="O50" s="3"/>
      <c r="P50" s="3" t="e">
        <f>(Table1[[#This Row],[poisson_likelihood]] - (1-Table1[[#This Row],[poisson_likelihood]])/(1/Table1[[#This Row],[99/pinn implied]]-1))/4</f>
        <v>#DIV/0!</v>
      </c>
      <c r="Q50" s="4" t="e">
        <f>Table1[[#This Row],[kelly/4 99]]*$W$2*$U$2</f>
        <v>#DIV/0!</v>
      </c>
      <c r="R50" s="3"/>
      <c r="S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7360</v>
      </c>
      <c r="B51" t="s">
        <v>21</v>
      </c>
      <c r="C51" s="1">
        <v>45618</v>
      </c>
      <c r="D51" t="s">
        <v>13</v>
      </c>
      <c r="E51">
        <v>1.5</v>
      </c>
      <c r="F51" s="3">
        <v>0.413223140495867</v>
      </c>
      <c r="G51" s="3">
        <v>0.26515096352379902</v>
      </c>
      <c r="H51" s="3">
        <v>0.27999388089412802</v>
      </c>
      <c r="I51" s="3">
        <v>0.36781609195402298</v>
      </c>
      <c r="J51" s="3">
        <v>0.36120401337792601</v>
      </c>
      <c r="K51" s="3">
        <v>-5.6763170464121097E-2</v>
      </c>
      <c r="L51" s="3"/>
      <c r="M51" s="3" t="e">
        <f>(Table1[[#This Row],[poisson_likelihood]] - (1-Table1[[#This Row],[poisson_likelihood]])/(1/Table1[[#This Row],[365 implied]]-1))/4</f>
        <v>#DIV/0!</v>
      </c>
      <c r="N51" s="4" t="e">
        <f>Table1[[#This Row],[kelly/4 365]]*$W$2*$U$2</f>
        <v>#DIV/0!</v>
      </c>
      <c r="O51" s="3"/>
      <c r="P51" s="3" t="e">
        <f>(Table1[[#This Row],[poisson_likelihood]] - (1-Table1[[#This Row],[poisson_likelihood]])/(1/Table1[[#This Row],[99/pinn implied]]-1))/4</f>
        <v>#DIV/0!</v>
      </c>
      <c r="Q51" s="4" t="e">
        <f>Table1[[#This Row],[kelly/4 99]]*$W$2*$U$2</f>
        <v>#DIV/0!</v>
      </c>
      <c r="R51" s="3"/>
      <c r="S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7350</v>
      </c>
      <c r="B52" t="s">
        <v>16</v>
      </c>
      <c r="C52" s="1">
        <v>45618</v>
      </c>
      <c r="D52" t="s">
        <v>13</v>
      </c>
      <c r="E52">
        <v>2.5</v>
      </c>
      <c r="F52" s="3">
        <v>0.62111801242235998</v>
      </c>
      <c r="G52" s="3">
        <v>0.480625967204724</v>
      </c>
      <c r="H52" s="3">
        <v>0.52518215692335002</v>
      </c>
      <c r="I52" s="3">
        <v>0.54597701149425204</v>
      </c>
      <c r="J52" s="3">
        <v>0.56418918918918903</v>
      </c>
      <c r="K52" s="3">
        <v>-6.3301937439920103E-2</v>
      </c>
      <c r="L52" s="3"/>
      <c r="M52" s="3" t="e">
        <f>(Table1[[#This Row],[poisson_likelihood]] - (1-Table1[[#This Row],[poisson_likelihood]])/(1/Table1[[#This Row],[365 implied]]-1))/4</f>
        <v>#DIV/0!</v>
      </c>
      <c r="N52" s="4" t="e">
        <f>Table1[[#This Row],[kelly/4 365]]*$W$2*$U$2</f>
        <v>#DIV/0!</v>
      </c>
      <c r="O52" s="3"/>
      <c r="P52" s="3" t="e">
        <f>(Table1[[#This Row],[poisson_likelihood]] - (1-Table1[[#This Row],[poisson_likelihood]])/(1/Table1[[#This Row],[99/pinn implied]]-1))/4</f>
        <v>#DIV/0!</v>
      </c>
      <c r="Q52" s="4" t="e">
        <f>Table1[[#This Row],[kelly/4 99]]*$W$2*$U$2</f>
        <v>#DIV/0!</v>
      </c>
      <c r="R52" s="3"/>
      <c r="S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7383</v>
      </c>
      <c r="B53" t="s">
        <v>33</v>
      </c>
      <c r="C53" s="1">
        <v>45618</v>
      </c>
      <c r="D53" t="s">
        <v>12</v>
      </c>
      <c r="E53">
        <v>3.5</v>
      </c>
      <c r="F53" s="3">
        <v>0.44247787610619399</v>
      </c>
      <c r="G53" s="3">
        <v>0.33536146505638198</v>
      </c>
      <c r="H53" s="3">
        <v>0.30061588508467102</v>
      </c>
      <c r="I53" s="3">
        <v>0.21022727272727201</v>
      </c>
      <c r="J53" s="3">
        <v>0.258278145695364</v>
      </c>
      <c r="K53" s="3">
        <v>-6.3612718196159199E-2</v>
      </c>
      <c r="L53" s="3"/>
      <c r="M53" s="3" t="e">
        <f>(Table1[[#This Row],[poisson_likelihood]] - (1-Table1[[#This Row],[poisson_likelihood]])/(1/Table1[[#This Row],[365 implied]]-1))/4</f>
        <v>#DIV/0!</v>
      </c>
      <c r="N53" s="4" t="e">
        <f>Table1[[#This Row],[kelly/4 365]]*$W$2*$U$2</f>
        <v>#DIV/0!</v>
      </c>
      <c r="O53" s="3"/>
      <c r="P53" s="3" t="e">
        <f>(Table1[[#This Row],[poisson_likelihood]] - (1-Table1[[#This Row],[poisson_likelihood]])/(1/Table1[[#This Row],[99/pinn implied]]-1))/4</f>
        <v>#DIV/0!</v>
      </c>
      <c r="Q53" s="4" t="e">
        <f>Table1[[#This Row],[kelly/4 99]]*$W$2*$U$2</f>
        <v>#DIV/0!</v>
      </c>
      <c r="R53" s="3"/>
      <c r="S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7373</v>
      </c>
      <c r="B54" t="s">
        <v>28</v>
      </c>
      <c r="C54" s="1">
        <v>45618</v>
      </c>
      <c r="D54" t="s">
        <v>12</v>
      </c>
      <c r="E54">
        <v>1.5</v>
      </c>
      <c r="F54" s="3">
        <v>0.59523809523809501</v>
      </c>
      <c r="G54" s="3">
        <v>0.54539531987540601</v>
      </c>
      <c r="H54" s="3">
        <v>0.490735092029015</v>
      </c>
      <c r="I54" s="3">
        <v>0.50434782608695605</v>
      </c>
      <c r="J54" s="3">
        <v>0.51366120218579203</v>
      </c>
      <c r="K54" s="3">
        <v>-6.4545972570314206E-2</v>
      </c>
      <c r="L54" s="3"/>
      <c r="M54" s="3" t="e">
        <f>(Table1[[#This Row],[poisson_likelihood]] - (1-Table1[[#This Row],[poisson_likelihood]])/(1/Table1[[#This Row],[365 implied]]-1))/4</f>
        <v>#DIV/0!</v>
      </c>
      <c r="N54" s="4" t="e">
        <f>Table1[[#This Row],[kelly/4 365]]*$W$2*$U$2</f>
        <v>#DIV/0!</v>
      </c>
      <c r="O54" s="3"/>
      <c r="P54" s="3" t="e">
        <f>(Table1[[#This Row],[poisson_likelihood]] - (1-Table1[[#This Row],[poisson_likelihood]])/(1/Table1[[#This Row],[99/pinn implied]]-1))/4</f>
        <v>#DIV/0!</v>
      </c>
      <c r="Q54" s="4" t="e">
        <f>Table1[[#This Row],[kelly/4 99]]*$W$2*$U$2</f>
        <v>#DIV/0!</v>
      </c>
      <c r="R54" s="3"/>
      <c r="S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7362</v>
      </c>
      <c r="B55" t="s">
        <v>22</v>
      </c>
      <c r="C55" s="1">
        <v>45618</v>
      </c>
      <c r="D55" t="s">
        <v>13</v>
      </c>
      <c r="E55">
        <v>3.5</v>
      </c>
      <c r="F55" s="3">
        <v>0.58479532163742598</v>
      </c>
      <c r="G55" s="3">
        <v>0.41839184740208701</v>
      </c>
      <c r="H55" s="3">
        <v>0.45290552888839403</v>
      </c>
      <c r="I55" s="3">
        <v>0.58433734939758997</v>
      </c>
      <c r="J55" s="3">
        <v>0.56272401433691699</v>
      </c>
      <c r="K55" s="3">
        <v>-7.9412516056635907E-2</v>
      </c>
      <c r="L55" s="3"/>
      <c r="M55" s="3" t="e">
        <f>(Table1[[#This Row],[poisson_likelihood]] - (1-Table1[[#This Row],[poisson_likelihood]])/(1/Table1[[#This Row],[365 implied]]-1))/4</f>
        <v>#DIV/0!</v>
      </c>
      <c r="N55" s="4" t="e">
        <f>Table1[[#This Row],[kelly/4 365]]*$W$2*$U$2</f>
        <v>#DIV/0!</v>
      </c>
      <c r="O55" s="3"/>
      <c r="P55" s="3" t="e">
        <f>(Table1[[#This Row],[poisson_likelihood]] - (1-Table1[[#This Row],[poisson_likelihood]])/(1/Table1[[#This Row],[99/pinn implied]]-1))/4</f>
        <v>#DIV/0!</v>
      </c>
      <c r="Q55" s="4" t="e">
        <f>Table1[[#This Row],[kelly/4 99]]*$W$2*$U$2</f>
        <v>#DIV/0!</v>
      </c>
      <c r="R55" s="3"/>
      <c r="S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2024-11-22T13:25:46Z</dcterms:created>
  <dcterms:modified xsi:type="dcterms:W3CDTF">2024-11-23T13:43:35Z</dcterms:modified>
</cp:coreProperties>
</file>