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FDAF9FFA-EF62-5F43-A873-DEDDC8D79BE3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S2" i="1" s="1"/>
  <c r="P2" i="1"/>
  <c r="N2" i="1"/>
  <c r="M2" i="1"/>
  <c r="O67" i="1"/>
  <c r="O68" i="1"/>
  <c r="O69" i="1"/>
  <c r="O66" i="1"/>
  <c r="O60" i="1"/>
  <c r="O57" i="1"/>
  <c r="O56" i="1"/>
  <c r="O49" i="1"/>
  <c r="O31" i="1"/>
  <c r="O28" i="1"/>
  <c r="O23" i="1"/>
  <c r="L75" i="1" l="1"/>
  <c r="L69" i="1"/>
  <c r="L68" i="1"/>
  <c r="L28" i="1"/>
  <c r="O29" i="1"/>
  <c r="L29" i="1"/>
  <c r="L66" i="1"/>
  <c r="O35" i="1"/>
  <c r="L35" i="1"/>
  <c r="O30" i="1"/>
  <c r="L30" i="1"/>
  <c r="M30" i="1" s="1"/>
  <c r="N30" i="1" s="1"/>
  <c r="O21" i="1"/>
  <c r="L21" i="1"/>
  <c r="O71" i="1"/>
  <c r="L71" i="1"/>
  <c r="L23" i="1"/>
  <c r="M23" i="1" s="1"/>
  <c r="N23" i="1" s="1"/>
  <c r="O72" i="1"/>
  <c r="L72" i="1"/>
  <c r="O33" i="1"/>
  <c r="L33" i="1"/>
  <c r="O18" i="1"/>
  <c r="L18" i="1"/>
  <c r="L57" i="1"/>
  <c r="L56" i="1"/>
  <c r="L49" i="1"/>
  <c r="L31" i="1"/>
  <c r="O22" i="1"/>
  <c r="P22" i="1"/>
  <c r="Q22" i="1" s="1"/>
  <c r="L22" i="1"/>
  <c r="O20" i="1"/>
  <c r="L20" i="1"/>
  <c r="O17" i="1"/>
  <c r="L17" i="1"/>
  <c r="O47" i="1"/>
  <c r="L47" i="1"/>
  <c r="O39" i="1"/>
  <c r="L39" i="1"/>
  <c r="O16" i="1"/>
  <c r="L16" i="1"/>
  <c r="O65" i="1"/>
  <c r="L65" i="1"/>
  <c r="O53" i="1"/>
  <c r="L53" i="1"/>
  <c r="M53" i="1" s="1"/>
  <c r="N53" i="1" s="1"/>
  <c r="O52" i="1"/>
  <c r="L52" i="1"/>
  <c r="O32" i="1"/>
  <c r="L32" i="1"/>
  <c r="O24" i="1"/>
  <c r="L24" i="1"/>
  <c r="O14" i="1"/>
  <c r="L14" i="1"/>
  <c r="O48" i="1"/>
  <c r="L48" i="1"/>
  <c r="O38" i="1"/>
  <c r="P38" i="1" s="1"/>
  <c r="Q38" i="1" s="1"/>
  <c r="L38" i="1"/>
  <c r="O27" i="1"/>
  <c r="L27" i="1"/>
  <c r="O13" i="1"/>
  <c r="L13" i="1"/>
  <c r="O46" i="1"/>
  <c r="L46" i="1"/>
  <c r="M46" i="1" s="1"/>
  <c r="N46" i="1" s="1"/>
  <c r="O42" i="1"/>
  <c r="L42" i="1"/>
  <c r="O41" i="1"/>
  <c r="L41" i="1"/>
  <c r="O12" i="1"/>
  <c r="L12" i="1"/>
  <c r="O64" i="1"/>
  <c r="L64" i="1"/>
  <c r="O25" i="1"/>
  <c r="L25" i="1"/>
  <c r="O11" i="1"/>
  <c r="L11" i="1"/>
  <c r="O7" i="1"/>
  <c r="L7" i="1"/>
  <c r="O70" i="1"/>
  <c r="L70" i="1"/>
  <c r="L60" i="1"/>
  <c r="O58" i="1"/>
  <c r="L58" i="1"/>
  <c r="O43" i="1"/>
  <c r="L43" i="1"/>
  <c r="O26" i="1"/>
  <c r="L26" i="1"/>
  <c r="O6" i="1"/>
  <c r="L6" i="1"/>
  <c r="L67" i="1"/>
  <c r="O50" i="1"/>
  <c r="L50" i="1"/>
  <c r="O37" i="1"/>
  <c r="L37" i="1"/>
  <c r="O36" i="1"/>
  <c r="L36" i="1"/>
  <c r="O8" i="1"/>
  <c r="L8" i="1"/>
  <c r="O5" i="1"/>
  <c r="L5" i="1"/>
  <c r="O62" i="1"/>
  <c r="L62" i="1"/>
  <c r="O61" i="1"/>
  <c r="L61" i="1"/>
  <c r="O44" i="1"/>
  <c r="L44" i="1"/>
  <c r="O9" i="1"/>
  <c r="L9" i="1"/>
  <c r="O51" i="1"/>
  <c r="L51" i="1"/>
  <c r="O40" i="1"/>
  <c r="L40" i="1"/>
  <c r="O34" i="1"/>
  <c r="L34" i="1"/>
  <c r="M34" i="1" s="1"/>
  <c r="N34" i="1" s="1"/>
  <c r="O19" i="1"/>
  <c r="L19" i="1"/>
  <c r="O15" i="1"/>
  <c r="L15" i="1"/>
  <c r="O4" i="1"/>
  <c r="L4" i="1"/>
  <c r="O79" i="1"/>
  <c r="L79" i="1"/>
  <c r="M79" i="1" s="1"/>
  <c r="N79" i="1" s="1"/>
  <c r="O73" i="1"/>
  <c r="P73" i="1" s="1"/>
  <c r="Q73" i="1" s="1"/>
  <c r="L73" i="1"/>
  <c r="O63" i="1"/>
  <c r="L63" i="1"/>
  <c r="O59" i="1"/>
  <c r="L59" i="1"/>
  <c r="M59" i="1" s="1"/>
  <c r="N59" i="1" s="1"/>
  <c r="O3" i="1"/>
  <c r="L3" i="1"/>
  <c r="O55" i="1"/>
  <c r="L55" i="1"/>
  <c r="O54" i="1"/>
  <c r="L54" i="1"/>
  <c r="O45" i="1"/>
  <c r="L45" i="1"/>
  <c r="O10" i="1"/>
  <c r="L10" i="1"/>
  <c r="O2" i="1"/>
  <c r="L2" i="1"/>
  <c r="M8" i="1"/>
  <c r="N8" i="1" s="1"/>
  <c r="M9" i="1"/>
  <c r="N9" i="1" s="1"/>
  <c r="M16" i="1"/>
  <c r="N16" i="1" s="1"/>
  <c r="M17" i="1"/>
  <c r="N17" i="1" s="1"/>
  <c r="M24" i="1"/>
  <c r="N24" i="1" s="1"/>
  <c r="M25" i="1"/>
  <c r="N25" i="1" s="1"/>
  <c r="M32" i="1"/>
  <c r="N32" i="1" s="1"/>
  <c r="M33" i="1"/>
  <c r="N33" i="1" s="1"/>
  <c r="M40" i="1"/>
  <c r="N40" i="1" s="1"/>
  <c r="M41" i="1"/>
  <c r="N41" i="1" s="1"/>
  <c r="M48" i="1"/>
  <c r="N48" i="1" s="1"/>
  <c r="M49" i="1"/>
  <c r="N49" i="1" s="1"/>
  <c r="M56" i="1"/>
  <c r="N56" i="1" s="1"/>
  <c r="M57" i="1"/>
  <c r="N57" i="1" s="1"/>
  <c r="M64" i="1"/>
  <c r="N64" i="1" s="1"/>
  <c r="M65" i="1"/>
  <c r="N65" i="1" s="1"/>
  <c r="M73" i="1"/>
  <c r="N73" i="1" s="1"/>
  <c r="M80" i="1"/>
  <c r="N80" i="1" s="1"/>
  <c r="M88" i="1"/>
  <c r="N88" i="1" s="1"/>
  <c r="M89" i="1"/>
  <c r="N89" i="1" s="1"/>
  <c r="M96" i="1"/>
  <c r="N96" i="1" s="1"/>
  <c r="M97" i="1"/>
  <c r="N97" i="1" s="1"/>
  <c r="M112" i="1"/>
  <c r="N112" i="1" s="1"/>
  <c r="M113" i="1"/>
  <c r="N113" i="1" s="1"/>
  <c r="M120" i="1"/>
  <c r="N120" i="1" s="1"/>
  <c r="M121" i="1"/>
  <c r="N121" i="1" s="1"/>
  <c r="M128" i="1"/>
  <c r="N128" i="1" s="1"/>
  <c r="M129" i="1"/>
  <c r="N129" i="1" s="1"/>
  <c r="M136" i="1"/>
  <c r="N136" i="1" s="1"/>
  <c r="M137" i="1"/>
  <c r="N137" i="1" s="1"/>
  <c r="M144" i="1"/>
  <c r="N144" i="1" s="1"/>
  <c r="M145" i="1"/>
  <c r="N145" i="1" s="1"/>
  <c r="M152" i="1"/>
  <c r="N152" i="1" s="1"/>
  <c r="M160" i="1"/>
  <c r="N160" i="1" s="1"/>
  <c r="M161" i="1"/>
  <c r="N161" i="1" s="1"/>
  <c r="M168" i="1"/>
  <c r="N168" i="1" s="1"/>
  <c r="M169" i="1"/>
  <c r="N169" i="1" s="1"/>
  <c r="M176" i="1"/>
  <c r="N176" i="1" s="1"/>
  <c r="M177" i="1"/>
  <c r="N177" i="1" s="1"/>
  <c r="M185" i="1"/>
  <c r="N185" i="1" s="1"/>
  <c r="M193" i="1"/>
  <c r="N193" i="1" s="1"/>
  <c r="M200" i="1"/>
  <c r="N200" i="1" s="1"/>
  <c r="M201" i="1"/>
  <c r="N201" i="1" s="1"/>
  <c r="M208" i="1"/>
  <c r="N208" i="1" s="1"/>
  <c r="M209" i="1"/>
  <c r="N209" i="1" s="1"/>
  <c r="M216" i="1"/>
  <c r="N216" i="1" s="1"/>
  <c r="M217" i="1"/>
  <c r="N217" i="1" s="1"/>
  <c r="M224" i="1"/>
  <c r="N224" i="1" s="1"/>
  <c r="M225" i="1"/>
  <c r="N225" i="1" s="1"/>
  <c r="M233" i="1"/>
  <c r="N233" i="1" s="1"/>
  <c r="M240" i="1"/>
  <c r="N240" i="1" s="1"/>
  <c r="M241" i="1"/>
  <c r="N241" i="1" s="1"/>
  <c r="M249" i="1"/>
  <c r="N249" i="1" s="1"/>
  <c r="M256" i="1"/>
  <c r="N256" i="1" s="1"/>
  <c r="M257" i="1"/>
  <c r="N257" i="1" s="1"/>
  <c r="M264" i="1"/>
  <c r="N264" i="1" s="1"/>
  <c r="M265" i="1"/>
  <c r="N265" i="1" s="1"/>
  <c r="M272" i="1"/>
  <c r="N272" i="1" s="1"/>
  <c r="M273" i="1"/>
  <c r="N273" i="1" s="1"/>
  <c r="M280" i="1"/>
  <c r="N280" i="1" s="1"/>
  <c r="M281" i="1"/>
  <c r="N281" i="1" s="1"/>
  <c r="M288" i="1"/>
  <c r="N288" i="1" s="1"/>
  <c r="M289" i="1"/>
  <c r="N289" i="1" s="1"/>
  <c r="M297" i="1"/>
  <c r="N297" i="1" s="1"/>
  <c r="M305" i="1"/>
  <c r="N305" i="1" s="1"/>
  <c r="M313" i="1"/>
  <c r="N313" i="1" s="1"/>
  <c r="M320" i="1"/>
  <c r="N320" i="1" s="1"/>
  <c r="M321" i="1"/>
  <c r="N321" i="1" s="1"/>
  <c r="M329" i="1"/>
  <c r="N329" i="1" s="1"/>
  <c r="M336" i="1"/>
  <c r="N336" i="1" s="1"/>
  <c r="M337" i="1"/>
  <c r="N337" i="1" s="1"/>
  <c r="M345" i="1"/>
  <c r="N345" i="1" s="1"/>
  <c r="M352" i="1"/>
  <c r="N352" i="1" s="1"/>
  <c r="M353" i="1"/>
  <c r="N353" i="1" s="1"/>
  <c r="M360" i="1"/>
  <c r="N360" i="1" s="1"/>
  <c r="M361" i="1"/>
  <c r="N361" i="1" s="1"/>
  <c r="M368" i="1"/>
  <c r="N368" i="1" s="1"/>
  <c r="M377" i="1"/>
  <c r="N377" i="1" s="1"/>
  <c r="M385" i="1"/>
  <c r="N385" i="1" s="1"/>
  <c r="M392" i="1"/>
  <c r="N392" i="1" s="1"/>
  <c r="M393" i="1"/>
  <c r="N393" i="1" s="1"/>
  <c r="V1" i="1"/>
  <c r="S72" i="1"/>
  <c r="S310" i="1"/>
  <c r="S266" i="1"/>
  <c r="S101" i="1"/>
  <c r="S131" i="1"/>
  <c r="S256" i="1"/>
  <c r="S346" i="1"/>
  <c r="S125" i="1"/>
  <c r="S288" i="1"/>
  <c r="S94" i="1"/>
  <c r="S270" i="1"/>
  <c r="S33" i="1"/>
  <c r="S348" i="1"/>
  <c r="S219" i="1"/>
  <c r="S154" i="1"/>
  <c r="S339" i="1"/>
  <c r="S18" i="1"/>
  <c r="S71" i="1"/>
  <c r="S322" i="1"/>
  <c r="S123" i="1"/>
  <c r="S257" i="1"/>
  <c r="S108" i="1"/>
  <c r="S304" i="1"/>
  <c r="S126" i="1"/>
  <c r="S273" i="1"/>
  <c r="S383" i="1"/>
  <c r="S32" i="1"/>
  <c r="S24" i="1"/>
  <c r="S342" i="1"/>
  <c r="S368" i="1"/>
  <c r="S53" i="1"/>
  <c r="S105" i="1"/>
  <c r="S286" i="1"/>
  <c r="S314" i="1"/>
  <c r="S52" i="1"/>
  <c r="S65" i="1"/>
  <c r="S295" i="1"/>
  <c r="S191" i="1"/>
  <c r="S213" i="1"/>
  <c r="S146" i="1"/>
  <c r="S249" i="1"/>
  <c r="S201" i="1"/>
  <c r="S207" i="1"/>
  <c r="S320" i="1"/>
  <c r="S112" i="1"/>
  <c r="S106" i="1"/>
  <c r="S313" i="1"/>
  <c r="S372" i="1"/>
  <c r="S14" i="1"/>
  <c r="S241" i="1"/>
  <c r="S162" i="1"/>
  <c r="S292" i="1"/>
  <c r="S92" i="1"/>
  <c r="S319" i="1"/>
  <c r="S117" i="1"/>
  <c r="S229" i="1"/>
  <c r="S161" i="1"/>
  <c r="S305" i="1"/>
  <c r="S62" i="1"/>
  <c r="S245" i="1"/>
  <c r="S169" i="1"/>
  <c r="S185" i="1"/>
  <c r="S129" i="1"/>
  <c r="S366" i="1"/>
  <c r="S9" i="1"/>
  <c r="S309" i="1"/>
  <c r="S61" i="1"/>
  <c r="S145" i="1"/>
  <c r="S246" i="1"/>
  <c r="S338" i="1"/>
  <c r="S44" i="1"/>
  <c r="S285" i="1"/>
  <c r="S127" i="1"/>
  <c r="S19" i="1"/>
  <c r="S392" i="1"/>
  <c r="S386" i="1"/>
  <c r="S15" i="1"/>
  <c r="S158" i="1"/>
  <c r="S263" i="1"/>
  <c r="S4" i="1"/>
  <c r="S393" i="1"/>
  <c r="S255" i="1"/>
  <c r="S168" i="1"/>
  <c r="S327" i="1"/>
  <c r="S40" i="1"/>
  <c r="S199" i="1"/>
  <c r="S159" i="1"/>
  <c r="S347" i="1"/>
  <c r="S51" i="1"/>
  <c r="S34" i="1"/>
  <c r="S349" i="1"/>
  <c r="S225" i="1"/>
  <c r="S135" i="1"/>
  <c r="S297" i="1"/>
  <c r="S95" i="1"/>
  <c r="S210" i="1"/>
  <c r="S140" i="1"/>
  <c r="S76" i="1"/>
  <c r="S324" i="1"/>
  <c r="S260" i="1"/>
  <c r="S141" i="1"/>
  <c r="S323" i="1"/>
  <c r="S104" i="1"/>
  <c r="S171" i="1"/>
  <c r="S264" i="1"/>
  <c r="S235" i="1"/>
  <c r="S188" i="1"/>
  <c r="S59" i="1"/>
  <c r="S331" i="1"/>
  <c r="S29" i="1"/>
  <c r="S289" i="1"/>
  <c r="S181" i="1"/>
  <c r="S217" i="1"/>
  <c r="S202" i="1"/>
  <c r="S183" i="1"/>
  <c r="S371" i="1"/>
  <c r="S93" i="1"/>
  <c r="S3" i="1"/>
  <c r="S384" i="1"/>
  <c r="S358" i="1"/>
  <c r="S63" i="1"/>
  <c r="S73" i="1"/>
  <c r="S300" i="1"/>
  <c r="S137" i="1"/>
  <c r="S247" i="1"/>
  <c r="S79" i="1"/>
  <c r="S326" i="1"/>
  <c r="S81" i="1"/>
  <c r="S299" i="1"/>
  <c r="S381" i="1"/>
  <c r="S31" i="1"/>
  <c r="S377" i="1"/>
  <c r="S49" i="1"/>
  <c r="S360" i="1"/>
  <c r="S89" i="1"/>
  <c r="S369" i="1"/>
  <c r="S340" i="1"/>
  <c r="S88" i="1"/>
  <c r="S365" i="1"/>
  <c r="S82" i="1"/>
  <c r="S355" i="1"/>
  <c r="S20" i="1"/>
  <c r="S351" i="1"/>
  <c r="S22" i="1"/>
  <c r="S374" i="1"/>
  <c r="S56" i="1"/>
  <c r="S317" i="1"/>
  <c r="S107" i="1"/>
  <c r="S330" i="1"/>
  <c r="S98" i="1"/>
  <c r="S248" i="1"/>
  <c r="S157" i="1"/>
  <c r="S356" i="1"/>
  <c r="S17" i="1"/>
  <c r="S267" i="1"/>
  <c r="S136" i="1"/>
  <c r="S307" i="1"/>
  <c r="S91" i="1"/>
  <c r="S139" i="1"/>
  <c r="S223" i="1"/>
  <c r="S343" i="1"/>
  <c r="S27" i="1"/>
  <c r="S13" i="1"/>
  <c r="S382" i="1"/>
  <c r="S83" i="1"/>
  <c r="S293" i="1"/>
  <c r="S312" i="1"/>
  <c r="S109" i="1"/>
  <c r="S268" i="1"/>
  <c r="S97" i="1"/>
  <c r="S277" i="1"/>
  <c r="S78" i="1"/>
  <c r="S182" i="1"/>
  <c r="S196" i="1"/>
  <c r="S38" i="1"/>
  <c r="S334" i="1"/>
  <c r="S203" i="1"/>
  <c r="S208" i="1"/>
  <c r="S321" i="1"/>
  <c r="S48" i="1"/>
  <c r="S198" i="1"/>
  <c r="S234" i="1"/>
  <c r="S363" i="1"/>
  <c r="S66" i="1"/>
  <c r="S164" i="1"/>
  <c r="S240" i="1"/>
  <c r="S121" i="1"/>
  <c r="S265" i="1"/>
  <c r="S186" i="1"/>
  <c r="S192" i="1"/>
  <c r="S370" i="1"/>
  <c r="S35" i="1"/>
  <c r="S357" i="1"/>
  <c r="S30" i="1"/>
  <c r="S111" i="1"/>
  <c r="S272" i="1"/>
  <c r="S221" i="1"/>
  <c r="S187" i="1"/>
  <c r="S227" i="1"/>
  <c r="S175" i="1"/>
  <c r="S113" i="1"/>
  <c r="S276" i="1"/>
  <c r="S262" i="1"/>
  <c r="S151" i="1"/>
  <c r="S216" i="1"/>
  <c r="S184" i="1"/>
  <c r="S218" i="1"/>
  <c r="S149" i="1"/>
  <c r="S21" i="1"/>
  <c r="S337" i="1"/>
  <c r="S28" i="1"/>
  <c r="S329" i="1"/>
  <c r="S133" i="1"/>
  <c r="S271" i="1"/>
  <c r="S134" i="1"/>
  <c r="S303" i="1"/>
  <c r="S90" i="1"/>
  <c r="S335" i="1"/>
  <c r="S224" i="1"/>
  <c r="S174" i="1"/>
  <c r="S156" i="1"/>
  <c r="S282" i="1"/>
  <c r="S77" i="1"/>
  <c r="S259" i="1"/>
  <c r="S237" i="1"/>
  <c r="S102" i="1"/>
  <c r="S190" i="1"/>
  <c r="S195" i="1"/>
  <c r="S100" i="1"/>
  <c r="S344" i="1"/>
  <c r="S118" i="1"/>
  <c r="S233" i="1"/>
  <c r="S128" i="1"/>
  <c r="S215" i="1"/>
  <c r="S80" i="1"/>
  <c r="S353" i="1"/>
  <c r="S45" i="1"/>
  <c r="S341" i="1"/>
  <c r="S387" i="1"/>
  <c r="S275" i="1"/>
  <c r="S86" i="1"/>
  <c r="S178" i="1"/>
  <c r="S194" i="1"/>
  <c r="S274" i="1"/>
  <c r="S115" i="1"/>
  <c r="S232" i="1"/>
  <c r="S177" i="1"/>
  <c r="S55" i="1"/>
  <c r="S318" i="1"/>
  <c r="S54" i="1"/>
  <c r="S336" i="1"/>
  <c r="S244" i="1"/>
  <c r="S150" i="1"/>
  <c r="S390" i="1"/>
  <c r="S10" i="1"/>
  <c r="S120" i="1"/>
  <c r="S311" i="1"/>
  <c r="S122" i="1"/>
  <c r="S279" i="1"/>
  <c r="S200" i="1"/>
  <c r="S206" i="1"/>
  <c r="S231" i="1"/>
  <c r="S243" i="1"/>
  <c r="S385" i="1"/>
  <c r="S11" i="1"/>
  <c r="S152" i="1"/>
  <c r="S180" i="1"/>
  <c r="S281" i="1"/>
  <c r="S119" i="1"/>
  <c r="S179" i="1"/>
  <c r="S212" i="1"/>
  <c r="S388" i="1"/>
  <c r="S7" i="1"/>
  <c r="S142" i="1"/>
  <c r="S250" i="1"/>
  <c r="S359" i="1"/>
  <c r="S87" i="1"/>
  <c r="S284" i="1"/>
  <c r="S64" i="1"/>
  <c r="S96" i="1"/>
  <c r="S278" i="1"/>
  <c r="S143" i="1"/>
  <c r="S222" i="1"/>
  <c r="S391" i="1"/>
  <c r="S25" i="1"/>
  <c r="S220" i="1"/>
  <c r="S214" i="1"/>
  <c r="S350" i="1"/>
  <c r="S70" i="1"/>
  <c r="S114" i="1"/>
  <c r="S239" i="1"/>
  <c r="S43" i="1"/>
  <c r="S325" i="1"/>
  <c r="S253" i="1"/>
  <c r="S103" i="1"/>
  <c r="S160" i="1"/>
  <c r="S242" i="1"/>
  <c r="S306" i="1"/>
  <c r="S99" i="1"/>
  <c r="S26" i="1"/>
  <c r="S354" i="1"/>
  <c r="S376" i="1"/>
  <c r="S209" i="1"/>
  <c r="S173" i="1"/>
  <c r="S290" i="1"/>
  <c r="S124" i="1"/>
  <c r="S301" i="1"/>
  <c r="S116" i="1"/>
  <c r="S58" i="1"/>
  <c r="S291" i="1"/>
  <c r="S6" i="1"/>
  <c r="S380" i="1"/>
  <c r="S189" i="1"/>
  <c r="S176" i="1"/>
  <c r="S148" i="1"/>
  <c r="S197" i="1"/>
  <c r="S74" i="1"/>
  <c r="S280" i="1"/>
  <c r="S378" i="1"/>
  <c r="S16" i="1"/>
  <c r="S287" i="1"/>
  <c r="S130" i="1"/>
  <c r="S333" i="1"/>
  <c r="S110" i="1"/>
  <c r="S155" i="1"/>
  <c r="S236" i="1"/>
  <c r="S163" i="1"/>
  <c r="S204" i="1"/>
  <c r="S170" i="1"/>
  <c r="S228" i="1"/>
  <c r="S361" i="1"/>
  <c r="S47" i="1"/>
  <c r="S138" i="1"/>
  <c r="S258" i="1"/>
  <c r="S238" i="1"/>
  <c r="S166" i="1"/>
  <c r="S205" i="1"/>
  <c r="S230" i="1"/>
  <c r="S261" i="1"/>
  <c r="S147" i="1"/>
  <c r="S269" i="1"/>
  <c r="S165" i="1"/>
  <c r="S252" i="1"/>
  <c r="S193" i="1"/>
  <c r="S373" i="1"/>
  <c r="S39" i="1"/>
  <c r="S132" i="1"/>
  <c r="S308" i="1"/>
  <c r="S315" i="1"/>
  <c r="S46" i="1"/>
  <c r="S42" i="1"/>
  <c r="S352" i="1"/>
  <c r="S84" i="1"/>
  <c r="S298" i="1"/>
  <c r="S69" i="1"/>
  <c r="S328" i="1"/>
  <c r="S364" i="1"/>
  <c r="S12" i="1"/>
  <c r="S294" i="1"/>
  <c r="S75" i="1"/>
  <c r="S375" i="1"/>
  <c r="S41" i="1"/>
  <c r="S302" i="1"/>
  <c r="S68" i="1"/>
  <c r="S167" i="1"/>
  <c r="S251" i="1"/>
  <c r="S316" i="1"/>
  <c r="S36" i="1"/>
  <c r="S379" i="1"/>
  <c r="S5" i="1"/>
  <c r="S85" i="1"/>
  <c r="S332" i="1"/>
  <c r="S296" i="1"/>
  <c r="S172" i="1"/>
  <c r="S367" i="1"/>
  <c r="S67" i="1"/>
  <c r="S254" i="1"/>
  <c r="S144" i="1"/>
  <c r="S211" i="1"/>
  <c r="S226" i="1"/>
  <c r="S153" i="1"/>
  <c r="S283" i="1"/>
  <c r="S50" i="1"/>
  <c r="S345" i="1"/>
  <c r="S8" i="1"/>
  <c r="S389" i="1"/>
  <c r="S362" i="1"/>
  <c r="S37" i="1"/>
  <c r="P72" i="1"/>
  <c r="Q72" i="1" s="1"/>
  <c r="P310" i="1"/>
  <c r="Q310" i="1" s="1"/>
  <c r="P266" i="1"/>
  <c r="Q266" i="1" s="1"/>
  <c r="P101" i="1"/>
  <c r="Q101" i="1" s="1"/>
  <c r="P131" i="1"/>
  <c r="Q131" i="1" s="1"/>
  <c r="P256" i="1"/>
  <c r="Q256" i="1" s="1"/>
  <c r="P346" i="1"/>
  <c r="Q346" i="1" s="1"/>
  <c r="P23" i="1"/>
  <c r="Q23" i="1" s="1"/>
  <c r="S23" i="1" s="1"/>
  <c r="P125" i="1"/>
  <c r="Q125" i="1" s="1"/>
  <c r="P288" i="1"/>
  <c r="Q288" i="1" s="1"/>
  <c r="P94" i="1"/>
  <c r="Q94" i="1" s="1"/>
  <c r="P270" i="1"/>
  <c r="Q270" i="1" s="1"/>
  <c r="P33" i="1"/>
  <c r="Q33" i="1" s="1"/>
  <c r="P348" i="1"/>
  <c r="Q348" i="1" s="1"/>
  <c r="P219" i="1"/>
  <c r="Q219" i="1" s="1"/>
  <c r="P154" i="1"/>
  <c r="Q154" i="1" s="1"/>
  <c r="P339" i="1"/>
  <c r="Q339" i="1" s="1"/>
  <c r="P18" i="1"/>
  <c r="Q18" i="1" s="1"/>
  <c r="P71" i="1"/>
  <c r="Q71" i="1" s="1"/>
  <c r="P322" i="1"/>
  <c r="Q322" i="1" s="1"/>
  <c r="P123" i="1"/>
  <c r="Q123" i="1" s="1"/>
  <c r="P257" i="1"/>
  <c r="Q257" i="1" s="1"/>
  <c r="P108" i="1"/>
  <c r="Q108" i="1" s="1"/>
  <c r="P304" i="1"/>
  <c r="Q304" i="1" s="1"/>
  <c r="P126" i="1"/>
  <c r="Q126" i="1" s="1"/>
  <c r="P273" i="1"/>
  <c r="Q273" i="1" s="1"/>
  <c r="P383" i="1"/>
  <c r="Q383" i="1" s="1"/>
  <c r="P32" i="1"/>
  <c r="Q32" i="1" s="1"/>
  <c r="P24" i="1"/>
  <c r="Q24" i="1" s="1"/>
  <c r="P342" i="1"/>
  <c r="Q342" i="1" s="1"/>
  <c r="P368" i="1"/>
  <c r="Q368" i="1" s="1"/>
  <c r="P53" i="1"/>
  <c r="Q53" i="1" s="1"/>
  <c r="P105" i="1"/>
  <c r="Q105" i="1" s="1"/>
  <c r="P286" i="1"/>
  <c r="Q286" i="1" s="1"/>
  <c r="P314" i="1"/>
  <c r="Q314" i="1" s="1"/>
  <c r="P52" i="1"/>
  <c r="Q52" i="1" s="1"/>
  <c r="P65" i="1"/>
  <c r="Q65" i="1" s="1"/>
  <c r="P295" i="1"/>
  <c r="Q295" i="1" s="1"/>
  <c r="P191" i="1"/>
  <c r="Q191" i="1" s="1"/>
  <c r="P213" i="1"/>
  <c r="Q213" i="1" s="1"/>
  <c r="P146" i="1"/>
  <c r="Q146" i="1" s="1"/>
  <c r="P249" i="1"/>
  <c r="Q249" i="1" s="1"/>
  <c r="P201" i="1"/>
  <c r="Q201" i="1" s="1"/>
  <c r="P207" i="1"/>
  <c r="Q207" i="1" s="1"/>
  <c r="P320" i="1"/>
  <c r="Q320" i="1" s="1"/>
  <c r="P112" i="1"/>
  <c r="Q112" i="1" s="1"/>
  <c r="P106" i="1"/>
  <c r="Q106" i="1" s="1"/>
  <c r="P313" i="1"/>
  <c r="Q313" i="1" s="1"/>
  <c r="P372" i="1"/>
  <c r="Q372" i="1" s="1"/>
  <c r="P14" i="1"/>
  <c r="Q14" i="1" s="1"/>
  <c r="P241" i="1"/>
  <c r="Q241" i="1" s="1"/>
  <c r="P162" i="1"/>
  <c r="Q162" i="1" s="1"/>
  <c r="P292" i="1"/>
  <c r="Q292" i="1" s="1"/>
  <c r="P92" i="1"/>
  <c r="Q92" i="1" s="1"/>
  <c r="P319" i="1"/>
  <c r="Q319" i="1" s="1"/>
  <c r="P117" i="1"/>
  <c r="Q117" i="1" s="1"/>
  <c r="P229" i="1"/>
  <c r="Q229" i="1" s="1"/>
  <c r="P161" i="1"/>
  <c r="Q161" i="1" s="1"/>
  <c r="P305" i="1"/>
  <c r="Q305" i="1" s="1"/>
  <c r="P62" i="1"/>
  <c r="Q62" i="1" s="1"/>
  <c r="P245" i="1"/>
  <c r="Q245" i="1" s="1"/>
  <c r="P169" i="1"/>
  <c r="Q169" i="1" s="1"/>
  <c r="P185" i="1"/>
  <c r="Q185" i="1" s="1"/>
  <c r="P129" i="1"/>
  <c r="Q129" i="1" s="1"/>
  <c r="P366" i="1"/>
  <c r="Q366" i="1" s="1"/>
  <c r="P9" i="1"/>
  <c r="Q9" i="1" s="1"/>
  <c r="P309" i="1"/>
  <c r="Q309" i="1" s="1"/>
  <c r="P61" i="1"/>
  <c r="Q61" i="1" s="1"/>
  <c r="P145" i="1"/>
  <c r="Q145" i="1" s="1"/>
  <c r="P246" i="1"/>
  <c r="Q246" i="1" s="1"/>
  <c r="P338" i="1"/>
  <c r="Q338" i="1" s="1"/>
  <c r="P44" i="1"/>
  <c r="Q44" i="1" s="1"/>
  <c r="P285" i="1"/>
  <c r="Q285" i="1" s="1"/>
  <c r="P127" i="1"/>
  <c r="Q127" i="1" s="1"/>
  <c r="P19" i="1"/>
  <c r="Q19" i="1" s="1"/>
  <c r="P392" i="1"/>
  <c r="Q392" i="1" s="1"/>
  <c r="P386" i="1"/>
  <c r="Q386" i="1" s="1"/>
  <c r="P15" i="1"/>
  <c r="Q15" i="1" s="1"/>
  <c r="P158" i="1"/>
  <c r="Q158" i="1" s="1"/>
  <c r="P263" i="1"/>
  <c r="Q263" i="1" s="1"/>
  <c r="P4" i="1"/>
  <c r="Q4" i="1" s="1"/>
  <c r="P393" i="1"/>
  <c r="Q393" i="1" s="1"/>
  <c r="P255" i="1"/>
  <c r="Q255" i="1" s="1"/>
  <c r="P168" i="1"/>
  <c r="Q168" i="1" s="1"/>
  <c r="P327" i="1"/>
  <c r="Q327" i="1" s="1"/>
  <c r="P40" i="1"/>
  <c r="Q40" i="1" s="1"/>
  <c r="P199" i="1"/>
  <c r="Q199" i="1" s="1"/>
  <c r="P159" i="1"/>
  <c r="Q159" i="1" s="1"/>
  <c r="P347" i="1"/>
  <c r="Q347" i="1" s="1"/>
  <c r="P51" i="1"/>
  <c r="Q51" i="1" s="1"/>
  <c r="P34" i="1"/>
  <c r="Q34" i="1" s="1"/>
  <c r="P349" i="1"/>
  <c r="Q349" i="1" s="1"/>
  <c r="P225" i="1"/>
  <c r="Q225" i="1" s="1"/>
  <c r="P135" i="1"/>
  <c r="Q135" i="1" s="1"/>
  <c r="P297" i="1"/>
  <c r="Q297" i="1" s="1"/>
  <c r="P95" i="1"/>
  <c r="Q95" i="1" s="1"/>
  <c r="P210" i="1"/>
  <c r="Q210" i="1" s="1"/>
  <c r="P140" i="1"/>
  <c r="Q140" i="1" s="1"/>
  <c r="P76" i="1"/>
  <c r="Q76" i="1" s="1"/>
  <c r="P324" i="1"/>
  <c r="Q324" i="1" s="1"/>
  <c r="P260" i="1"/>
  <c r="Q260" i="1" s="1"/>
  <c r="P141" i="1"/>
  <c r="Q141" i="1" s="1"/>
  <c r="P323" i="1"/>
  <c r="Q323" i="1" s="1"/>
  <c r="P104" i="1"/>
  <c r="Q104" i="1" s="1"/>
  <c r="P171" i="1"/>
  <c r="Q171" i="1" s="1"/>
  <c r="P264" i="1"/>
  <c r="Q264" i="1" s="1"/>
  <c r="P235" i="1"/>
  <c r="Q235" i="1" s="1"/>
  <c r="P188" i="1"/>
  <c r="Q188" i="1" s="1"/>
  <c r="P59" i="1"/>
  <c r="Q59" i="1" s="1"/>
  <c r="P331" i="1"/>
  <c r="Q331" i="1" s="1"/>
  <c r="P29" i="1"/>
  <c r="Q29" i="1" s="1"/>
  <c r="P289" i="1"/>
  <c r="Q289" i="1" s="1"/>
  <c r="P181" i="1"/>
  <c r="Q181" i="1" s="1"/>
  <c r="P217" i="1"/>
  <c r="Q217" i="1" s="1"/>
  <c r="P202" i="1"/>
  <c r="Q202" i="1" s="1"/>
  <c r="P183" i="1"/>
  <c r="Q183" i="1" s="1"/>
  <c r="P371" i="1"/>
  <c r="Q371" i="1" s="1"/>
  <c r="P93" i="1"/>
  <c r="Q93" i="1" s="1"/>
  <c r="P3" i="1"/>
  <c r="Q3" i="1" s="1"/>
  <c r="P384" i="1"/>
  <c r="Q384" i="1" s="1"/>
  <c r="P358" i="1"/>
  <c r="Q358" i="1" s="1"/>
  <c r="P63" i="1"/>
  <c r="Q63" i="1" s="1"/>
  <c r="P300" i="1"/>
  <c r="Q300" i="1" s="1"/>
  <c r="P137" i="1"/>
  <c r="Q137" i="1" s="1"/>
  <c r="P247" i="1"/>
  <c r="Q247" i="1" s="1"/>
  <c r="P79" i="1"/>
  <c r="Q79" i="1" s="1"/>
  <c r="P326" i="1"/>
  <c r="Q326" i="1" s="1"/>
  <c r="P81" i="1"/>
  <c r="Q81" i="1" s="1"/>
  <c r="P299" i="1"/>
  <c r="Q299" i="1" s="1"/>
  <c r="P381" i="1"/>
  <c r="Q381" i="1" s="1"/>
  <c r="P31" i="1"/>
  <c r="Q31" i="1" s="1"/>
  <c r="P377" i="1"/>
  <c r="Q377" i="1" s="1"/>
  <c r="P49" i="1"/>
  <c r="Q49" i="1" s="1"/>
  <c r="P360" i="1"/>
  <c r="Q360" i="1" s="1"/>
  <c r="P89" i="1"/>
  <c r="Q89" i="1" s="1"/>
  <c r="P369" i="1"/>
  <c r="Q369" i="1" s="1"/>
  <c r="P57" i="1"/>
  <c r="Q57" i="1" s="1"/>
  <c r="S57" i="1" s="1"/>
  <c r="P340" i="1"/>
  <c r="Q340" i="1" s="1"/>
  <c r="P88" i="1"/>
  <c r="Q88" i="1" s="1"/>
  <c r="P365" i="1"/>
  <c r="Q365" i="1" s="1"/>
  <c r="P82" i="1"/>
  <c r="Q82" i="1" s="1"/>
  <c r="P355" i="1"/>
  <c r="Q355" i="1" s="1"/>
  <c r="P20" i="1"/>
  <c r="Q20" i="1" s="1"/>
  <c r="P351" i="1"/>
  <c r="Q351" i="1" s="1"/>
  <c r="P374" i="1"/>
  <c r="Q374" i="1" s="1"/>
  <c r="P56" i="1"/>
  <c r="Q56" i="1" s="1"/>
  <c r="P317" i="1"/>
  <c r="Q317" i="1" s="1"/>
  <c r="P107" i="1"/>
  <c r="Q107" i="1" s="1"/>
  <c r="P330" i="1"/>
  <c r="Q330" i="1" s="1"/>
  <c r="P98" i="1"/>
  <c r="Q98" i="1" s="1"/>
  <c r="P248" i="1"/>
  <c r="Q248" i="1" s="1"/>
  <c r="P157" i="1"/>
  <c r="Q157" i="1" s="1"/>
  <c r="P356" i="1"/>
  <c r="Q356" i="1" s="1"/>
  <c r="P17" i="1"/>
  <c r="Q17" i="1" s="1"/>
  <c r="P267" i="1"/>
  <c r="Q267" i="1" s="1"/>
  <c r="P136" i="1"/>
  <c r="Q136" i="1" s="1"/>
  <c r="P307" i="1"/>
  <c r="Q307" i="1" s="1"/>
  <c r="P91" i="1"/>
  <c r="Q91" i="1" s="1"/>
  <c r="P139" i="1"/>
  <c r="Q139" i="1" s="1"/>
  <c r="P223" i="1"/>
  <c r="Q223" i="1" s="1"/>
  <c r="P343" i="1"/>
  <c r="Q343" i="1" s="1"/>
  <c r="P27" i="1"/>
  <c r="Q27" i="1" s="1"/>
  <c r="P13" i="1"/>
  <c r="Q13" i="1" s="1"/>
  <c r="P382" i="1"/>
  <c r="Q382" i="1" s="1"/>
  <c r="P83" i="1"/>
  <c r="Q83" i="1" s="1"/>
  <c r="P293" i="1"/>
  <c r="Q293" i="1" s="1"/>
  <c r="P312" i="1"/>
  <c r="Q312" i="1" s="1"/>
  <c r="P109" i="1"/>
  <c r="Q109" i="1" s="1"/>
  <c r="P268" i="1"/>
  <c r="Q268" i="1" s="1"/>
  <c r="P97" i="1"/>
  <c r="Q97" i="1" s="1"/>
  <c r="P277" i="1"/>
  <c r="Q277" i="1" s="1"/>
  <c r="P78" i="1"/>
  <c r="Q78" i="1" s="1"/>
  <c r="P182" i="1"/>
  <c r="Q182" i="1" s="1"/>
  <c r="P196" i="1"/>
  <c r="Q196" i="1" s="1"/>
  <c r="P334" i="1"/>
  <c r="Q334" i="1" s="1"/>
  <c r="P203" i="1"/>
  <c r="Q203" i="1" s="1"/>
  <c r="P208" i="1"/>
  <c r="Q208" i="1" s="1"/>
  <c r="P321" i="1"/>
  <c r="Q321" i="1" s="1"/>
  <c r="P48" i="1"/>
  <c r="Q48" i="1" s="1"/>
  <c r="P198" i="1"/>
  <c r="Q198" i="1" s="1"/>
  <c r="P234" i="1"/>
  <c r="Q234" i="1" s="1"/>
  <c r="P363" i="1"/>
  <c r="Q363" i="1" s="1"/>
  <c r="P66" i="1"/>
  <c r="Q66" i="1" s="1"/>
  <c r="P164" i="1"/>
  <c r="Q164" i="1" s="1"/>
  <c r="P240" i="1"/>
  <c r="Q240" i="1" s="1"/>
  <c r="P121" i="1"/>
  <c r="Q121" i="1" s="1"/>
  <c r="P265" i="1"/>
  <c r="Q265" i="1" s="1"/>
  <c r="P186" i="1"/>
  <c r="Q186" i="1" s="1"/>
  <c r="P192" i="1"/>
  <c r="Q192" i="1" s="1"/>
  <c r="P370" i="1"/>
  <c r="Q370" i="1" s="1"/>
  <c r="P35" i="1"/>
  <c r="Q35" i="1" s="1"/>
  <c r="P357" i="1"/>
  <c r="Q357" i="1" s="1"/>
  <c r="P30" i="1"/>
  <c r="Q30" i="1" s="1"/>
  <c r="P111" i="1"/>
  <c r="Q111" i="1" s="1"/>
  <c r="P272" i="1"/>
  <c r="Q272" i="1" s="1"/>
  <c r="P221" i="1"/>
  <c r="Q221" i="1" s="1"/>
  <c r="P187" i="1"/>
  <c r="Q187" i="1" s="1"/>
  <c r="P227" i="1"/>
  <c r="Q227" i="1" s="1"/>
  <c r="P175" i="1"/>
  <c r="Q175" i="1" s="1"/>
  <c r="P113" i="1"/>
  <c r="Q113" i="1" s="1"/>
  <c r="P276" i="1"/>
  <c r="Q276" i="1" s="1"/>
  <c r="P262" i="1"/>
  <c r="Q262" i="1" s="1"/>
  <c r="P151" i="1"/>
  <c r="Q151" i="1" s="1"/>
  <c r="P216" i="1"/>
  <c r="Q216" i="1" s="1"/>
  <c r="P184" i="1"/>
  <c r="Q184" i="1" s="1"/>
  <c r="P218" i="1"/>
  <c r="Q218" i="1" s="1"/>
  <c r="P149" i="1"/>
  <c r="Q149" i="1" s="1"/>
  <c r="P21" i="1"/>
  <c r="Q21" i="1" s="1"/>
  <c r="P337" i="1"/>
  <c r="Q337" i="1" s="1"/>
  <c r="P28" i="1"/>
  <c r="Q28" i="1" s="1"/>
  <c r="P329" i="1"/>
  <c r="Q329" i="1" s="1"/>
  <c r="P133" i="1"/>
  <c r="Q133" i="1" s="1"/>
  <c r="P271" i="1"/>
  <c r="Q271" i="1" s="1"/>
  <c r="P134" i="1"/>
  <c r="Q134" i="1" s="1"/>
  <c r="P303" i="1"/>
  <c r="Q303" i="1" s="1"/>
  <c r="P90" i="1"/>
  <c r="Q90" i="1" s="1"/>
  <c r="P335" i="1"/>
  <c r="Q335" i="1" s="1"/>
  <c r="P224" i="1"/>
  <c r="Q224" i="1" s="1"/>
  <c r="P174" i="1"/>
  <c r="Q174" i="1" s="1"/>
  <c r="P156" i="1"/>
  <c r="Q156" i="1" s="1"/>
  <c r="P282" i="1"/>
  <c r="Q282" i="1" s="1"/>
  <c r="P77" i="1"/>
  <c r="Q77" i="1" s="1"/>
  <c r="P259" i="1"/>
  <c r="Q259" i="1" s="1"/>
  <c r="P237" i="1"/>
  <c r="Q237" i="1" s="1"/>
  <c r="P102" i="1"/>
  <c r="Q102" i="1" s="1"/>
  <c r="P190" i="1"/>
  <c r="Q190" i="1" s="1"/>
  <c r="P195" i="1"/>
  <c r="Q195" i="1" s="1"/>
  <c r="P100" i="1"/>
  <c r="Q100" i="1" s="1"/>
  <c r="P344" i="1"/>
  <c r="Q344" i="1" s="1"/>
  <c r="P118" i="1"/>
  <c r="Q118" i="1" s="1"/>
  <c r="P233" i="1"/>
  <c r="Q233" i="1" s="1"/>
  <c r="P128" i="1"/>
  <c r="Q128" i="1" s="1"/>
  <c r="P215" i="1"/>
  <c r="Q215" i="1" s="1"/>
  <c r="P80" i="1"/>
  <c r="Q80" i="1" s="1"/>
  <c r="P353" i="1"/>
  <c r="Q353" i="1" s="1"/>
  <c r="P45" i="1"/>
  <c r="Q45" i="1" s="1"/>
  <c r="P341" i="1"/>
  <c r="Q341" i="1" s="1"/>
  <c r="P387" i="1"/>
  <c r="Q387" i="1" s="1"/>
  <c r="P275" i="1"/>
  <c r="Q275" i="1" s="1"/>
  <c r="P86" i="1"/>
  <c r="Q86" i="1" s="1"/>
  <c r="P178" i="1"/>
  <c r="Q178" i="1" s="1"/>
  <c r="P194" i="1"/>
  <c r="Q194" i="1" s="1"/>
  <c r="P274" i="1"/>
  <c r="Q274" i="1" s="1"/>
  <c r="P115" i="1"/>
  <c r="Q115" i="1" s="1"/>
  <c r="P232" i="1"/>
  <c r="Q232" i="1" s="1"/>
  <c r="P177" i="1"/>
  <c r="Q177" i="1" s="1"/>
  <c r="P55" i="1"/>
  <c r="Q55" i="1" s="1"/>
  <c r="P318" i="1"/>
  <c r="Q318" i="1" s="1"/>
  <c r="P54" i="1"/>
  <c r="Q54" i="1" s="1"/>
  <c r="P336" i="1"/>
  <c r="Q336" i="1" s="1"/>
  <c r="P244" i="1"/>
  <c r="Q244" i="1" s="1"/>
  <c r="P150" i="1"/>
  <c r="Q150" i="1" s="1"/>
  <c r="P390" i="1"/>
  <c r="Q390" i="1" s="1"/>
  <c r="P10" i="1"/>
  <c r="Q10" i="1" s="1"/>
  <c r="P120" i="1"/>
  <c r="Q120" i="1" s="1"/>
  <c r="P311" i="1"/>
  <c r="Q311" i="1" s="1"/>
  <c r="P122" i="1"/>
  <c r="Q122" i="1" s="1"/>
  <c r="P279" i="1"/>
  <c r="Q279" i="1" s="1"/>
  <c r="P200" i="1"/>
  <c r="Q200" i="1" s="1"/>
  <c r="P206" i="1"/>
  <c r="Q206" i="1" s="1"/>
  <c r="P231" i="1"/>
  <c r="Q231" i="1" s="1"/>
  <c r="P243" i="1"/>
  <c r="Q243" i="1" s="1"/>
  <c r="P385" i="1"/>
  <c r="Q385" i="1" s="1"/>
  <c r="P11" i="1"/>
  <c r="Q11" i="1" s="1"/>
  <c r="P152" i="1"/>
  <c r="Q152" i="1" s="1"/>
  <c r="P180" i="1"/>
  <c r="Q180" i="1" s="1"/>
  <c r="P281" i="1"/>
  <c r="Q281" i="1" s="1"/>
  <c r="P119" i="1"/>
  <c r="Q119" i="1" s="1"/>
  <c r="P179" i="1"/>
  <c r="Q179" i="1" s="1"/>
  <c r="P212" i="1"/>
  <c r="Q212" i="1" s="1"/>
  <c r="P388" i="1"/>
  <c r="Q388" i="1" s="1"/>
  <c r="P7" i="1"/>
  <c r="Q7" i="1" s="1"/>
  <c r="P142" i="1"/>
  <c r="Q142" i="1" s="1"/>
  <c r="P250" i="1"/>
  <c r="Q250" i="1" s="1"/>
  <c r="P359" i="1"/>
  <c r="Q359" i="1" s="1"/>
  <c r="P87" i="1"/>
  <c r="Q87" i="1" s="1"/>
  <c r="P284" i="1"/>
  <c r="Q284" i="1" s="1"/>
  <c r="P64" i="1"/>
  <c r="Q64" i="1" s="1"/>
  <c r="P96" i="1"/>
  <c r="Q96" i="1" s="1"/>
  <c r="P278" i="1"/>
  <c r="Q278" i="1" s="1"/>
  <c r="P143" i="1"/>
  <c r="Q143" i="1" s="1"/>
  <c r="P222" i="1"/>
  <c r="Q222" i="1" s="1"/>
  <c r="P391" i="1"/>
  <c r="Q391" i="1" s="1"/>
  <c r="P25" i="1"/>
  <c r="Q25" i="1" s="1"/>
  <c r="P220" i="1"/>
  <c r="Q220" i="1" s="1"/>
  <c r="P214" i="1"/>
  <c r="Q214" i="1" s="1"/>
  <c r="P350" i="1"/>
  <c r="Q350" i="1" s="1"/>
  <c r="P70" i="1"/>
  <c r="Q70" i="1" s="1"/>
  <c r="P114" i="1"/>
  <c r="Q114" i="1" s="1"/>
  <c r="P239" i="1"/>
  <c r="Q239" i="1" s="1"/>
  <c r="P43" i="1"/>
  <c r="Q43" i="1" s="1"/>
  <c r="P325" i="1"/>
  <c r="Q325" i="1" s="1"/>
  <c r="P253" i="1"/>
  <c r="Q253" i="1" s="1"/>
  <c r="P103" i="1"/>
  <c r="Q103" i="1" s="1"/>
  <c r="P160" i="1"/>
  <c r="Q160" i="1" s="1"/>
  <c r="P242" i="1"/>
  <c r="Q242" i="1" s="1"/>
  <c r="P306" i="1"/>
  <c r="Q306" i="1" s="1"/>
  <c r="P99" i="1"/>
  <c r="Q99" i="1" s="1"/>
  <c r="P26" i="1"/>
  <c r="Q26" i="1" s="1"/>
  <c r="P354" i="1"/>
  <c r="Q354" i="1" s="1"/>
  <c r="P376" i="1"/>
  <c r="Q376" i="1" s="1"/>
  <c r="P60" i="1"/>
  <c r="Q60" i="1" s="1"/>
  <c r="S60" i="1" s="1"/>
  <c r="P209" i="1"/>
  <c r="Q209" i="1" s="1"/>
  <c r="P173" i="1"/>
  <c r="Q173" i="1" s="1"/>
  <c r="P290" i="1"/>
  <c r="Q290" i="1" s="1"/>
  <c r="P124" i="1"/>
  <c r="Q124" i="1" s="1"/>
  <c r="P301" i="1"/>
  <c r="Q301" i="1" s="1"/>
  <c r="P116" i="1"/>
  <c r="Q116" i="1" s="1"/>
  <c r="P58" i="1"/>
  <c r="Q58" i="1" s="1"/>
  <c r="P291" i="1"/>
  <c r="Q291" i="1" s="1"/>
  <c r="P6" i="1"/>
  <c r="Q6" i="1" s="1"/>
  <c r="P380" i="1"/>
  <c r="Q380" i="1" s="1"/>
  <c r="P189" i="1"/>
  <c r="Q189" i="1" s="1"/>
  <c r="P176" i="1"/>
  <c r="Q176" i="1" s="1"/>
  <c r="P148" i="1"/>
  <c r="Q148" i="1" s="1"/>
  <c r="P197" i="1"/>
  <c r="Q197" i="1" s="1"/>
  <c r="P74" i="1"/>
  <c r="Q74" i="1" s="1"/>
  <c r="P280" i="1"/>
  <c r="Q280" i="1" s="1"/>
  <c r="P378" i="1"/>
  <c r="Q378" i="1" s="1"/>
  <c r="P16" i="1"/>
  <c r="Q16" i="1" s="1"/>
  <c r="P287" i="1"/>
  <c r="Q287" i="1" s="1"/>
  <c r="P130" i="1"/>
  <c r="Q130" i="1" s="1"/>
  <c r="P333" i="1"/>
  <c r="Q333" i="1" s="1"/>
  <c r="P110" i="1"/>
  <c r="Q110" i="1" s="1"/>
  <c r="P155" i="1"/>
  <c r="Q155" i="1" s="1"/>
  <c r="P236" i="1"/>
  <c r="Q236" i="1" s="1"/>
  <c r="P163" i="1"/>
  <c r="Q163" i="1" s="1"/>
  <c r="P204" i="1"/>
  <c r="Q204" i="1" s="1"/>
  <c r="P170" i="1"/>
  <c r="Q170" i="1" s="1"/>
  <c r="P228" i="1"/>
  <c r="Q228" i="1" s="1"/>
  <c r="P361" i="1"/>
  <c r="Q361" i="1" s="1"/>
  <c r="P47" i="1"/>
  <c r="Q47" i="1" s="1"/>
  <c r="P138" i="1"/>
  <c r="Q138" i="1" s="1"/>
  <c r="P258" i="1"/>
  <c r="Q258" i="1" s="1"/>
  <c r="P238" i="1"/>
  <c r="Q238" i="1" s="1"/>
  <c r="P166" i="1"/>
  <c r="Q166" i="1" s="1"/>
  <c r="P205" i="1"/>
  <c r="Q205" i="1" s="1"/>
  <c r="P230" i="1"/>
  <c r="Q230" i="1" s="1"/>
  <c r="P261" i="1"/>
  <c r="Q261" i="1" s="1"/>
  <c r="P147" i="1"/>
  <c r="Q147" i="1" s="1"/>
  <c r="P269" i="1"/>
  <c r="Q269" i="1" s="1"/>
  <c r="P165" i="1"/>
  <c r="Q165" i="1" s="1"/>
  <c r="P252" i="1"/>
  <c r="Q252" i="1" s="1"/>
  <c r="P193" i="1"/>
  <c r="Q193" i="1" s="1"/>
  <c r="P373" i="1"/>
  <c r="Q373" i="1" s="1"/>
  <c r="P39" i="1"/>
  <c r="Q39" i="1" s="1"/>
  <c r="P132" i="1"/>
  <c r="Q132" i="1" s="1"/>
  <c r="P308" i="1"/>
  <c r="Q308" i="1" s="1"/>
  <c r="P315" i="1"/>
  <c r="Q315" i="1" s="1"/>
  <c r="P46" i="1"/>
  <c r="Q46" i="1" s="1"/>
  <c r="P42" i="1"/>
  <c r="Q42" i="1" s="1"/>
  <c r="P352" i="1"/>
  <c r="Q352" i="1" s="1"/>
  <c r="P84" i="1"/>
  <c r="Q84" i="1" s="1"/>
  <c r="P298" i="1"/>
  <c r="Q298" i="1" s="1"/>
  <c r="P69" i="1"/>
  <c r="Q69" i="1" s="1"/>
  <c r="P328" i="1"/>
  <c r="Q328" i="1" s="1"/>
  <c r="P364" i="1"/>
  <c r="Q364" i="1" s="1"/>
  <c r="P12" i="1"/>
  <c r="Q12" i="1" s="1"/>
  <c r="P294" i="1"/>
  <c r="Q294" i="1" s="1"/>
  <c r="P75" i="1"/>
  <c r="Q75" i="1" s="1"/>
  <c r="P375" i="1"/>
  <c r="Q375" i="1" s="1"/>
  <c r="P41" i="1"/>
  <c r="Q41" i="1" s="1"/>
  <c r="P302" i="1"/>
  <c r="Q302" i="1" s="1"/>
  <c r="P68" i="1"/>
  <c r="Q68" i="1" s="1"/>
  <c r="P167" i="1"/>
  <c r="Q167" i="1" s="1"/>
  <c r="P251" i="1"/>
  <c r="Q251" i="1" s="1"/>
  <c r="P316" i="1"/>
  <c r="Q316" i="1" s="1"/>
  <c r="P36" i="1"/>
  <c r="Q36" i="1" s="1"/>
  <c r="P379" i="1"/>
  <c r="Q379" i="1" s="1"/>
  <c r="P5" i="1"/>
  <c r="Q5" i="1" s="1"/>
  <c r="P85" i="1"/>
  <c r="Q85" i="1" s="1"/>
  <c r="P332" i="1"/>
  <c r="Q332" i="1" s="1"/>
  <c r="P296" i="1"/>
  <c r="Q296" i="1" s="1"/>
  <c r="P172" i="1"/>
  <c r="Q172" i="1" s="1"/>
  <c r="P367" i="1"/>
  <c r="Q367" i="1" s="1"/>
  <c r="P67" i="1"/>
  <c r="Q67" i="1" s="1"/>
  <c r="P254" i="1"/>
  <c r="Q254" i="1" s="1"/>
  <c r="P144" i="1"/>
  <c r="Q144" i="1" s="1"/>
  <c r="P211" i="1"/>
  <c r="Q211" i="1" s="1"/>
  <c r="P226" i="1"/>
  <c r="Q226" i="1" s="1"/>
  <c r="P153" i="1"/>
  <c r="Q153" i="1" s="1"/>
  <c r="P283" i="1"/>
  <c r="Q283" i="1" s="1"/>
  <c r="P50" i="1"/>
  <c r="Q50" i="1" s="1"/>
  <c r="P345" i="1"/>
  <c r="Q345" i="1" s="1"/>
  <c r="P8" i="1"/>
  <c r="Q8" i="1" s="1"/>
  <c r="P389" i="1"/>
  <c r="Q389" i="1" s="1"/>
  <c r="P362" i="1"/>
  <c r="Q362" i="1" s="1"/>
  <c r="P37" i="1"/>
  <c r="Q37" i="1" s="1"/>
  <c r="N83" i="1"/>
  <c r="M72" i="1"/>
  <c r="N72" i="1" s="1"/>
  <c r="M310" i="1"/>
  <c r="N310" i="1" s="1"/>
  <c r="M266" i="1"/>
  <c r="N266" i="1" s="1"/>
  <c r="M101" i="1"/>
  <c r="N101" i="1" s="1"/>
  <c r="M131" i="1"/>
  <c r="N131" i="1" s="1"/>
  <c r="M346" i="1"/>
  <c r="N346" i="1" s="1"/>
  <c r="M125" i="1"/>
  <c r="N125" i="1" s="1"/>
  <c r="M94" i="1"/>
  <c r="N94" i="1" s="1"/>
  <c r="M270" i="1"/>
  <c r="N270" i="1" s="1"/>
  <c r="M348" i="1"/>
  <c r="N348" i="1" s="1"/>
  <c r="M219" i="1"/>
  <c r="N219" i="1" s="1"/>
  <c r="M154" i="1"/>
  <c r="N154" i="1" s="1"/>
  <c r="M339" i="1"/>
  <c r="N339" i="1" s="1"/>
  <c r="M18" i="1"/>
  <c r="N18" i="1" s="1"/>
  <c r="M71" i="1"/>
  <c r="N71" i="1" s="1"/>
  <c r="M322" i="1"/>
  <c r="N322" i="1" s="1"/>
  <c r="M123" i="1"/>
  <c r="N123" i="1" s="1"/>
  <c r="M108" i="1"/>
  <c r="N108" i="1" s="1"/>
  <c r="M304" i="1"/>
  <c r="N304" i="1" s="1"/>
  <c r="M126" i="1"/>
  <c r="N126" i="1" s="1"/>
  <c r="M383" i="1"/>
  <c r="N383" i="1" s="1"/>
  <c r="M342" i="1"/>
  <c r="N342" i="1" s="1"/>
  <c r="M105" i="1"/>
  <c r="N105" i="1" s="1"/>
  <c r="M286" i="1"/>
  <c r="N286" i="1" s="1"/>
  <c r="M314" i="1"/>
  <c r="N314" i="1" s="1"/>
  <c r="M52" i="1"/>
  <c r="N52" i="1" s="1"/>
  <c r="M295" i="1"/>
  <c r="N295" i="1" s="1"/>
  <c r="M191" i="1"/>
  <c r="N191" i="1" s="1"/>
  <c r="M213" i="1"/>
  <c r="N213" i="1" s="1"/>
  <c r="M146" i="1"/>
  <c r="N146" i="1" s="1"/>
  <c r="M207" i="1"/>
  <c r="N207" i="1" s="1"/>
  <c r="M106" i="1"/>
  <c r="N106" i="1" s="1"/>
  <c r="M372" i="1"/>
  <c r="N372" i="1" s="1"/>
  <c r="M14" i="1"/>
  <c r="N14" i="1" s="1"/>
  <c r="M162" i="1"/>
  <c r="N162" i="1" s="1"/>
  <c r="M292" i="1"/>
  <c r="N292" i="1" s="1"/>
  <c r="M92" i="1"/>
  <c r="N92" i="1" s="1"/>
  <c r="M319" i="1"/>
  <c r="N319" i="1" s="1"/>
  <c r="M117" i="1"/>
  <c r="N117" i="1" s="1"/>
  <c r="M229" i="1"/>
  <c r="N229" i="1" s="1"/>
  <c r="M62" i="1"/>
  <c r="N62" i="1" s="1"/>
  <c r="M245" i="1"/>
  <c r="N245" i="1" s="1"/>
  <c r="M366" i="1"/>
  <c r="N366" i="1" s="1"/>
  <c r="M309" i="1"/>
  <c r="N309" i="1" s="1"/>
  <c r="M61" i="1"/>
  <c r="N61" i="1" s="1"/>
  <c r="M246" i="1"/>
  <c r="N246" i="1" s="1"/>
  <c r="M338" i="1"/>
  <c r="N338" i="1" s="1"/>
  <c r="M44" i="1"/>
  <c r="N44" i="1" s="1"/>
  <c r="M285" i="1"/>
  <c r="N285" i="1" s="1"/>
  <c r="M127" i="1"/>
  <c r="N127" i="1" s="1"/>
  <c r="M19" i="1"/>
  <c r="N19" i="1" s="1"/>
  <c r="M386" i="1"/>
  <c r="N386" i="1" s="1"/>
  <c r="M15" i="1"/>
  <c r="N15" i="1" s="1"/>
  <c r="M158" i="1"/>
  <c r="N158" i="1" s="1"/>
  <c r="M263" i="1"/>
  <c r="N263" i="1" s="1"/>
  <c r="M4" i="1"/>
  <c r="N4" i="1" s="1"/>
  <c r="M255" i="1"/>
  <c r="N255" i="1" s="1"/>
  <c r="M327" i="1"/>
  <c r="N327" i="1" s="1"/>
  <c r="M199" i="1"/>
  <c r="N199" i="1" s="1"/>
  <c r="M159" i="1"/>
  <c r="N159" i="1" s="1"/>
  <c r="M347" i="1"/>
  <c r="N347" i="1" s="1"/>
  <c r="M51" i="1"/>
  <c r="N51" i="1" s="1"/>
  <c r="M349" i="1"/>
  <c r="N349" i="1" s="1"/>
  <c r="M135" i="1"/>
  <c r="N135" i="1" s="1"/>
  <c r="M95" i="1"/>
  <c r="N95" i="1" s="1"/>
  <c r="M210" i="1"/>
  <c r="N210" i="1" s="1"/>
  <c r="M140" i="1"/>
  <c r="N140" i="1" s="1"/>
  <c r="M76" i="1"/>
  <c r="N76" i="1" s="1"/>
  <c r="M324" i="1"/>
  <c r="N324" i="1" s="1"/>
  <c r="M260" i="1"/>
  <c r="N260" i="1" s="1"/>
  <c r="M141" i="1"/>
  <c r="N141" i="1" s="1"/>
  <c r="M323" i="1"/>
  <c r="N323" i="1" s="1"/>
  <c r="M104" i="1"/>
  <c r="N104" i="1" s="1"/>
  <c r="M171" i="1"/>
  <c r="N171" i="1" s="1"/>
  <c r="M235" i="1"/>
  <c r="N235" i="1" s="1"/>
  <c r="M188" i="1"/>
  <c r="N188" i="1" s="1"/>
  <c r="M331" i="1"/>
  <c r="N331" i="1" s="1"/>
  <c r="M29" i="1"/>
  <c r="N29" i="1" s="1"/>
  <c r="M181" i="1"/>
  <c r="N181" i="1" s="1"/>
  <c r="M202" i="1"/>
  <c r="N202" i="1" s="1"/>
  <c r="M183" i="1"/>
  <c r="N183" i="1" s="1"/>
  <c r="M371" i="1"/>
  <c r="N371" i="1" s="1"/>
  <c r="M93" i="1"/>
  <c r="N93" i="1" s="1"/>
  <c r="M3" i="1"/>
  <c r="N3" i="1" s="1"/>
  <c r="M384" i="1"/>
  <c r="N384" i="1" s="1"/>
  <c r="M358" i="1"/>
  <c r="N358" i="1" s="1"/>
  <c r="M63" i="1"/>
  <c r="N63" i="1" s="1"/>
  <c r="M300" i="1"/>
  <c r="N300" i="1" s="1"/>
  <c r="M247" i="1"/>
  <c r="N247" i="1" s="1"/>
  <c r="M326" i="1"/>
  <c r="N326" i="1" s="1"/>
  <c r="M81" i="1"/>
  <c r="N81" i="1" s="1"/>
  <c r="M299" i="1"/>
  <c r="N299" i="1" s="1"/>
  <c r="M381" i="1"/>
  <c r="N381" i="1" s="1"/>
  <c r="M31" i="1"/>
  <c r="N31" i="1" s="1"/>
  <c r="M369" i="1"/>
  <c r="N369" i="1" s="1"/>
  <c r="M340" i="1"/>
  <c r="N340" i="1" s="1"/>
  <c r="M365" i="1"/>
  <c r="N365" i="1" s="1"/>
  <c r="M82" i="1"/>
  <c r="N82" i="1" s="1"/>
  <c r="M355" i="1"/>
  <c r="N355" i="1" s="1"/>
  <c r="M20" i="1"/>
  <c r="N20" i="1" s="1"/>
  <c r="M351" i="1"/>
  <c r="N351" i="1" s="1"/>
  <c r="M22" i="1"/>
  <c r="N22" i="1" s="1"/>
  <c r="M374" i="1"/>
  <c r="N374" i="1" s="1"/>
  <c r="M317" i="1"/>
  <c r="N317" i="1" s="1"/>
  <c r="M107" i="1"/>
  <c r="N107" i="1" s="1"/>
  <c r="M330" i="1"/>
  <c r="N330" i="1" s="1"/>
  <c r="M98" i="1"/>
  <c r="N98" i="1" s="1"/>
  <c r="M248" i="1"/>
  <c r="N248" i="1" s="1"/>
  <c r="M157" i="1"/>
  <c r="N157" i="1" s="1"/>
  <c r="M356" i="1"/>
  <c r="N356" i="1" s="1"/>
  <c r="M267" i="1"/>
  <c r="N267" i="1" s="1"/>
  <c r="M307" i="1"/>
  <c r="N307" i="1" s="1"/>
  <c r="M91" i="1"/>
  <c r="N91" i="1" s="1"/>
  <c r="M139" i="1"/>
  <c r="N139" i="1" s="1"/>
  <c r="M223" i="1"/>
  <c r="N223" i="1" s="1"/>
  <c r="M343" i="1"/>
  <c r="N343" i="1" s="1"/>
  <c r="M27" i="1"/>
  <c r="N27" i="1" s="1"/>
  <c r="M13" i="1"/>
  <c r="N13" i="1" s="1"/>
  <c r="M382" i="1"/>
  <c r="N382" i="1" s="1"/>
  <c r="M83" i="1"/>
  <c r="M293" i="1"/>
  <c r="N293" i="1" s="1"/>
  <c r="M312" i="1"/>
  <c r="N312" i="1" s="1"/>
  <c r="M109" i="1"/>
  <c r="N109" i="1" s="1"/>
  <c r="M268" i="1"/>
  <c r="N268" i="1" s="1"/>
  <c r="M277" i="1"/>
  <c r="N277" i="1" s="1"/>
  <c r="M78" i="1"/>
  <c r="N78" i="1" s="1"/>
  <c r="M182" i="1"/>
  <c r="N182" i="1" s="1"/>
  <c r="M196" i="1"/>
  <c r="N196" i="1" s="1"/>
  <c r="M38" i="1"/>
  <c r="N38" i="1" s="1"/>
  <c r="M334" i="1"/>
  <c r="N334" i="1" s="1"/>
  <c r="M203" i="1"/>
  <c r="N203" i="1" s="1"/>
  <c r="M198" i="1"/>
  <c r="N198" i="1" s="1"/>
  <c r="M234" i="1"/>
  <c r="N234" i="1" s="1"/>
  <c r="M363" i="1"/>
  <c r="N363" i="1" s="1"/>
  <c r="M66" i="1"/>
  <c r="N66" i="1" s="1"/>
  <c r="M164" i="1"/>
  <c r="N164" i="1" s="1"/>
  <c r="M186" i="1"/>
  <c r="N186" i="1" s="1"/>
  <c r="M192" i="1"/>
  <c r="N192" i="1" s="1"/>
  <c r="M370" i="1"/>
  <c r="N370" i="1" s="1"/>
  <c r="M35" i="1"/>
  <c r="N35" i="1" s="1"/>
  <c r="M357" i="1"/>
  <c r="N357" i="1" s="1"/>
  <c r="M111" i="1"/>
  <c r="N111" i="1" s="1"/>
  <c r="M221" i="1"/>
  <c r="N221" i="1" s="1"/>
  <c r="M187" i="1"/>
  <c r="N187" i="1" s="1"/>
  <c r="M227" i="1"/>
  <c r="N227" i="1" s="1"/>
  <c r="M175" i="1"/>
  <c r="N175" i="1" s="1"/>
  <c r="M276" i="1"/>
  <c r="N276" i="1" s="1"/>
  <c r="M262" i="1"/>
  <c r="N262" i="1" s="1"/>
  <c r="M151" i="1"/>
  <c r="N151" i="1" s="1"/>
  <c r="M184" i="1"/>
  <c r="N184" i="1" s="1"/>
  <c r="M218" i="1"/>
  <c r="N218" i="1" s="1"/>
  <c r="M149" i="1"/>
  <c r="N149" i="1" s="1"/>
  <c r="M21" i="1"/>
  <c r="N21" i="1" s="1"/>
  <c r="M28" i="1"/>
  <c r="N28" i="1" s="1"/>
  <c r="M133" i="1"/>
  <c r="N133" i="1" s="1"/>
  <c r="M271" i="1"/>
  <c r="N271" i="1" s="1"/>
  <c r="M134" i="1"/>
  <c r="N134" i="1" s="1"/>
  <c r="M303" i="1"/>
  <c r="N303" i="1" s="1"/>
  <c r="M90" i="1"/>
  <c r="N90" i="1" s="1"/>
  <c r="M335" i="1"/>
  <c r="N335" i="1" s="1"/>
  <c r="M174" i="1"/>
  <c r="N174" i="1" s="1"/>
  <c r="M156" i="1"/>
  <c r="N156" i="1" s="1"/>
  <c r="M282" i="1"/>
  <c r="N282" i="1" s="1"/>
  <c r="M77" i="1"/>
  <c r="N77" i="1" s="1"/>
  <c r="M259" i="1"/>
  <c r="N259" i="1" s="1"/>
  <c r="M237" i="1"/>
  <c r="N237" i="1" s="1"/>
  <c r="M102" i="1"/>
  <c r="N102" i="1" s="1"/>
  <c r="M190" i="1"/>
  <c r="N190" i="1" s="1"/>
  <c r="M195" i="1"/>
  <c r="N195" i="1" s="1"/>
  <c r="M100" i="1"/>
  <c r="N100" i="1" s="1"/>
  <c r="M344" i="1"/>
  <c r="N344" i="1" s="1"/>
  <c r="M118" i="1"/>
  <c r="N118" i="1" s="1"/>
  <c r="M215" i="1"/>
  <c r="N215" i="1" s="1"/>
  <c r="M45" i="1"/>
  <c r="N45" i="1" s="1"/>
  <c r="M341" i="1"/>
  <c r="N341" i="1" s="1"/>
  <c r="M387" i="1"/>
  <c r="N387" i="1" s="1"/>
  <c r="M275" i="1"/>
  <c r="N275" i="1" s="1"/>
  <c r="M86" i="1"/>
  <c r="N86" i="1" s="1"/>
  <c r="M178" i="1"/>
  <c r="N178" i="1" s="1"/>
  <c r="M194" i="1"/>
  <c r="N194" i="1" s="1"/>
  <c r="M274" i="1"/>
  <c r="N274" i="1" s="1"/>
  <c r="M115" i="1"/>
  <c r="N115" i="1" s="1"/>
  <c r="M232" i="1"/>
  <c r="N232" i="1" s="1"/>
  <c r="M55" i="1"/>
  <c r="N55" i="1" s="1"/>
  <c r="M318" i="1"/>
  <c r="N318" i="1" s="1"/>
  <c r="M54" i="1"/>
  <c r="N54" i="1" s="1"/>
  <c r="M244" i="1"/>
  <c r="N244" i="1" s="1"/>
  <c r="M150" i="1"/>
  <c r="N150" i="1" s="1"/>
  <c r="M390" i="1"/>
  <c r="N390" i="1" s="1"/>
  <c r="M10" i="1"/>
  <c r="N10" i="1" s="1"/>
  <c r="M311" i="1"/>
  <c r="N311" i="1" s="1"/>
  <c r="M122" i="1"/>
  <c r="N122" i="1" s="1"/>
  <c r="M279" i="1"/>
  <c r="N279" i="1" s="1"/>
  <c r="M206" i="1"/>
  <c r="N206" i="1" s="1"/>
  <c r="M231" i="1"/>
  <c r="N231" i="1" s="1"/>
  <c r="M243" i="1"/>
  <c r="N243" i="1" s="1"/>
  <c r="M11" i="1"/>
  <c r="N11" i="1" s="1"/>
  <c r="M180" i="1"/>
  <c r="N180" i="1" s="1"/>
  <c r="M119" i="1"/>
  <c r="N119" i="1" s="1"/>
  <c r="M179" i="1"/>
  <c r="N179" i="1" s="1"/>
  <c r="M212" i="1"/>
  <c r="N212" i="1" s="1"/>
  <c r="M388" i="1"/>
  <c r="N388" i="1" s="1"/>
  <c r="M7" i="1"/>
  <c r="N7" i="1" s="1"/>
  <c r="M142" i="1"/>
  <c r="N142" i="1" s="1"/>
  <c r="M250" i="1"/>
  <c r="N250" i="1" s="1"/>
  <c r="M359" i="1"/>
  <c r="N359" i="1" s="1"/>
  <c r="M87" i="1"/>
  <c r="N87" i="1" s="1"/>
  <c r="M284" i="1"/>
  <c r="N284" i="1" s="1"/>
  <c r="M278" i="1"/>
  <c r="N278" i="1" s="1"/>
  <c r="M143" i="1"/>
  <c r="N143" i="1" s="1"/>
  <c r="M222" i="1"/>
  <c r="N222" i="1" s="1"/>
  <c r="M391" i="1"/>
  <c r="N391" i="1" s="1"/>
  <c r="M220" i="1"/>
  <c r="N220" i="1" s="1"/>
  <c r="M214" i="1"/>
  <c r="N214" i="1" s="1"/>
  <c r="M350" i="1"/>
  <c r="N350" i="1" s="1"/>
  <c r="M70" i="1"/>
  <c r="N70" i="1" s="1"/>
  <c r="M114" i="1"/>
  <c r="N114" i="1" s="1"/>
  <c r="M239" i="1"/>
  <c r="N239" i="1" s="1"/>
  <c r="M43" i="1"/>
  <c r="N43" i="1" s="1"/>
  <c r="M325" i="1"/>
  <c r="N325" i="1" s="1"/>
  <c r="M253" i="1"/>
  <c r="N253" i="1" s="1"/>
  <c r="M103" i="1"/>
  <c r="N103" i="1" s="1"/>
  <c r="M242" i="1"/>
  <c r="N242" i="1" s="1"/>
  <c r="M306" i="1"/>
  <c r="N306" i="1" s="1"/>
  <c r="M99" i="1"/>
  <c r="N99" i="1" s="1"/>
  <c r="M26" i="1"/>
  <c r="N26" i="1" s="1"/>
  <c r="M354" i="1"/>
  <c r="N354" i="1" s="1"/>
  <c r="M376" i="1"/>
  <c r="N376" i="1" s="1"/>
  <c r="M60" i="1"/>
  <c r="N60" i="1" s="1"/>
  <c r="M173" i="1"/>
  <c r="N173" i="1" s="1"/>
  <c r="M290" i="1"/>
  <c r="N290" i="1" s="1"/>
  <c r="M124" i="1"/>
  <c r="N124" i="1" s="1"/>
  <c r="M301" i="1"/>
  <c r="N301" i="1" s="1"/>
  <c r="M116" i="1"/>
  <c r="N116" i="1" s="1"/>
  <c r="M58" i="1"/>
  <c r="N58" i="1" s="1"/>
  <c r="M291" i="1"/>
  <c r="N291" i="1" s="1"/>
  <c r="M6" i="1"/>
  <c r="N6" i="1" s="1"/>
  <c r="M380" i="1"/>
  <c r="N380" i="1" s="1"/>
  <c r="M189" i="1"/>
  <c r="N189" i="1" s="1"/>
  <c r="M148" i="1"/>
  <c r="N148" i="1" s="1"/>
  <c r="M197" i="1"/>
  <c r="N197" i="1" s="1"/>
  <c r="M74" i="1"/>
  <c r="N74" i="1" s="1"/>
  <c r="M378" i="1"/>
  <c r="N378" i="1" s="1"/>
  <c r="M287" i="1"/>
  <c r="N287" i="1" s="1"/>
  <c r="M130" i="1"/>
  <c r="N130" i="1" s="1"/>
  <c r="M333" i="1"/>
  <c r="N333" i="1" s="1"/>
  <c r="M110" i="1"/>
  <c r="N110" i="1" s="1"/>
  <c r="M155" i="1"/>
  <c r="N155" i="1" s="1"/>
  <c r="M236" i="1"/>
  <c r="N236" i="1" s="1"/>
  <c r="M163" i="1"/>
  <c r="N163" i="1" s="1"/>
  <c r="M204" i="1"/>
  <c r="N204" i="1" s="1"/>
  <c r="M170" i="1"/>
  <c r="N170" i="1" s="1"/>
  <c r="M228" i="1"/>
  <c r="N228" i="1" s="1"/>
  <c r="M47" i="1"/>
  <c r="N47" i="1" s="1"/>
  <c r="M138" i="1"/>
  <c r="N138" i="1" s="1"/>
  <c r="M258" i="1"/>
  <c r="N258" i="1" s="1"/>
  <c r="M238" i="1"/>
  <c r="N238" i="1" s="1"/>
  <c r="M166" i="1"/>
  <c r="N166" i="1" s="1"/>
  <c r="M205" i="1"/>
  <c r="N205" i="1" s="1"/>
  <c r="M230" i="1"/>
  <c r="N230" i="1" s="1"/>
  <c r="M261" i="1"/>
  <c r="N261" i="1" s="1"/>
  <c r="M147" i="1"/>
  <c r="N147" i="1" s="1"/>
  <c r="M269" i="1"/>
  <c r="N269" i="1" s="1"/>
  <c r="M165" i="1"/>
  <c r="N165" i="1" s="1"/>
  <c r="M252" i="1"/>
  <c r="N252" i="1" s="1"/>
  <c r="M373" i="1"/>
  <c r="N373" i="1" s="1"/>
  <c r="M39" i="1"/>
  <c r="N39" i="1" s="1"/>
  <c r="M132" i="1"/>
  <c r="N132" i="1" s="1"/>
  <c r="M308" i="1"/>
  <c r="N308" i="1" s="1"/>
  <c r="M315" i="1"/>
  <c r="N315" i="1" s="1"/>
  <c r="M42" i="1"/>
  <c r="N42" i="1" s="1"/>
  <c r="M84" i="1"/>
  <c r="N84" i="1" s="1"/>
  <c r="M298" i="1"/>
  <c r="N298" i="1" s="1"/>
  <c r="M69" i="1"/>
  <c r="N69" i="1" s="1"/>
  <c r="M328" i="1"/>
  <c r="N328" i="1" s="1"/>
  <c r="M364" i="1"/>
  <c r="N364" i="1" s="1"/>
  <c r="M12" i="1"/>
  <c r="N12" i="1" s="1"/>
  <c r="M294" i="1"/>
  <c r="N294" i="1" s="1"/>
  <c r="M75" i="1"/>
  <c r="N75" i="1" s="1"/>
  <c r="M375" i="1"/>
  <c r="N375" i="1" s="1"/>
  <c r="M302" i="1"/>
  <c r="N302" i="1" s="1"/>
  <c r="M68" i="1"/>
  <c r="N68" i="1" s="1"/>
  <c r="M167" i="1"/>
  <c r="N167" i="1" s="1"/>
  <c r="M251" i="1"/>
  <c r="N251" i="1" s="1"/>
  <c r="M316" i="1"/>
  <c r="N316" i="1" s="1"/>
  <c r="M36" i="1"/>
  <c r="N36" i="1" s="1"/>
  <c r="M379" i="1"/>
  <c r="N379" i="1" s="1"/>
  <c r="M5" i="1"/>
  <c r="N5" i="1" s="1"/>
  <c r="M85" i="1"/>
  <c r="N85" i="1" s="1"/>
  <c r="M332" i="1"/>
  <c r="N332" i="1" s="1"/>
  <c r="M296" i="1"/>
  <c r="N296" i="1" s="1"/>
  <c r="M172" i="1"/>
  <c r="N172" i="1" s="1"/>
  <c r="M367" i="1"/>
  <c r="N367" i="1" s="1"/>
  <c r="M67" i="1"/>
  <c r="N67" i="1" s="1"/>
  <c r="M254" i="1"/>
  <c r="N254" i="1" s="1"/>
  <c r="M211" i="1"/>
  <c r="N211" i="1" s="1"/>
  <c r="M226" i="1"/>
  <c r="N226" i="1" s="1"/>
  <c r="M153" i="1"/>
  <c r="N153" i="1" s="1"/>
  <c r="M283" i="1"/>
  <c r="N283" i="1" s="1"/>
  <c r="M50" i="1"/>
  <c r="N50" i="1" s="1"/>
  <c r="M389" i="1"/>
  <c r="N389" i="1" s="1"/>
  <c r="M362" i="1"/>
  <c r="N362" i="1" s="1"/>
  <c r="M37" i="1"/>
  <c r="N37" i="1" s="1"/>
  <c r="Y1" i="1" l="1"/>
  <c r="V4" i="1"/>
</calcChain>
</file>

<file path=xl/sharedStrings.xml><?xml version="1.0" encoding="utf-8"?>
<sst xmlns="http://schemas.openxmlformats.org/spreadsheetml/2006/main" count="879" uniqueCount="223">
  <si>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</si>
  <si>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</si>
  <si>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</si>
  <si>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</si>
  <si>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</si>
  <si>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</si>
  <si>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</si>
  <si>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</si>
  <si>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</si>
  <si>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</si>
  <si>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</si>
  <si>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Connor Bedard</t>
  </si>
  <si>
    <t>Over</t>
  </si>
  <si>
    <t>Under</t>
  </si>
  <si>
    <t>Joel Farabee</t>
  </si>
  <si>
    <t>Owen Tippett</t>
  </si>
  <si>
    <t>Ryan Donato</t>
  </si>
  <si>
    <t>Sean Couturier</t>
  </si>
  <si>
    <t>Taylor Hall</t>
  </si>
  <si>
    <t>Teuvo Teravainen</t>
  </si>
  <si>
    <t>Travis Konecny</t>
  </si>
  <si>
    <t>Travis Sanheim</t>
  </si>
  <si>
    <t>Tyler Bertuzzi</t>
  </si>
  <si>
    <t>Tyson Foerster</t>
  </si>
  <si>
    <t>Blake Coleman</t>
  </si>
  <si>
    <t>Brock Faber</t>
  </si>
  <si>
    <t>Connor Zary</t>
  </si>
  <si>
    <t>Joel Eriksson Ek</t>
  </si>
  <si>
    <t>Jonathan Huberdeau</t>
  </si>
  <si>
    <t>Kirill Kaprizov</t>
  </si>
  <si>
    <t>MacKenzie Weegar</t>
  </si>
  <si>
    <t>Marco Rossi</t>
  </si>
  <si>
    <t>Matt Boldy</t>
  </si>
  <si>
    <t>Mikael Backlund</t>
  </si>
  <si>
    <t>Nazem Kadri</t>
  </si>
  <si>
    <t>Rasmus Andersson</t>
  </si>
  <si>
    <t>Ryan Hartman</t>
  </si>
  <si>
    <t>Yegor Sharangovich</t>
  </si>
  <si>
    <t>Warren Foegele</t>
  </si>
  <si>
    <t>Jaden Schwartz</t>
  </si>
  <si>
    <t>Oliver Bjorkstrand</t>
  </si>
  <si>
    <t>Brandon Montour</t>
  </si>
  <si>
    <t>Quinton Byfield</t>
  </si>
  <si>
    <t>Phillip Danault</t>
  </si>
  <si>
    <t>Kevin Fiala</t>
  </si>
  <si>
    <t>Alex Laferriere</t>
  </si>
  <si>
    <t>Adrian Kempe</t>
  </si>
  <si>
    <t>Trevor Moore</t>
  </si>
  <si>
    <t>Jared McCann</t>
  </si>
  <si>
    <t>Daniel Sprong</t>
  </si>
  <si>
    <t>Valeri Nichushkin</t>
  </si>
  <si>
    <t>Sam Reinhart</t>
  </si>
  <si>
    <t>Artturi Lehkonen</t>
  </si>
  <si>
    <t>Nathan MacKinnon</t>
  </si>
  <si>
    <t>Anton Lundell</t>
  </si>
  <si>
    <t>Carter Verhaeghe</t>
  </si>
  <si>
    <t>Matthew Tkachuk</t>
  </si>
  <si>
    <t>Aleksander Barkov</t>
  </si>
  <si>
    <t>Mikko Rantanen</t>
  </si>
  <si>
    <t>Cale Makar</t>
  </si>
  <si>
    <t>Sam Bennett</t>
  </si>
  <si>
    <t>Casey Mittelstadt</t>
  </si>
  <si>
    <t>Devon Toews</t>
  </si>
  <si>
    <t>Gustav Forsling</t>
  </si>
  <si>
    <t>Evan Rodrigues</t>
  </si>
  <si>
    <t>Morgan Geekie</t>
  </si>
  <si>
    <t>Dylan Larkin</t>
  </si>
  <si>
    <t>Brad Marchand</t>
  </si>
  <si>
    <t>Elias Lindholm</t>
  </si>
  <si>
    <t>Charlie McAvoy</t>
  </si>
  <si>
    <t>Pavel Zacha</t>
  </si>
  <si>
    <t>Lucas Raymond</t>
  </si>
  <si>
    <t>David Pastrnak</t>
  </si>
  <si>
    <t>Moritz Seider</t>
  </si>
  <si>
    <t>Patrick Kane</t>
  </si>
  <si>
    <t>Alex DeBrincat</t>
  </si>
  <si>
    <t>Charlie Coyle</t>
  </si>
  <si>
    <t>Vladimir Tarasenko</t>
  </si>
  <si>
    <t>Jesperi Kotkaniemi</t>
  </si>
  <si>
    <t>Zach Werenski</t>
  </si>
  <si>
    <t>Jordan Martinook</t>
  </si>
  <si>
    <t>Sebastian Aho</t>
  </si>
  <si>
    <t>Yegor Chinakhov</t>
  </si>
  <si>
    <t>Andrei Svechnikov</t>
  </si>
  <si>
    <t>Martin Necas</t>
  </si>
  <si>
    <t>Kirill Marchenko</t>
  </si>
  <si>
    <t>Shayne Gostisbehere</t>
  </si>
  <si>
    <t>Adam Fantilli</t>
  </si>
  <si>
    <t>Sean Monahan</t>
  </si>
  <si>
    <t>Brent Burns</t>
  </si>
  <si>
    <t>Jack Roslovic</t>
  </si>
  <si>
    <t>Tyler Seguin</t>
  </si>
  <si>
    <t>Brayden Point</t>
  </si>
  <si>
    <t>Matt Duchene</t>
  </si>
  <si>
    <t>Brandon Hagel</t>
  </si>
  <si>
    <t>Jason Robertson</t>
  </si>
  <si>
    <t>Roope Hintz</t>
  </si>
  <si>
    <t>Mason Marchment</t>
  </si>
  <si>
    <t>Wyatt Johnston</t>
  </si>
  <si>
    <t>Nikita Kucherov</t>
  </si>
  <si>
    <t>Thomas Harley</t>
  </si>
  <si>
    <t>Jamie Benn</t>
  </si>
  <si>
    <t>Miro Heiskanen</t>
  </si>
  <si>
    <t>Victor Hedman</t>
  </si>
  <si>
    <t>Jake Guentzel</t>
  </si>
  <si>
    <t>Nicolas Roy</t>
  </si>
  <si>
    <t>Mike Matheson</t>
  </si>
  <si>
    <t>Joel Armia</t>
  </si>
  <si>
    <t>Nick Suzuki</t>
  </si>
  <si>
    <t>Juraj Slafkovsky</t>
  </si>
  <si>
    <t>Pavel Dorofeyev</t>
  </si>
  <si>
    <t>William Karlsson</t>
  </si>
  <si>
    <t>Noah Hanifin</t>
  </si>
  <si>
    <t>Tomas Hertl</t>
  </si>
  <si>
    <t>Jack Eichel</t>
  </si>
  <si>
    <t>Shea Theodore</t>
  </si>
  <si>
    <t>Brendan Gallagher</t>
  </si>
  <si>
    <t>Kirby Dach</t>
  </si>
  <si>
    <t>Cole Caufield</t>
  </si>
  <si>
    <t>Nino Niederreiter</t>
  </si>
  <si>
    <t>Steven Stamkos</t>
  </si>
  <si>
    <t>Roman Josi</t>
  </si>
  <si>
    <t>Josh Morrissey</t>
  </si>
  <si>
    <t>Ryan O'Reilly</t>
  </si>
  <si>
    <t>Gabriel Vilardi</t>
  </si>
  <si>
    <t>Cole Perfetti</t>
  </si>
  <si>
    <t>Filip Forsberg</t>
  </si>
  <si>
    <t>Brady Skjei</t>
  </si>
  <si>
    <t>Mark Scheifele</t>
  </si>
  <si>
    <t>Jonathan Marchessault</t>
  </si>
  <si>
    <t>Nikolaj Ehlers</t>
  </si>
  <si>
    <t>Kyle Connor</t>
  </si>
  <si>
    <t>Dougie Hamilton</t>
  </si>
  <si>
    <t>Connor McMichael</t>
  </si>
  <si>
    <t>Tom Wilson</t>
  </si>
  <si>
    <t>Jesper Bratt</t>
  </si>
  <si>
    <t>Dylan Strome</t>
  </si>
  <si>
    <t>John Carlson</t>
  </si>
  <si>
    <t>Timo Meier</t>
  </si>
  <si>
    <t>Jack Hughes</t>
  </si>
  <si>
    <t>Pierre-Luc Dubois</t>
  </si>
  <si>
    <t>Stefan Noesen</t>
  </si>
  <si>
    <t>Jakob Chychrun</t>
  </si>
  <si>
    <t>Nico Hischier</t>
  </si>
  <si>
    <t>Tim St√ºtzle</t>
  </si>
  <si>
    <t>Jake DeBrusk</t>
  </si>
  <si>
    <t>Quinn Hughes</t>
  </si>
  <si>
    <t>Thomas Chabot</t>
  </si>
  <si>
    <t>Drake Batherson</t>
  </si>
  <si>
    <t>Brady Tkachuk</t>
  </si>
  <si>
    <t>Conor Garland</t>
  </si>
  <si>
    <t>Claude Giroux</t>
  </si>
  <si>
    <t>Jake Sanderson</t>
  </si>
  <si>
    <t>Josh Norris</t>
  </si>
  <si>
    <t>Shane Pinto</t>
  </si>
  <si>
    <t>David Perron</t>
  </si>
  <si>
    <t>Kiefer Sherwood</t>
  </si>
  <si>
    <t>Elias Pettersson</t>
  </si>
  <si>
    <t>Rickard Rakell</t>
  </si>
  <si>
    <t>Logan Cooley</t>
  </si>
  <si>
    <t>Clayton Keller</t>
  </si>
  <si>
    <t>Sidney Crosby</t>
  </si>
  <si>
    <t>Michael Bunting</t>
  </si>
  <si>
    <t>Erik Karlsson</t>
  </si>
  <si>
    <t>Lawson Crouse</t>
  </si>
  <si>
    <t>Drew O'Connor</t>
  </si>
  <si>
    <t>Anthony Beauvillier</t>
  </si>
  <si>
    <t>Bryan Rust</t>
  </si>
  <si>
    <t>Mikhail Sergachev</t>
  </si>
  <si>
    <t>Nick Schmaltz</t>
  </si>
  <si>
    <t>Barrett Hayton</t>
  </si>
  <si>
    <t>Dylan Guenther</t>
  </si>
  <si>
    <t>Evgeni Malkin</t>
  </si>
  <si>
    <t>Kris Letang</t>
  </si>
  <si>
    <t>Jean-Gabriel Pageau</t>
  </si>
  <si>
    <t>Jake Neighbours</t>
  </si>
  <si>
    <t>Bo Horvat</t>
  </si>
  <si>
    <t>Jordan Kyrou</t>
  </si>
  <si>
    <t>Colton Parayko</t>
  </si>
  <si>
    <t>Brock Nelson</t>
  </si>
  <si>
    <t>Anders Lee</t>
  </si>
  <si>
    <t>Justin Faulk</t>
  </si>
  <si>
    <t>Noah Dobson</t>
  </si>
  <si>
    <t>Pavel Buchnevich</t>
  </si>
  <si>
    <t>Brandon Saad</t>
  </si>
  <si>
    <t>Brayden Schenn</t>
  </si>
  <si>
    <t>Robert Thomas</t>
  </si>
  <si>
    <t>Kyle Palmieri</t>
  </si>
  <si>
    <t>Jason Zucker</t>
  </si>
  <si>
    <t>Jake Walman</t>
  </si>
  <si>
    <t>Dylan Cozens</t>
  </si>
  <si>
    <t>Rasmus Dahlin</t>
  </si>
  <si>
    <t>Tyler Toffoli</t>
  </si>
  <si>
    <t>JJ Peterka</t>
  </si>
  <si>
    <t>Fabian Zetterlund</t>
  </si>
  <si>
    <t>William Eklund</t>
  </si>
  <si>
    <t>Mikael Granlund</t>
  </si>
  <si>
    <t>Alex Tuch</t>
  </si>
  <si>
    <t>Artemi Panarin</t>
  </si>
  <si>
    <t>Alexis Lafreni√®re</t>
  </si>
  <si>
    <t>Ryan Nugent-Hopkins</t>
  </si>
  <si>
    <t>Leon Draisaitl</t>
  </si>
  <si>
    <t>Evan Bouchard</t>
  </si>
  <si>
    <t>Mattias Ekholm</t>
  </si>
  <si>
    <t>Chris Kreider</t>
  </si>
  <si>
    <t>Mika Zibanejad</t>
  </si>
  <si>
    <t>Connor McDavid</t>
  </si>
  <si>
    <t>Jeff Skinner</t>
  </si>
  <si>
    <t>Vincent Trocheck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</si>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</sst>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164" fontId="0" fillId="0" borderId="0" xfId="2" applyNumberFormat="1" applyFont="1"/>
    <xf numFmtId="44" fontId="0" fillId="33" borderId="0" xfId="1" applyFont="1" applyFill="1"/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393" totalsRowShown="0">
  <autoFilter ref="A1:S393" xr:uid="{00000000-0009-0000-0100-000001000000}"/>
  <sortState xmlns:xlrd2="http://schemas.microsoft.com/office/spreadsheetml/2017/richdata2" ref="A2:S393">
    <sortCondition descending="1" ref="K1:K393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>
      <calculatedColumnFormula>1/1.8</calculatedColumnFormula>
    </tableColumn>
    <tableColumn id="13" xr3:uid="{00000000-0010-0000-0000-00000D000000}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2" dataCellStyle="Percent">
      <calculatedColumnFormula>1/1.83</calculatedColumnFormula>
    </tableColumn>
    <tableColumn id="16" xr3:uid="{00000000-0010-0000-0000-000010000000}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 dataDxfId="0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3"/>
  <sheetViews>
    <sheetView tabSelected="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8" max="18" width="7.6640625" style="9" bestFit="1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209</v>
      </c>
      <c r="M1" s="2" t="s">
        <v>210</v>
      </c>
      <c r="N1" s="3" t="s">
        <v>211</v>
      </c>
      <c r="O1" s="2" t="s">
        <v>212</v>
      </c>
      <c r="P1" s="2" t="s">
        <v>213</v>
      </c>
      <c r="Q1" s="3" t="s">
        <v>214</v>
      </c>
      <c r="R1" s="4" t="s">
        <v>215</v>
      </c>
      <c r="S1" s="3" t="s">
        <v>216</v>
      </c>
      <c r="U1" t="s">
        <v>217</v>
      </c>
      <c r="V1" s="5">
        <f>SUM(K2:K75)</f>
        <v>2.4047816936567257</v>
      </c>
      <c r="W1" t="s">
        <v>218</v>
      </c>
      <c r="X1" t="s">
        <v>219</v>
      </c>
      <c r="Y1" s="6">
        <f>SUM(Q2:Q3,N4,Q5,N6,Q7:Q8,N9:N10,Q11,N12,Q14,N15:N17)</f>
        <v>989.29056819634377</v>
      </c>
    </row>
    <row r="2" spans="1:25" x14ac:dyDescent="0.2">
      <c r="A2">
        <v>7638</v>
      </c>
      <c r="B2" t="s">
        <v>133</v>
      </c>
      <c r="C2" s="1">
        <v>45619</v>
      </c>
      <c r="D2" t="s">
        <v>13</v>
      </c>
      <c r="E2">
        <v>2.5</v>
      </c>
      <c r="F2" s="2">
        <v>0.55555555555555503</v>
      </c>
      <c r="G2" s="2">
        <v>0.63960487353184803</v>
      </c>
      <c r="H2" s="2">
        <v>0.712729283158135</v>
      </c>
      <c r="I2" s="2">
        <v>0.74285714285714199</v>
      </c>
      <c r="J2" s="2">
        <v>0.71673819742489198</v>
      </c>
      <c r="K2" s="2">
        <v>8.8410221776451303E-2</v>
      </c>
      <c r="L2" s="2">
        <f t="shared" ref="L2" si="0">1/1.8</f>
        <v>0.55555555555555558</v>
      </c>
      <c r="M2" s="2">
        <f>(Table1[[#This Row],[poisson_likelihood]] - (1-Table1[[#This Row],[poisson_likelihood]])/(1/Table1[[#This Row],[365 implied]]-1))/4</f>
        <v>8.8410221776450915E-2</v>
      </c>
      <c r="N2" s="3">
        <f>Table1[[#This Row],[kelly/4 365]]*$W$2*$U$2</f>
        <v>102.20221637357726</v>
      </c>
      <c r="O2" s="2">
        <f t="shared" ref="O2" si="1">1/1.83</f>
        <v>0.54644808743169393</v>
      </c>
      <c r="P2" s="2">
        <f>(Table1[[#This Row],[poisson_likelihood]] - (1-Table1[[#This Row],[poisson_likelihood]])/(1/Table1[[#This Row],[99/pinn implied]]-1))/4</f>
        <v>9.1654996439574435E-2</v>
      </c>
      <c r="Q2" s="8">
        <f>Table1[[#This Row],[kelly/4 99]]*$W$2*$U$2</f>
        <v>105.95317588414805</v>
      </c>
      <c r="R2" s="9" t="s">
        <v>221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87.941135983842926</v>
      </c>
      <c r="U2" s="3">
        <v>2890</v>
      </c>
      <c r="W2" s="7">
        <v>0.4</v>
      </c>
    </row>
    <row r="3" spans="1:25" x14ac:dyDescent="0.2">
      <c r="A3">
        <v>7515</v>
      </c>
      <c r="B3" t="s">
        <v>72</v>
      </c>
      <c r="C3" s="1">
        <v>45619</v>
      </c>
      <c r="D3" t="s">
        <v>12</v>
      </c>
      <c r="E3">
        <v>3.5</v>
      </c>
      <c r="F3" s="2">
        <v>0.61728395061728303</v>
      </c>
      <c r="G3" s="2">
        <v>0.76051231186910795</v>
      </c>
      <c r="H3" s="2">
        <v>0.74958661661390502</v>
      </c>
      <c r="I3" s="2">
        <v>0.69729729729729695</v>
      </c>
      <c r="J3" s="2">
        <v>0.68338557993730398</v>
      </c>
      <c r="K3" s="2">
        <v>8.6423515691341393E-2</v>
      </c>
      <c r="L3" s="2">
        <f>1/1.62</f>
        <v>0.61728395061728392</v>
      </c>
      <c r="M3" s="2">
        <f>(Table1[[#This Row],[poisson_likelihood]] - (1-Table1[[#This Row],[poisson_likelihood]])/(1/Table1[[#This Row],[365 implied]]-1))/4</f>
        <v>8.6423515691341199E-2</v>
      </c>
      <c r="N3" s="8">
        <f>Table1[[#This Row],[kelly/4 365]]*$W$2*$U$2</f>
        <v>99.905584139190424</v>
      </c>
      <c r="O3" s="2">
        <f>1/1.62</f>
        <v>0.61728395061728392</v>
      </c>
      <c r="P3" s="2">
        <f>(Table1[[#This Row],[poisson_likelihood]] - (1-Table1[[#This Row],[poisson_likelihood]])/(1/Table1[[#This Row],[99/pinn implied]]-1))/4</f>
        <v>8.6423515691341199E-2</v>
      </c>
      <c r="Q3" s="3">
        <f>Table1[[#This Row],[kelly/4 99]]*$W$2*$U$2</f>
        <v>99.905584139190424</v>
      </c>
      <c r="R3" s="9" t="s">
        <v>222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-99.905584139190424</v>
      </c>
    </row>
    <row r="4" spans="1:25" x14ac:dyDescent="0.2">
      <c r="A4">
        <v>7477</v>
      </c>
      <c r="B4" t="s">
        <v>53</v>
      </c>
      <c r="C4" s="1">
        <v>45619</v>
      </c>
      <c r="D4" t="s">
        <v>12</v>
      </c>
      <c r="E4">
        <v>3.5</v>
      </c>
      <c r="F4" s="2">
        <v>0.50505050505050497</v>
      </c>
      <c r="G4" s="2">
        <v>0.65677855426951404</v>
      </c>
      <c r="H4" s="2">
        <v>0.65685506615157196</v>
      </c>
      <c r="I4" s="2">
        <v>0.67052023121387205</v>
      </c>
      <c r="J4" s="2">
        <v>0.64918032786885205</v>
      </c>
      <c r="K4" s="2">
        <v>7.6676793617376005E-2</v>
      </c>
      <c r="L4" s="2">
        <f>1/2</f>
        <v>0.5</v>
      </c>
      <c r="M4" s="2">
        <f>(Table1[[#This Row],[poisson_likelihood]] - (1-Table1[[#This Row],[poisson_likelihood]])/(1/Table1[[#This Row],[365 implied]]-1))/4</f>
        <v>7.8427533075785982E-2</v>
      </c>
      <c r="N4" s="8">
        <f>Table1[[#This Row],[kelly/4 365]]*$W$2*$U$2</f>
        <v>90.662228235608609</v>
      </c>
      <c r="O4" s="2">
        <f>1/1.95</f>
        <v>0.51282051282051289</v>
      </c>
      <c r="P4" s="2">
        <f>(Table1[[#This Row],[poisson_likelihood]] - (1-Table1[[#This Row],[poisson_likelihood]])/(1/Table1[[#This Row],[99/pinn implied]]-1))/4</f>
        <v>7.3912468156727695E-2</v>
      </c>
      <c r="Q4" s="3">
        <f>Table1[[#This Row],[kelly/4 99]]*$W$2*$U$2</f>
        <v>85.442813189177215</v>
      </c>
      <c r="R4" s="9" t="s">
        <v>222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-90.662228235608609</v>
      </c>
      <c r="U4" t="s">
        <v>220</v>
      </c>
      <c r="V4" s="6">
        <f>SUM(S:S)</f>
        <v>-269.48898508554129</v>
      </c>
    </row>
    <row r="5" spans="1:25" x14ac:dyDescent="0.2">
      <c r="A5">
        <v>7770</v>
      </c>
      <c r="B5" t="s">
        <v>199</v>
      </c>
      <c r="C5" s="1">
        <v>45619</v>
      </c>
      <c r="D5" t="s">
        <v>13</v>
      </c>
      <c r="E5">
        <v>2.5</v>
      </c>
      <c r="F5" s="2">
        <v>0.56497175141242895</v>
      </c>
      <c r="G5" s="2">
        <v>0.62594175189082302</v>
      </c>
      <c r="H5" s="2">
        <v>0.67599313286199303</v>
      </c>
      <c r="I5" s="2">
        <v>0.60773480662983403</v>
      </c>
      <c r="J5" s="2">
        <v>0.56957928802588997</v>
      </c>
      <c r="K5" s="2">
        <v>6.3801248430431307E-2</v>
      </c>
      <c r="L5" s="2">
        <f>1/1.71</f>
        <v>0.58479532163742687</v>
      </c>
      <c r="M5" s="2">
        <f>(Table1[[#This Row],[poisson_likelihood]] - (1-Table1[[#This Row],[poisson_likelihood]])/(1/Table1[[#This Row],[365 implied]]-1))/4</f>
        <v>5.4911358166904289E-2</v>
      </c>
      <c r="N5" s="3">
        <f>Table1[[#This Row],[kelly/4 365]]*$W$2*$U$2</f>
        <v>63.47753004094136</v>
      </c>
      <c r="O5" s="2">
        <f>1/1.74</f>
        <v>0.57471264367816088</v>
      </c>
      <c r="P5" s="2">
        <f>(Table1[[#This Row],[poisson_likelihood]] - (1-Table1[[#This Row],[poisson_likelihood]])/(1/Table1[[#This Row],[99/pinn implied]]-1))/4</f>
        <v>5.9536503776982413E-2</v>
      </c>
      <c r="Q5" s="8">
        <f>Table1[[#This Row],[kelly/4 99]]*$W$2*$U$2</f>
        <v>68.824198366191681</v>
      </c>
      <c r="R5" s="9" t="s">
        <v>222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-68.824198366191681</v>
      </c>
    </row>
    <row r="6" spans="1:25" x14ac:dyDescent="0.2">
      <c r="A6">
        <v>7711</v>
      </c>
      <c r="B6" t="s">
        <v>170</v>
      </c>
      <c r="C6" s="1">
        <v>45619</v>
      </c>
      <c r="D6" t="s">
        <v>12</v>
      </c>
      <c r="E6">
        <v>1.5</v>
      </c>
      <c r="F6" s="2">
        <v>0.55555555555555503</v>
      </c>
      <c r="G6" s="2">
        <v>0.69993464541124695</v>
      </c>
      <c r="H6" s="2">
        <v>0.66681090879376603</v>
      </c>
      <c r="I6" s="2">
        <v>0.60447761194029803</v>
      </c>
      <c r="J6" s="2">
        <v>0.57209302325581302</v>
      </c>
      <c r="K6" s="2">
        <v>6.2581136196493706E-2</v>
      </c>
      <c r="L6" s="2">
        <f>1/1.74</f>
        <v>0.57471264367816088</v>
      </c>
      <c r="M6" s="2">
        <f>(Table1[[#This Row],[poisson_likelihood]] - (1-Table1[[#This Row],[poisson_likelihood]])/(1/Table1[[#This Row],[365 implied]]-1))/4</f>
        <v>5.4138845034173308E-2</v>
      </c>
      <c r="N6" s="3">
        <f>Table1[[#This Row],[kelly/4 365]]*$W$2*$U$2</f>
        <v>62.584504859504349</v>
      </c>
      <c r="O6" s="2">
        <f>1/1.77</f>
        <v>0.56497175141242939</v>
      </c>
      <c r="P6" s="2">
        <f>(Table1[[#This Row],[poisson_likelihood]] - (1-Table1[[#This Row],[poisson_likelihood]])/(1/Table1[[#This Row],[99/pinn implied]]-1))/4</f>
        <v>5.8524450832781127E-2</v>
      </c>
      <c r="Q6" s="8">
        <f>Table1[[#This Row],[kelly/4 99]]*$W$2*$U$2</f>
        <v>67.654265162694983</v>
      </c>
      <c r="R6" s="9" t="s">
        <v>222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-67.654265162694983</v>
      </c>
    </row>
    <row r="7" spans="1:25" x14ac:dyDescent="0.2">
      <c r="A7">
        <v>7672</v>
      </c>
      <c r="B7" t="s">
        <v>150</v>
      </c>
      <c r="C7" s="1">
        <v>45619</v>
      </c>
      <c r="D7" t="s">
        <v>13</v>
      </c>
      <c r="E7">
        <v>2.5</v>
      </c>
      <c r="F7" s="2">
        <v>0.52083333333333304</v>
      </c>
      <c r="G7" s="2">
        <v>0.59948597034309403</v>
      </c>
      <c r="H7" s="2">
        <v>0.64075687337347098</v>
      </c>
      <c r="I7" s="2">
        <v>0.64640883977900498</v>
      </c>
      <c r="J7" s="2">
        <v>0.64077669902912604</v>
      </c>
      <c r="K7" s="2">
        <v>6.2568803499202699E-2</v>
      </c>
      <c r="L7" s="2">
        <f>1/1.95</f>
        <v>0.51282051282051289</v>
      </c>
      <c r="M7" s="2">
        <f>(Table1[[#This Row],[poisson_likelihood]] - (1-Table1[[#This Row],[poisson_likelihood]])/(1/Table1[[#This Row],[365 implied]]-1))/4</f>
        <v>6.5651553441649552E-2</v>
      </c>
      <c r="N7" s="8">
        <f>Table1[[#This Row],[kelly/4 365]]*$W$2*$U$2</f>
        <v>75.893195778546882</v>
      </c>
      <c r="O7" s="2">
        <f>1/1.95</f>
        <v>0.51282051282051289</v>
      </c>
      <c r="P7" s="2">
        <f>(Table1[[#This Row],[poisson_likelihood]] - (1-Table1[[#This Row],[poisson_likelihood]])/(1/Table1[[#This Row],[99/pinn implied]]-1))/4</f>
        <v>6.5651553441649552E-2</v>
      </c>
      <c r="Q7" s="3">
        <f>Table1[[#This Row],[kelly/4 99]]*$W$2*$U$2</f>
        <v>75.893195778546882</v>
      </c>
      <c r="R7" s="9" t="s">
        <v>221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72.098535989619521</v>
      </c>
    </row>
    <row r="8" spans="1:25" x14ac:dyDescent="0.2">
      <c r="A8">
        <v>7785</v>
      </c>
      <c r="B8" t="s">
        <v>207</v>
      </c>
      <c r="C8" s="1">
        <v>45619</v>
      </c>
      <c r="D8" t="s">
        <v>12</v>
      </c>
      <c r="E8">
        <v>2.5</v>
      </c>
      <c r="F8" s="2">
        <v>0.5</v>
      </c>
      <c r="G8" s="2">
        <v>0.64391198605197297</v>
      </c>
      <c r="H8" s="2">
        <v>0.61488213257935098</v>
      </c>
      <c r="I8" s="2">
        <v>0.568965517241379</v>
      </c>
      <c r="J8" s="2">
        <v>0.56333333333333302</v>
      </c>
      <c r="K8" s="2">
        <v>5.7441066289675401E-2</v>
      </c>
      <c r="L8" s="2">
        <f>1/2</f>
        <v>0.5</v>
      </c>
      <c r="M8" s="2">
        <f>(Table1[[#This Row],[poisson_likelihood]] - (1-Table1[[#This Row],[poisson_likelihood]])/(1/Table1[[#This Row],[365 implied]]-1))/4</f>
        <v>5.7441066289675491E-2</v>
      </c>
      <c r="N8" s="8">
        <f>Table1[[#This Row],[kelly/4 365]]*$W$2*$U$2</f>
        <v>66.401872630864872</v>
      </c>
      <c r="O8" s="2">
        <f>1/1.95</f>
        <v>0.51282051282051289</v>
      </c>
      <c r="P8" s="2">
        <f>(Table1[[#This Row],[poisson_likelihood]] - (1-Table1[[#This Row],[poisson_likelihood]])/(1/Table1[[#This Row],[99/pinn implied]]-1))/4</f>
        <v>5.2373725928877443E-2</v>
      </c>
      <c r="Q8" s="3">
        <f>Table1[[#This Row],[kelly/4 99]]*$W$2*$U$2</f>
        <v>60.544027173782325</v>
      </c>
      <c r="R8" s="9" t="s">
        <v>221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66.401872630864872</v>
      </c>
    </row>
    <row r="9" spans="1:25" x14ac:dyDescent="0.2">
      <c r="A9">
        <v>7462</v>
      </c>
      <c r="B9" t="s">
        <v>45</v>
      </c>
      <c r="C9" s="1">
        <v>45619</v>
      </c>
      <c r="D9" t="s">
        <v>13</v>
      </c>
      <c r="E9">
        <v>2.5</v>
      </c>
      <c r="F9" s="2">
        <v>0.60606060606060597</v>
      </c>
      <c r="G9" s="2">
        <v>0.66079092700808895</v>
      </c>
      <c r="H9" s="2">
        <v>0.69462207759721695</v>
      </c>
      <c r="I9" s="2">
        <v>0.70297029702970204</v>
      </c>
      <c r="J9" s="2">
        <v>0.68965517241379304</v>
      </c>
      <c r="K9" s="2">
        <v>5.62024723213113E-2</v>
      </c>
      <c r="L9" s="2">
        <f>1/1.64</f>
        <v>0.6097560975609756</v>
      </c>
      <c r="M9" s="2">
        <f>(Table1[[#This Row],[poisson_likelihood]] - (1-Table1[[#This Row],[poisson_likelihood]])/(1/Table1[[#This Row],[365 implied]]-1))/4</f>
        <v>5.4367268460717127E-2</v>
      </c>
      <c r="N9" s="3">
        <f>Table1[[#This Row],[kelly/4 365]]*$W$2*$U$2</f>
        <v>62.848562340588998</v>
      </c>
      <c r="O9" s="2">
        <f>1/1.65</f>
        <v>0.60606060606060608</v>
      </c>
      <c r="P9" s="2">
        <f>(Table1[[#This Row],[poisson_likelihood]] - (1-Table1[[#This Row],[poisson_likelihood]])/(1/Table1[[#This Row],[99/pinn implied]]-1))/4</f>
        <v>5.6202472321310745E-2</v>
      </c>
      <c r="Q9" s="8">
        <f>Table1[[#This Row],[kelly/4 99]]*$W$2*$U$2</f>
        <v>64.970058003435227</v>
      </c>
      <c r="R9" s="9" t="s">
        <v>221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42.230537702232894</v>
      </c>
    </row>
    <row r="10" spans="1:25" x14ac:dyDescent="0.2">
      <c r="A10">
        <v>7654</v>
      </c>
      <c r="B10" t="s">
        <v>141</v>
      </c>
      <c r="C10" s="1">
        <v>45619</v>
      </c>
      <c r="D10" t="s">
        <v>13</v>
      </c>
      <c r="E10">
        <v>1.5</v>
      </c>
      <c r="F10" s="2">
        <v>0.44642857142857101</v>
      </c>
      <c r="G10" s="2">
        <v>0.50130138156733695</v>
      </c>
      <c r="H10" s="2">
        <v>0.55951007476908698</v>
      </c>
      <c r="I10" s="2">
        <v>0.59668508287292799</v>
      </c>
      <c r="J10" s="2">
        <v>0.610759493670886</v>
      </c>
      <c r="K10" s="2">
        <v>5.1069066024749102E-2</v>
      </c>
      <c r="L10" s="2">
        <f>1/2.3</f>
        <v>0.43478260869565222</v>
      </c>
      <c r="M10" s="2">
        <f>(Table1[[#This Row],[poisson_likelihood]] - (1-Table1[[#This Row],[poisson_likelihood]])/(1/Table1[[#This Row],[365 implied]]-1))/4</f>
        <v>5.5167917686326923E-2</v>
      </c>
      <c r="N10" s="8">
        <f>Table1[[#This Row],[kelly/4 365]]*$W$2*$U$2</f>
        <v>63.774112845393923</v>
      </c>
      <c r="O10" s="2">
        <f>1/2.25</f>
        <v>0.44444444444444442</v>
      </c>
      <c r="P10" s="2">
        <f>(Table1[[#This Row],[poisson_likelihood]] - (1-Table1[[#This Row],[poisson_likelihood]])/(1/Table1[[#This Row],[99/pinn implied]]-1))/4</f>
        <v>5.1779533646089143E-2</v>
      </c>
      <c r="Q10" s="3">
        <f>Table1[[#This Row],[kelly/4 99]]*$W$2*$U$2</f>
        <v>59.857140894879059</v>
      </c>
      <c r="R10" s="9" t="s">
        <v>222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-63.774112845393923</v>
      </c>
    </row>
    <row r="11" spans="1:25" x14ac:dyDescent="0.2">
      <c r="A11">
        <v>7664</v>
      </c>
      <c r="B11" t="s">
        <v>146</v>
      </c>
      <c r="C11" s="1">
        <v>45619</v>
      </c>
      <c r="D11" t="s">
        <v>13</v>
      </c>
      <c r="E11">
        <v>2.5</v>
      </c>
      <c r="F11" s="2">
        <v>0.46511627906976699</v>
      </c>
      <c r="G11" s="2">
        <v>0.525419949088066</v>
      </c>
      <c r="H11" s="2">
        <v>0.57213407454280696</v>
      </c>
      <c r="I11" s="2">
        <v>0.59550561797752799</v>
      </c>
      <c r="J11" s="2">
        <v>0.54575163398692805</v>
      </c>
      <c r="K11" s="2">
        <v>5.0019187014573099E-2</v>
      </c>
      <c r="L11" s="2">
        <f>1/2.25</f>
        <v>0.44444444444444442</v>
      </c>
      <c r="M11" s="2">
        <f>(Table1[[#This Row],[poisson_likelihood]] - (1-Table1[[#This Row],[poisson_likelihood]])/(1/Table1[[#This Row],[365 implied]]-1))/4</f>
        <v>5.7460333544263137E-2</v>
      </c>
      <c r="N11" s="8">
        <f>Table1[[#This Row],[kelly/4 365]]*$W$2*$U$2</f>
        <v>66.42414557716819</v>
      </c>
      <c r="O11" s="2">
        <f>1/2.1</f>
        <v>0.47619047619047616</v>
      </c>
      <c r="P11" s="2">
        <f>(Table1[[#This Row],[poisson_likelihood]] - (1-Table1[[#This Row],[poisson_likelihood]])/(1/Table1[[#This Row],[99/pinn implied]]-1))/4</f>
        <v>4.5791262849976061E-2</v>
      </c>
      <c r="Q11" s="3">
        <f>Table1[[#This Row],[kelly/4 99]]*$W$2*$U$2</f>
        <v>52.93469985457233</v>
      </c>
      <c r="R11" s="9" t="s">
        <v>221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83.030181971460252</v>
      </c>
    </row>
    <row r="12" spans="1:25" x14ac:dyDescent="0.2">
      <c r="A12">
        <v>7758</v>
      </c>
      <c r="B12" t="s">
        <v>193</v>
      </c>
      <c r="C12" s="1">
        <v>45619</v>
      </c>
      <c r="D12" t="s">
        <v>13</v>
      </c>
      <c r="E12">
        <v>3.5</v>
      </c>
      <c r="F12" s="2">
        <v>0.63694267515923497</v>
      </c>
      <c r="G12" s="2">
        <v>0.67302990517842398</v>
      </c>
      <c r="H12" s="2">
        <v>0.70718526823525496</v>
      </c>
      <c r="I12" s="2">
        <v>0.78531073446327604</v>
      </c>
      <c r="J12" s="2">
        <v>0.73114754098360601</v>
      </c>
      <c r="K12" s="2">
        <v>4.8368803126908402E-2</v>
      </c>
      <c r="L12" s="2">
        <f>1/1.57</f>
        <v>0.63694267515923564</v>
      </c>
      <c r="M12" s="2">
        <f>(Table1[[#This Row],[poisson_likelihood]] - (1-Table1[[#This Row],[poisson_likelihood]])/(1/Table1[[#This Row],[365 implied]]-1))/4</f>
        <v>4.8368803126908028E-2</v>
      </c>
      <c r="N12" s="3">
        <f>Table1[[#This Row],[kelly/4 365]]*$W$2*$U$2</f>
        <v>55.91433641470568</v>
      </c>
      <c r="O12" s="2">
        <f>1/1.6</f>
        <v>0.625</v>
      </c>
      <c r="P12" s="2">
        <f>(Table1[[#This Row],[poisson_likelihood]] - (1-Table1[[#This Row],[poisson_likelihood]])/(1/Table1[[#This Row],[99/pinn implied]]-1))/4</f>
        <v>5.479017882350333E-2</v>
      </c>
      <c r="Q12" s="8">
        <f>Table1[[#This Row],[kelly/4 99]]*$W$2*$U$2</f>
        <v>63.337446719969854</v>
      </c>
      <c r="R12" s="9" t="s">
        <v>221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38.002468031981913</v>
      </c>
    </row>
    <row r="13" spans="1:25" x14ac:dyDescent="0.2">
      <c r="A13">
        <v>7561</v>
      </c>
      <c r="B13" t="s">
        <v>95</v>
      </c>
      <c r="C13" s="1">
        <v>45619</v>
      </c>
      <c r="D13" t="s">
        <v>12</v>
      </c>
      <c r="E13">
        <v>2.5</v>
      </c>
      <c r="F13" s="2">
        <v>0.47169811320754701</v>
      </c>
      <c r="G13" s="2">
        <v>0.59616840618110101</v>
      </c>
      <c r="H13" s="2">
        <v>0.56698344209419804</v>
      </c>
      <c r="I13" s="2">
        <v>0.57692307692307598</v>
      </c>
      <c r="J13" s="2">
        <v>0.52580645161290296</v>
      </c>
      <c r="K13" s="2">
        <v>4.5090378848147303E-2</v>
      </c>
      <c r="L13" s="2">
        <f>1/2.1</f>
        <v>0.47619047619047616</v>
      </c>
      <c r="M13" s="2">
        <f>(Table1[[#This Row],[poisson_likelihood]] - (1-Table1[[#This Row],[poisson_likelihood]])/(1/Table1[[#This Row],[365 implied]]-1))/4</f>
        <v>4.3333006454049069E-2</v>
      </c>
      <c r="N13" s="8">
        <f>Table1[[#This Row],[kelly/4 365]]*$W$2*$U$2</f>
        <v>50.092955460880731</v>
      </c>
      <c r="O13" s="2">
        <f>1/2.05</f>
        <v>0.48780487804878053</v>
      </c>
      <c r="P13" s="2">
        <f>(Table1[[#This Row],[poisson_likelihood]] - (1-Table1[[#This Row],[poisson_likelihood]])/(1/Table1[[#This Row],[99/pinn implied]]-1))/4</f>
        <v>3.8646680069787123E-2</v>
      </c>
      <c r="Q13" s="3">
        <f>Table1[[#This Row],[kelly/4 99]]*$W$2*$U$2</f>
        <v>44.67556216067392</v>
      </c>
      <c r="R13" s="9" t="s">
        <v>222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-50.092955460880731</v>
      </c>
    </row>
    <row r="14" spans="1:25" x14ac:dyDescent="0.2">
      <c r="A14">
        <v>7446</v>
      </c>
      <c r="B14" t="s">
        <v>37</v>
      </c>
      <c r="C14" s="1">
        <v>45619</v>
      </c>
      <c r="D14" t="s">
        <v>13</v>
      </c>
      <c r="E14">
        <v>2.5</v>
      </c>
      <c r="F14" s="2">
        <v>0.56497175141242895</v>
      </c>
      <c r="G14" s="2">
        <v>0.5965250721166</v>
      </c>
      <c r="H14" s="2">
        <v>0.64245349438708699</v>
      </c>
      <c r="I14" s="2">
        <v>0.65882352941176403</v>
      </c>
      <c r="J14" s="2">
        <v>0.61805555555555503</v>
      </c>
      <c r="K14" s="2">
        <v>4.4526845800371799E-2</v>
      </c>
      <c r="L14" s="2">
        <f>1/1.76</f>
        <v>0.56818181818181823</v>
      </c>
      <c r="M14" s="2">
        <f>(Table1[[#This Row],[poisson_likelihood]] - (1-Table1[[#This Row],[poisson_likelihood]])/(1/Table1[[#This Row],[365 implied]]-1))/4</f>
        <v>4.2999391487260855E-2</v>
      </c>
      <c r="N14" s="3">
        <f>Table1[[#This Row],[kelly/4 365]]*$W$2*$U$2</f>
        <v>49.707296559273544</v>
      </c>
      <c r="O14" s="2">
        <f>1/1.77</f>
        <v>0.56497175141242939</v>
      </c>
      <c r="P14" s="2">
        <f>(Table1[[#This Row],[poisson_likelihood]] - (1-Table1[[#This Row],[poisson_likelihood]])/(1/Table1[[#This Row],[99/pinn implied]]-1))/4</f>
        <v>4.4526845800371417E-2</v>
      </c>
      <c r="Q14" s="8">
        <f>Table1[[#This Row],[kelly/4 99]]*$W$2*$U$2</f>
        <v>51.473033745229358</v>
      </c>
      <c r="R14" s="9" t="s">
        <v>222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-51.473033745229358</v>
      </c>
    </row>
    <row r="15" spans="1:25" x14ac:dyDescent="0.2">
      <c r="A15">
        <v>7474</v>
      </c>
      <c r="B15" t="s">
        <v>51</v>
      </c>
      <c r="C15" s="1">
        <v>45619</v>
      </c>
      <c r="D15" t="s">
        <v>13</v>
      </c>
      <c r="E15">
        <v>2.5</v>
      </c>
      <c r="F15" s="2">
        <v>0.47169811320754701</v>
      </c>
      <c r="G15" s="2">
        <v>0.51996903651457504</v>
      </c>
      <c r="H15" s="2">
        <v>0.56342175750430301</v>
      </c>
      <c r="I15" s="2">
        <v>0.467391304347826</v>
      </c>
      <c r="J15" s="2">
        <v>0.462025316455696</v>
      </c>
      <c r="K15" s="2">
        <v>4.3404938819000601E-2</v>
      </c>
      <c r="L15" s="2">
        <f>1/2.15</f>
        <v>0.46511627906976744</v>
      </c>
      <c r="M15" s="2">
        <f>(Table1[[#This Row],[poisson_likelihood]] - (1-Table1[[#This Row],[poisson_likelihood]])/(1/Table1[[#This Row],[365 implied]]-1))/4</f>
        <v>4.5947125790054666E-2</v>
      </c>
      <c r="N15" s="8">
        <f>Table1[[#This Row],[kelly/4 365]]*$W$2*$U$2</f>
        <v>53.114877413303198</v>
      </c>
      <c r="O15" s="2">
        <f>1/2.1</f>
        <v>0.47619047619047616</v>
      </c>
      <c r="P15" s="2">
        <f>(Table1[[#This Row],[poisson_likelihood]] - (1-Table1[[#This Row],[poisson_likelihood]])/(1/Table1[[#This Row],[99/pinn implied]]-1))/4</f>
        <v>4.1633111536144629E-2</v>
      </c>
      <c r="Q15" s="3">
        <f>Table1[[#This Row],[kelly/4 99]]*$W$2*$U$2</f>
        <v>48.127876935783199</v>
      </c>
      <c r="R15" s="9" t="s">
        <v>222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-53.114877413303198</v>
      </c>
    </row>
    <row r="16" spans="1:25" x14ac:dyDescent="0.2">
      <c r="A16">
        <v>7720</v>
      </c>
      <c r="B16" t="s">
        <v>174</v>
      </c>
      <c r="C16" s="1">
        <v>45619</v>
      </c>
      <c r="D16" t="s">
        <v>13</v>
      </c>
      <c r="E16">
        <v>1.5</v>
      </c>
      <c r="F16" s="2">
        <v>0.467289719626168</v>
      </c>
      <c r="G16" s="2">
        <v>0.49720241361346901</v>
      </c>
      <c r="H16" s="2">
        <v>0.55459980298085998</v>
      </c>
      <c r="I16" s="2">
        <v>0.56976744186046502</v>
      </c>
      <c r="J16" s="2">
        <v>0.57565789473684204</v>
      </c>
      <c r="K16" s="2">
        <v>4.0974468942772298E-2</v>
      </c>
      <c r="L16" s="2">
        <f>1/2.05</f>
        <v>0.48780487804878053</v>
      </c>
      <c r="M16" s="2">
        <f>(Table1[[#This Row],[poisson_likelihood]] - (1-Table1[[#This Row],[poisson_likelihood]])/(1/Table1[[#This Row],[365 implied]]-1))/4</f>
        <v>3.2602284788276883E-2</v>
      </c>
      <c r="N16" s="8">
        <f>Table1[[#This Row],[kelly/4 365]]*$W$2*$U$2</f>
        <v>37.688241215248077</v>
      </c>
      <c r="O16" s="2">
        <f>1/2.05</f>
        <v>0.48780487804878053</v>
      </c>
      <c r="P16" s="2">
        <f>(Table1[[#This Row],[poisson_likelihood]] - (1-Table1[[#This Row],[poisson_likelihood]])/(1/Table1[[#This Row],[99/pinn implied]]-1))/4</f>
        <v>3.2602284788276883E-2</v>
      </c>
      <c r="Q16" s="3">
        <f>Table1[[#This Row],[kelly/4 99]]*$W$2*$U$2</f>
        <v>37.688241215248077</v>
      </c>
      <c r="R16" s="9" t="s">
        <v>221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39.572653276010477</v>
      </c>
    </row>
    <row r="17" spans="1:19" x14ac:dyDescent="0.2">
      <c r="A17">
        <v>7552</v>
      </c>
      <c r="B17" t="s">
        <v>90</v>
      </c>
      <c r="C17" s="1">
        <v>45619</v>
      </c>
      <c r="D17" t="s">
        <v>13</v>
      </c>
      <c r="E17">
        <v>2.5</v>
      </c>
      <c r="F17" s="2">
        <v>0.61728395061728303</v>
      </c>
      <c r="G17" s="2">
        <v>0.62625196105741698</v>
      </c>
      <c r="H17" s="2">
        <v>0.67975776358837303</v>
      </c>
      <c r="I17" s="2">
        <v>0.73548387096774104</v>
      </c>
      <c r="J17" s="2">
        <v>0.68320610687022898</v>
      </c>
      <c r="K17" s="2">
        <v>4.0809506860146998E-2</v>
      </c>
      <c r="L17" s="2">
        <f>1/1.62</f>
        <v>0.61728395061728392</v>
      </c>
      <c r="M17" s="2">
        <f>(Table1[[#This Row],[poisson_likelihood]] - (1-Table1[[#This Row],[poisson_likelihood]])/(1/Table1[[#This Row],[365 implied]]-1))/4</f>
        <v>4.0809506860146921E-2</v>
      </c>
      <c r="N17" s="3">
        <f>Table1[[#This Row],[kelly/4 365]]*$W$2*$U$2</f>
        <v>47.175789930329842</v>
      </c>
      <c r="O17" s="2">
        <f>1/1.62</f>
        <v>0.61728395061728392</v>
      </c>
      <c r="P17" s="2">
        <f>(Table1[[#This Row],[poisson_likelihood]] - (1-Table1[[#This Row],[poisson_likelihood]])/(1/Table1[[#This Row],[99/pinn implied]]-1))/4</f>
        <v>4.0809506860146921E-2</v>
      </c>
      <c r="Q17" s="8">
        <f>Table1[[#This Row],[kelly/4 99]]*$W$2*$U$2</f>
        <v>47.175789930329842</v>
      </c>
      <c r="R17" s="9" t="s">
        <v>222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-47.175789930329842</v>
      </c>
    </row>
    <row r="18" spans="1:19" x14ac:dyDescent="0.2">
      <c r="A18">
        <v>7414</v>
      </c>
      <c r="B18" t="s">
        <v>21</v>
      </c>
      <c r="C18" s="1">
        <v>45619</v>
      </c>
      <c r="D18" t="s">
        <v>13</v>
      </c>
      <c r="E18">
        <v>2.5</v>
      </c>
      <c r="F18" s="2">
        <v>0.632911392405063</v>
      </c>
      <c r="G18" s="2">
        <v>0.66043407699601697</v>
      </c>
      <c r="H18" s="2">
        <v>0.69266910363112699</v>
      </c>
      <c r="I18" s="2">
        <v>0.75824175824175799</v>
      </c>
      <c r="J18" s="2">
        <v>0.71884984025559095</v>
      </c>
      <c r="K18" s="2">
        <v>4.0697061955681603E-2</v>
      </c>
      <c r="L18" s="2">
        <f>1/1.6</f>
        <v>0.625</v>
      </c>
      <c r="M18" s="2">
        <f>(Table1[[#This Row],[poisson_likelihood]] - (1-Table1[[#This Row],[poisson_likelihood]])/(1/Table1[[#This Row],[365 implied]]-1))/4</f>
        <v>4.5112735754084671E-2</v>
      </c>
      <c r="N18" s="8">
        <f>Table1[[#This Row],[kelly/4 365]]*$W$2*$U$2</f>
        <v>52.150322531721876</v>
      </c>
      <c r="O18" s="2">
        <f>1/1.6</f>
        <v>0.625</v>
      </c>
      <c r="P18" s="2">
        <f>(Table1[[#This Row],[poisson_likelihood]] - (1-Table1[[#This Row],[poisson_likelihood]])/(1/Table1[[#This Row],[99/pinn implied]]-1))/4</f>
        <v>4.5112735754084671E-2</v>
      </c>
      <c r="Q18" s="3">
        <f>Table1[[#This Row],[kelly/4 99]]*$W$2*$U$2</f>
        <v>52.150322531721876</v>
      </c>
      <c r="R18" s="9" t="s">
        <v>221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31.290193519033132</v>
      </c>
    </row>
    <row r="19" spans="1:19" x14ac:dyDescent="0.2">
      <c r="A19">
        <v>7471</v>
      </c>
      <c r="B19" t="s">
        <v>50</v>
      </c>
      <c r="C19" s="1">
        <v>45619</v>
      </c>
      <c r="D19" t="s">
        <v>12</v>
      </c>
      <c r="E19">
        <v>2.5</v>
      </c>
      <c r="F19" s="2">
        <v>0.427350427350427</v>
      </c>
      <c r="G19" s="2">
        <v>0.55365232033786105</v>
      </c>
      <c r="H19" s="2">
        <v>0.516759801775029</v>
      </c>
      <c r="I19" s="2">
        <v>0.56363636363636305</v>
      </c>
      <c r="J19" s="2">
        <v>0.54678362573099404</v>
      </c>
      <c r="K19" s="2">
        <v>3.9033197043576398E-2</v>
      </c>
      <c r="L19" s="2">
        <f>1/2.4</f>
        <v>0.41666666666666669</v>
      </c>
      <c r="M19" s="2">
        <f>(Table1[[#This Row],[poisson_likelihood]] - (1-Table1[[#This Row],[poisson_likelihood]])/(1/Table1[[#This Row],[365 implied]]-1))/4</f>
        <v>4.2897057903583849E-2</v>
      </c>
      <c r="N19" s="8">
        <f>Table1[[#This Row],[kelly/4 365]]*$W$2*$U$2</f>
        <v>49.588998936542929</v>
      </c>
      <c r="O19" s="2">
        <f>1/2.35</f>
        <v>0.42553191489361702</v>
      </c>
      <c r="P19" s="2">
        <f>(Table1[[#This Row],[poisson_likelihood]] - (1-Table1[[#This Row],[poisson_likelihood]])/(1/Table1[[#This Row],[99/pinn implied]]-1))/4</f>
        <v>3.9701024846540409E-2</v>
      </c>
      <c r="Q19" s="3">
        <f>Table1[[#This Row],[kelly/4 99]]*$W$2*$U$2</f>
        <v>45.894384722600719</v>
      </c>
      <c r="R19" s="9" t="s">
        <v>222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-49.588998936542929</v>
      </c>
    </row>
    <row r="20" spans="1:19" x14ac:dyDescent="0.2">
      <c r="A20">
        <v>7540</v>
      </c>
      <c r="B20" t="s">
        <v>84</v>
      </c>
      <c r="C20" s="1">
        <v>45619</v>
      </c>
      <c r="D20" t="s">
        <v>13</v>
      </c>
      <c r="E20">
        <v>3.5</v>
      </c>
      <c r="F20" s="2">
        <v>0.61728395061728303</v>
      </c>
      <c r="G20" s="2">
        <v>0.64316877284110197</v>
      </c>
      <c r="H20" s="2">
        <v>0.67651767031111998</v>
      </c>
      <c r="I20" s="2">
        <v>0.67977528089887596</v>
      </c>
      <c r="J20" s="2">
        <v>0.68976897689768901</v>
      </c>
      <c r="K20" s="2">
        <v>3.8692994316134897E-2</v>
      </c>
      <c r="L20" s="2">
        <f>1/1.58</f>
        <v>0.63291139240506322</v>
      </c>
      <c r="M20" s="2">
        <f>(Table1[[#This Row],[poisson_likelihood]] - (1-Table1[[#This Row],[poisson_likelihood]])/(1/Table1[[#This Row],[365 implied]]-1))/4</f>
        <v>2.9697378918779993E-2</v>
      </c>
      <c r="N20" s="3">
        <f>Table1[[#This Row],[kelly/4 365]]*$W$2*$U$2</f>
        <v>34.330170030109677</v>
      </c>
      <c r="O20" s="2">
        <f>1/1.6</f>
        <v>0.625</v>
      </c>
      <c r="P20" s="2">
        <f>(Table1[[#This Row],[poisson_likelihood]] - (1-Table1[[#This Row],[poisson_likelihood]])/(1/Table1[[#This Row],[99/pinn implied]]-1))/4</f>
        <v>3.434511354074668E-2</v>
      </c>
      <c r="Q20" s="8">
        <f>Table1[[#This Row],[kelly/4 99]]*$W$2*$U$2</f>
        <v>39.702951253103166</v>
      </c>
      <c r="R20" s="9" t="s">
        <v>221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23.821770751861905</v>
      </c>
    </row>
    <row r="21" spans="1:19" x14ac:dyDescent="0.2">
      <c r="A21">
        <v>7607</v>
      </c>
      <c r="B21" t="s">
        <v>118</v>
      </c>
      <c r="C21" s="1">
        <v>45619</v>
      </c>
      <c r="D21" t="s">
        <v>12</v>
      </c>
      <c r="E21">
        <v>2.5</v>
      </c>
      <c r="F21" s="2">
        <v>0.59880239520958001</v>
      </c>
      <c r="G21" s="2">
        <v>0.67437231462847502</v>
      </c>
      <c r="H21" s="2">
        <v>0.65937338083206898</v>
      </c>
      <c r="I21" s="2">
        <v>0.65986394557823103</v>
      </c>
      <c r="J21" s="2">
        <v>0.62454873646209297</v>
      </c>
      <c r="K21" s="2">
        <v>3.7743860443864199E-2</v>
      </c>
      <c r="L21" s="2">
        <f>1/1.66</f>
        <v>0.60240963855421692</v>
      </c>
      <c r="M21" s="2">
        <f>(Table1[[#This Row],[poisson_likelihood]] - (1-Table1[[#This Row],[poisson_likelihood]])/(1/Table1[[#This Row],[365 implied]]-1))/4</f>
        <v>3.5818110674710024E-2</v>
      </c>
      <c r="N21" s="3">
        <f>Table1[[#This Row],[kelly/4 365]]*$W$2*$U$2</f>
        <v>41.405735939964792</v>
      </c>
      <c r="O21" s="2">
        <f>1/1.7</f>
        <v>0.58823529411764708</v>
      </c>
      <c r="P21" s="2">
        <f>(Table1[[#This Row],[poisson_likelihood]] - (1-Table1[[#This Row],[poisson_likelihood]])/(1/Table1[[#This Row],[99/pinn implied]]-1))/4</f>
        <v>4.3190981219470445E-2</v>
      </c>
      <c r="Q21" s="8">
        <f>Table1[[#This Row],[kelly/4 99]]*$W$2*$U$2</f>
        <v>49.928774289707839</v>
      </c>
      <c r="R21" s="9" t="s">
        <v>222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-49.928774289707839</v>
      </c>
    </row>
    <row r="22" spans="1:19" x14ac:dyDescent="0.2">
      <c r="A22">
        <v>7542</v>
      </c>
      <c r="B22" t="s">
        <v>85</v>
      </c>
      <c r="C22" s="1">
        <v>45619</v>
      </c>
      <c r="D22" t="s">
        <v>13</v>
      </c>
      <c r="E22">
        <v>2.5</v>
      </c>
      <c r="F22" s="2">
        <v>0.59523809523809501</v>
      </c>
      <c r="G22" s="2">
        <v>0.60424116448265397</v>
      </c>
      <c r="H22" s="2">
        <v>0.65516451274100096</v>
      </c>
      <c r="I22" s="2">
        <v>0.57051282051282004</v>
      </c>
      <c r="J22" s="2">
        <v>0.55673758865248202</v>
      </c>
      <c r="K22" s="2">
        <v>3.7013375516500899E-2</v>
      </c>
      <c r="L22" s="2">
        <f>1/1.64</f>
        <v>0.6097560975609756</v>
      </c>
      <c r="M22" s="2">
        <f>(Table1[[#This Row],[poisson_likelihood]] - (1-Table1[[#This Row],[poisson_likelihood]])/(1/Table1[[#This Row],[365 implied]]-1))/4</f>
        <v>2.908976597470378E-2</v>
      </c>
      <c r="N22" s="3">
        <f>Table1[[#This Row],[kelly/4 365]]*$W$2*$U$2</f>
        <v>33.62776946675757</v>
      </c>
      <c r="O22" s="2">
        <f>1/1.66</f>
        <v>0.60240963855421692</v>
      </c>
      <c r="P22" s="2">
        <f>(Table1[[#This Row],[poisson_likelihood]] - (1-Table1[[#This Row],[poisson_likelihood]])/(1/Table1[[#This Row],[99/pinn implied]]-1))/4</f>
        <v>3.3171625435629376E-2</v>
      </c>
      <c r="Q22" s="8">
        <f>Table1[[#This Row],[kelly/4 99]]*$W$2*$U$2</f>
        <v>38.346399003587564</v>
      </c>
      <c r="R22" s="9" t="s">
        <v>222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-38.346399003587564</v>
      </c>
    </row>
    <row r="23" spans="1:19" x14ac:dyDescent="0.2">
      <c r="A23">
        <v>7404</v>
      </c>
      <c r="B23" t="s">
        <v>16</v>
      </c>
      <c r="C23" s="1">
        <v>45619</v>
      </c>
      <c r="D23" t="s">
        <v>13</v>
      </c>
      <c r="E23">
        <v>2.5</v>
      </c>
      <c r="F23" s="2">
        <v>0.60240963855421603</v>
      </c>
      <c r="G23" s="2">
        <v>0.617712131960369</v>
      </c>
      <c r="H23" s="2">
        <v>0.66099354283688605</v>
      </c>
      <c r="I23" s="2">
        <v>0.67664670658682602</v>
      </c>
      <c r="J23" s="2">
        <v>0.62886597938144295</v>
      </c>
      <c r="K23" s="2">
        <v>3.6836848905012098E-2</v>
      </c>
      <c r="L23" s="2">
        <f>1/1.62</f>
        <v>0.61728395061728392</v>
      </c>
      <c r="M23" s="2">
        <f>(Table1[[#This Row],[poisson_likelihood]] - (1-Table1[[#This Row],[poisson_likelihood]])/(1/Table1[[#This Row],[365 implied]]-1))/4</f>
        <v>2.8552233627320761E-2</v>
      </c>
      <c r="N23" s="8">
        <f>Table1[[#This Row],[kelly/4 365]]*$W$2*$U$2</f>
        <v>33.006382073182799</v>
      </c>
      <c r="O23" s="2">
        <f>Table1[[#This Row],[365 implied]]</f>
        <v>0.61728395061728392</v>
      </c>
      <c r="P23" s="2">
        <f>(Table1[[#This Row],[poisson_likelihood]] - (1-Table1[[#This Row],[poisson_likelihood]])/(1/Table1[[#This Row],[99/pinn implied]]-1))/4</f>
        <v>2.8552233627320761E-2</v>
      </c>
      <c r="Q23" s="3">
        <f>Table1[[#This Row],[kelly/4 99]]*$W$2*$U$2</f>
        <v>33.006382073182799</v>
      </c>
      <c r="R23" s="9" t="s">
        <v>221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20.463956885373342</v>
      </c>
    </row>
    <row r="24" spans="1:19" x14ac:dyDescent="0.2">
      <c r="A24">
        <v>7425</v>
      </c>
      <c r="B24" t="s">
        <v>27</v>
      </c>
      <c r="C24" s="1">
        <v>45619</v>
      </c>
      <c r="D24" t="s">
        <v>12</v>
      </c>
      <c r="E24">
        <v>2.5</v>
      </c>
      <c r="F24" s="2">
        <v>0.58823529411764697</v>
      </c>
      <c r="G24" s="2">
        <v>0.68116509777599599</v>
      </c>
      <c r="H24" s="2">
        <v>0.64847693359430503</v>
      </c>
      <c r="I24" s="2">
        <v>0.62573099415204603</v>
      </c>
      <c r="J24" s="2">
        <v>0.63103448275861995</v>
      </c>
      <c r="K24" s="2">
        <v>3.65752811108285E-2</v>
      </c>
      <c r="L24" s="2">
        <f>1/1.66</f>
        <v>0.60240963855421692</v>
      </c>
      <c r="M24" s="2">
        <f>(Table1[[#This Row],[poisson_likelihood]] - (1-Table1[[#This Row],[poisson_likelihood]])/(1/Table1[[#This Row],[365 implied]]-1))/4</f>
        <v>2.8966556729752374E-2</v>
      </c>
      <c r="N24" s="3">
        <f>Table1[[#This Row],[kelly/4 365]]*$W$2*$U$2</f>
        <v>33.485339579593749</v>
      </c>
      <c r="O24" s="2">
        <f>1/1.72</f>
        <v>0.58139534883720934</v>
      </c>
      <c r="P24" s="2">
        <f>(Table1[[#This Row],[poisson_likelihood]] - (1-Table1[[#This Row],[poisson_likelihood]])/(1/Table1[[#This Row],[99/pinn implied]]-1))/4</f>
        <v>4.0062613118821047E-2</v>
      </c>
      <c r="Q24" s="8">
        <f>Table1[[#This Row],[kelly/4 99]]*$W$2*$U$2</f>
        <v>46.312380765357133</v>
      </c>
      <c r="R24" s="9" t="s">
        <v>222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-46.312380765357133</v>
      </c>
    </row>
    <row r="25" spans="1:19" x14ac:dyDescent="0.2">
      <c r="A25">
        <v>7684</v>
      </c>
      <c r="B25" t="s">
        <v>156</v>
      </c>
      <c r="C25" s="1">
        <v>45619</v>
      </c>
      <c r="D25" t="s">
        <v>13</v>
      </c>
      <c r="E25">
        <v>1.5</v>
      </c>
      <c r="F25" s="2">
        <v>0.418410041841004</v>
      </c>
      <c r="G25" s="2">
        <v>0.45340208330647003</v>
      </c>
      <c r="H25" s="2">
        <v>0.50198773268034602</v>
      </c>
      <c r="I25" s="2">
        <v>0.49152542372881303</v>
      </c>
      <c r="J25" s="2">
        <v>0.48706896551724099</v>
      </c>
      <c r="K25" s="2">
        <v>3.5926381493889797E-2</v>
      </c>
      <c r="L25" s="2">
        <f>1/2.5</f>
        <v>0.4</v>
      </c>
      <c r="M25" s="2">
        <f>(Table1[[#This Row],[poisson_likelihood]] - (1-Table1[[#This Row],[poisson_likelihood]])/(1/Table1[[#This Row],[365 implied]]-1))/4</f>
        <v>4.2494888616810847E-2</v>
      </c>
      <c r="N25" s="8">
        <f>Table1[[#This Row],[kelly/4 365]]*$W$2*$U$2</f>
        <v>49.124091241033341</v>
      </c>
      <c r="O25" s="2">
        <f>1/2.5</f>
        <v>0.4</v>
      </c>
      <c r="P25" s="2">
        <f>(Table1[[#This Row],[poisson_likelihood]] - (1-Table1[[#This Row],[poisson_likelihood]])/(1/Table1[[#This Row],[99/pinn implied]]-1))/4</f>
        <v>4.2494888616810847E-2</v>
      </c>
      <c r="Q25" s="3">
        <f>Table1[[#This Row],[kelly/4 99]]*$W$2*$U$2</f>
        <v>49.124091241033341</v>
      </c>
      <c r="R25" s="9" t="s">
        <v>221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73.686136861550011</v>
      </c>
    </row>
    <row r="26" spans="1:19" x14ac:dyDescent="0.2">
      <c r="A26">
        <v>7699</v>
      </c>
      <c r="B26" t="s">
        <v>164</v>
      </c>
      <c r="C26" s="1">
        <v>45619</v>
      </c>
      <c r="D26" t="s">
        <v>12</v>
      </c>
      <c r="E26">
        <v>1.5</v>
      </c>
      <c r="F26" s="2">
        <v>0.59880239520958001</v>
      </c>
      <c r="G26" s="2">
        <v>0.68963424037591103</v>
      </c>
      <c r="H26" s="2">
        <v>0.65628634906279004</v>
      </c>
      <c r="I26" s="2">
        <v>0.59887005649717495</v>
      </c>
      <c r="J26" s="2">
        <v>0.59803921568627405</v>
      </c>
      <c r="K26" s="2">
        <v>3.58202249756941E-2</v>
      </c>
      <c r="L26" s="2">
        <f>1/1.71</f>
        <v>0.58479532163742687</v>
      </c>
      <c r="M26" s="2">
        <f>(Table1[[#This Row],[poisson_likelihood]] - (1-Table1[[#This Row],[poisson_likelihood]])/(1/Table1[[#This Row],[365 implied]]-1))/4</f>
        <v>4.3045653837102488E-2</v>
      </c>
      <c r="N26" s="3">
        <f>Table1[[#This Row],[kelly/4 365]]*$W$2*$U$2</f>
        <v>49.760775835690481</v>
      </c>
      <c r="O26" s="2">
        <f>1/1.74</f>
        <v>0.57471264367816088</v>
      </c>
      <c r="P26" s="2">
        <f>(Table1[[#This Row],[poisson_likelihood]] - (1-Table1[[#This Row],[poisson_likelihood]])/(1/Table1[[#This Row],[99/pinn implied]]-1))/4</f>
        <v>4.7952110597721212E-2</v>
      </c>
      <c r="Q26" s="8">
        <f>Table1[[#This Row],[kelly/4 99]]*$W$2*$U$2</f>
        <v>55.432639850965728</v>
      </c>
      <c r="R26" s="9" t="s">
        <v>221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41.020153489714644</v>
      </c>
    </row>
    <row r="27" spans="1:19" x14ac:dyDescent="0.2">
      <c r="A27">
        <v>7560</v>
      </c>
      <c r="B27" t="s">
        <v>94</v>
      </c>
      <c r="C27" s="1">
        <v>45619</v>
      </c>
      <c r="D27" t="s">
        <v>13</v>
      </c>
      <c r="E27">
        <v>2.5</v>
      </c>
      <c r="F27" s="2">
        <v>0.58479532163742598</v>
      </c>
      <c r="G27" s="2">
        <v>0.60904747521435698</v>
      </c>
      <c r="H27" s="2">
        <v>0.643679377461988</v>
      </c>
      <c r="I27" s="2">
        <v>0.59116022099447496</v>
      </c>
      <c r="J27" s="2">
        <v>0.56634304207119701</v>
      </c>
      <c r="K27" s="2">
        <v>3.5454836429577398E-2</v>
      </c>
      <c r="L27" s="2">
        <f>1/1.74</f>
        <v>0.57471264367816088</v>
      </c>
      <c r="M27" s="2">
        <f>(Table1[[#This Row],[poisson_likelihood]] - (1-Table1[[#This Row],[poisson_likelihood]])/(1/Table1[[#This Row],[365 implied]]-1))/4</f>
        <v>4.0541255670222709E-2</v>
      </c>
      <c r="N27" s="3">
        <f>Table1[[#This Row],[kelly/4 365]]*$W$2*$U$2</f>
        <v>46.865691554777449</v>
      </c>
      <c r="O27" s="2">
        <f>1/1.75</f>
        <v>0.5714285714285714</v>
      </c>
      <c r="P27" s="2">
        <f>(Table1[[#This Row],[poisson_likelihood]] - (1-Table1[[#This Row],[poisson_likelihood]])/(1/Table1[[#This Row],[99/pinn implied]]-1))/4</f>
        <v>4.2146303519493E-2</v>
      </c>
      <c r="Q27" s="8">
        <f>Table1[[#This Row],[kelly/4 99]]*$W$2*$U$2</f>
        <v>48.721126868533908</v>
      </c>
      <c r="R27" s="9" t="s">
        <v>222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-48.721126868533908</v>
      </c>
    </row>
    <row r="28" spans="1:19" x14ac:dyDescent="0.2">
      <c r="A28">
        <v>7609</v>
      </c>
      <c r="B28" t="s">
        <v>119</v>
      </c>
      <c r="C28" s="1">
        <v>45619</v>
      </c>
      <c r="D28" t="s">
        <v>12</v>
      </c>
      <c r="E28">
        <v>1.5</v>
      </c>
      <c r="F28" s="2">
        <v>0.61728395061728303</v>
      </c>
      <c r="G28" s="2">
        <v>0.691928561649926</v>
      </c>
      <c r="H28" s="2">
        <v>0.67126069637281505</v>
      </c>
      <c r="I28" s="2">
        <v>0.63428571428571401</v>
      </c>
      <c r="J28" s="2">
        <v>0.64238410596026396</v>
      </c>
      <c r="K28" s="2">
        <v>3.52590032757907E-2</v>
      </c>
      <c r="L28" s="2">
        <f>1/1.55</f>
        <v>0.64516129032258063</v>
      </c>
      <c r="M28" s="2">
        <f>(Table1[[#This Row],[poisson_likelihood]] - (1-Table1[[#This Row],[poisson_likelihood]])/(1/Table1[[#This Row],[365 implied]]-1))/4</f>
        <v>1.8388217899028808E-2</v>
      </c>
      <c r="N28" s="8">
        <f>Table1[[#This Row],[kelly/4 365]]*$W$2*$U$2</f>
        <v>21.256779891277304</v>
      </c>
      <c r="O28" s="2">
        <f>Table1[[#This Row],[365 implied]]</f>
        <v>0.64516129032258063</v>
      </c>
      <c r="P28" s="2">
        <f>(Table1[[#This Row],[poisson_likelihood]] - (1-Table1[[#This Row],[poisson_likelihood]])/(1/Table1[[#This Row],[99/pinn implied]]-1))/4</f>
        <v>1.8388217899028808E-2</v>
      </c>
      <c r="Q28" s="3">
        <f>Table1[[#This Row],[kelly/4 99]]*$W$2*$U$2</f>
        <v>21.256779891277304</v>
      </c>
      <c r="R28" s="9" t="s">
        <v>222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-21.256779891277304</v>
      </c>
    </row>
    <row r="29" spans="1:19" x14ac:dyDescent="0.2">
      <c r="A29">
        <v>7507</v>
      </c>
      <c r="B29" t="s">
        <v>68</v>
      </c>
      <c r="C29" s="1">
        <v>45619</v>
      </c>
      <c r="D29" t="s">
        <v>12</v>
      </c>
      <c r="E29">
        <v>1.5</v>
      </c>
      <c r="F29" s="2">
        <v>0.62111801242235998</v>
      </c>
      <c r="G29" s="2">
        <v>0.69885453287880395</v>
      </c>
      <c r="H29" s="2">
        <v>0.67281425922016902</v>
      </c>
      <c r="I29" s="2">
        <v>0.625</v>
      </c>
      <c r="J29" s="2">
        <v>0.59735973597359704</v>
      </c>
      <c r="K29" s="2">
        <v>3.4111048091996797E-2</v>
      </c>
      <c r="L29" s="2">
        <f>1/1.58</f>
        <v>0.63291139240506322</v>
      </c>
      <c r="M29" s="2">
        <f>(Table1[[#This Row],[poisson_likelihood]] - (1-Table1[[#This Row],[poisson_likelihood]])/(1/Table1[[#This Row],[365 implied]]-1))/4</f>
        <v>2.7175228262011686E-2</v>
      </c>
      <c r="N29" s="3">
        <f>Table1[[#This Row],[kelly/4 365]]*$W$2*$U$2</f>
        <v>31.414563870885509</v>
      </c>
      <c r="O29" s="2">
        <f>1/1.6</f>
        <v>0.625</v>
      </c>
      <c r="P29" s="2">
        <f>(Table1[[#This Row],[poisson_likelihood]] - (1-Table1[[#This Row],[poisson_likelihood]])/(1/Table1[[#This Row],[99/pinn implied]]-1))/4</f>
        <v>3.1876172813446041E-2</v>
      </c>
      <c r="Q29" s="8">
        <f>Table1[[#This Row],[kelly/4 99]]*$W$2*$U$2</f>
        <v>36.848855772343626</v>
      </c>
      <c r="R29" s="9" t="s">
        <v>222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-36.848855772343626</v>
      </c>
    </row>
    <row r="30" spans="1:19" x14ac:dyDescent="0.2">
      <c r="A30">
        <v>7592</v>
      </c>
      <c r="B30" t="s">
        <v>110</v>
      </c>
      <c r="C30" s="1">
        <v>45619</v>
      </c>
      <c r="D30" t="s">
        <v>13</v>
      </c>
      <c r="E30">
        <v>2.5</v>
      </c>
      <c r="F30" s="2">
        <v>0.476190476190476</v>
      </c>
      <c r="G30" s="2">
        <v>0.50295442857069494</v>
      </c>
      <c r="H30" s="2">
        <v>0.54692440812172904</v>
      </c>
      <c r="I30" s="2">
        <v>0.65882352941176403</v>
      </c>
      <c r="J30" s="2">
        <v>0.61538461538461497</v>
      </c>
      <c r="K30" s="2">
        <v>3.3759376603552903E-2</v>
      </c>
      <c r="L30" s="2">
        <f>1/1.95</f>
        <v>0.51282051282051289</v>
      </c>
      <c r="M30" s="2">
        <f>(Table1[[#This Row],[poisson_likelihood]] - (1-Table1[[#This Row],[poisson_likelihood]])/(1/Table1[[#This Row],[365 implied]]-1))/4</f>
        <v>1.7500683115097768E-2</v>
      </c>
      <c r="N30" s="8">
        <f>Table1[[#This Row],[kelly/4 365]]*$W$2*$U$2</f>
        <v>20.230789681053018</v>
      </c>
      <c r="O30" s="2">
        <f>1/1.95</f>
        <v>0.51282051282051289</v>
      </c>
      <c r="P30" s="2">
        <f>(Table1[[#This Row],[poisson_likelihood]] - (1-Table1[[#This Row],[poisson_likelihood]])/(1/Table1[[#This Row],[99/pinn implied]]-1))/4</f>
        <v>1.7500683115097768E-2</v>
      </c>
      <c r="Q30" s="3">
        <f>Table1[[#This Row],[kelly/4 99]]*$W$2*$U$2</f>
        <v>20.230789681053018</v>
      </c>
      <c r="R30" s="9" t="s">
        <v>222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-20.230789681053018</v>
      </c>
    </row>
    <row r="31" spans="1:19" x14ac:dyDescent="0.2">
      <c r="A31">
        <v>7528</v>
      </c>
      <c r="B31" t="s">
        <v>78</v>
      </c>
      <c r="C31" s="1">
        <v>45619</v>
      </c>
      <c r="D31" t="s">
        <v>13</v>
      </c>
      <c r="E31">
        <v>1.5</v>
      </c>
      <c r="F31" s="2">
        <v>0.40650406504065001</v>
      </c>
      <c r="G31" s="2">
        <v>0.43492519312286598</v>
      </c>
      <c r="H31" s="2">
        <v>0.48514718463925799</v>
      </c>
      <c r="I31" s="2">
        <v>0.48888888888888798</v>
      </c>
      <c r="J31" s="2">
        <v>0.46905537459283297</v>
      </c>
      <c r="K31" s="2">
        <v>3.3127067502153502E-2</v>
      </c>
      <c r="L31" s="2">
        <f>1/2.4</f>
        <v>0.41666666666666669</v>
      </c>
      <c r="M31" s="2">
        <f>(Table1[[#This Row],[poisson_likelihood]] - (1-Table1[[#This Row],[poisson_likelihood]])/(1/Table1[[#This Row],[365 implied]]-1))/4</f>
        <v>2.934879341682485E-2</v>
      </c>
      <c r="N31" s="8">
        <f>Table1[[#This Row],[kelly/4 365]]*$W$2*$U$2</f>
        <v>33.927205189849531</v>
      </c>
      <c r="O31" s="2">
        <f>Table1[[#This Row],[365 implied]]</f>
        <v>0.41666666666666669</v>
      </c>
      <c r="P31" s="2">
        <f>(Table1[[#This Row],[poisson_likelihood]] - (1-Table1[[#This Row],[poisson_likelihood]])/(1/Table1[[#This Row],[99/pinn implied]]-1))/4</f>
        <v>2.934879341682485E-2</v>
      </c>
      <c r="Q31" s="3">
        <f>Table1[[#This Row],[kelly/4 99]]*$W$2*$U$2</f>
        <v>33.927205189849531</v>
      </c>
      <c r="R31" s="9" t="s">
        <v>221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47.498087265789337</v>
      </c>
    </row>
    <row r="32" spans="1:19" x14ac:dyDescent="0.2">
      <c r="A32">
        <v>7424</v>
      </c>
      <c r="B32" t="s">
        <v>26</v>
      </c>
      <c r="C32" s="1">
        <v>45619</v>
      </c>
      <c r="D32" t="s">
        <v>13</v>
      </c>
      <c r="E32">
        <v>1.5</v>
      </c>
      <c r="F32" s="2">
        <v>0.42372881355932202</v>
      </c>
      <c r="G32" s="2">
        <v>0.44784957624972299</v>
      </c>
      <c r="H32" s="2">
        <v>0.498673094560525</v>
      </c>
      <c r="I32" s="2">
        <v>0.43373493975903599</v>
      </c>
      <c r="J32" s="2">
        <v>0.41836734693877498</v>
      </c>
      <c r="K32" s="2">
        <v>3.2512592493168901E-2</v>
      </c>
      <c r="L32" s="2">
        <f>1/2.4</f>
        <v>0.41666666666666669</v>
      </c>
      <c r="M32" s="2">
        <f>(Table1[[#This Row],[poisson_likelihood]] - (1-Table1[[#This Row],[poisson_likelihood]])/(1/Table1[[#This Row],[365 implied]]-1))/4</f>
        <v>3.5145611954510714E-2</v>
      </c>
      <c r="N32" s="8">
        <f>Table1[[#This Row],[kelly/4 365]]*$W$2*$U$2</f>
        <v>40.628327419414383</v>
      </c>
      <c r="O32" s="2">
        <f>1/2.35</f>
        <v>0.42553191489361702</v>
      </c>
      <c r="P32" s="2">
        <f>(Table1[[#This Row],[poisson_likelihood]] - (1-Table1[[#This Row],[poisson_likelihood]])/(1/Table1[[#This Row],[99/pinn implied]]-1))/4</f>
        <v>3.1829957818006252E-2</v>
      </c>
      <c r="Q32" s="3">
        <f>Table1[[#This Row],[kelly/4 99]]*$W$2*$U$2</f>
        <v>36.795431237615226</v>
      </c>
      <c r="R32" s="9" t="s">
        <v>221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56.879658387180136</v>
      </c>
    </row>
    <row r="33" spans="1:19" x14ac:dyDescent="0.2">
      <c r="A33">
        <v>7409</v>
      </c>
      <c r="B33" t="s">
        <v>19</v>
      </c>
      <c r="C33" s="1">
        <v>45619</v>
      </c>
      <c r="D33" t="s">
        <v>12</v>
      </c>
      <c r="E33">
        <v>1.5</v>
      </c>
      <c r="F33" s="2">
        <v>0.51813471502590602</v>
      </c>
      <c r="G33" s="2">
        <v>0.61330976622595101</v>
      </c>
      <c r="H33" s="2">
        <v>0.57777326812197105</v>
      </c>
      <c r="I33" s="2">
        <v>0.53658536585365801</v>
      </c>
      <c r="J33" s="2">
        <v>0.52068965517241295</v>
      </c>
      <c r="K33" s="2">
        <v>3.0941507385861398E-2</v>
      </c>
      <c r="L33" s="2">
        <f>1/1.83</f>
        <v>0.54644808743169393</v>
      </c>
      <c r="M33" s="2">
        <f>(Table1[[#This Row],[poisson_likelihood]] - (1-Table1[[#This Row],[poisson_likelihood]])/(1/Table1[[#This Row],[365 implied]]-1))/4</f>
        <v>1.7266590561206968E-2</v>
      </c>
      <c r="N33" s="8">
        <f>Table1[[#This Row],[kelly/4 365]]*$W$2*$U$2</f>
        <v>19.960178688755256</v>
      </c>
      <c r="O33" s="2">
        <f>Table1[[#This Row],[365 implied]]</f>
        <v>0.54644808743169393</v>
      </c>
      <c r="P33" s="2">
        <f>(Table1[[#This Row],[poisson_likelihood]] - (1-Table1[[#This Row],[poisson_likelihood]])/(1/Table1[[#This Row],[99/pinn implied]]-1))/4</f>
        <v>1.7266590561206968E-2</v>
      </c>
      <c r="Q33" s="3">
        <f>Table1[[#This Row],[kelly/4 99]]*$W$2*$U$2</f>
        <v>19.960178688755256</v>
      </c>
      <c r="R33" s="9" t="s">
        <v>221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16.56694831166687</v>
      </c>
    </row>
    <row r="34" spans="1:19" x14ac:dyDescent="0.2">
      <c r="A34">
        <v>7487</v>
      </c>
      <c r="B34" t="s">
        <v>58</v>
      </c>
      <c r="C34" s="1">
        <v>45619</v>
      </c>
      <c r="D34" t="s">
        <v>12</v>
      </c>
      <c r="E34">
        <v>2.5</v>
      </c>
      <c r="F34" s="2">
        <v>0.58479532163742598</v>
      </c>
      <c r="G34" s="2">
        <v>0.65032980761373305</v>
      </c>
      <c r="H34" s="2">
        <v>0.63533597929197705</v>
      </c>
      <c r="I34" s="2">
        <v>0.63186813186813096</v>
      </c>
      <c r="J34" s="2">
        <v>0.63461538461538403</v>
      </c>
      <c r="K34" s="2">
        <v>3.04311706300287E-2</v>
      </c>
      <c r="L34" s="2">
        <f>1/1.71</f>
        <v>0.58479532163742687</v>
      </c>
      <c r="M34" s="2">
        <f>(Table1[[#This Row],[poisson_likelihood]] - (1-Table1[[#This Row],[poisson_likelihood]])/(1/Table1[[#This Row],[365 implied]]-1))/4</f>
        <v>3.0431170630028481E-2</v>
      </c>
      <c r="N34" s="3">
        <f>Table1[[#This Row],[kelly/4 365]]*$W$2*$U$2</f>
        <v>35.178433248312928</v>
      </c>
      <c r="O34" s="2">
        <f>1/1.74</f>
        <v>0.57471264367816088</v>
      </c>
      <c r="P34" s="2">
        <f>(Table1[[#This Row],[poisson_likelihood]] - (1-Table1[[#This Row],[poisson_likelihood]])/(1/Table1[[#This Row],[99/pinn implied]]-1))/4</f>
        <v>3.5636690529743303E-2</v>
      </c>
      <c r="Q34" s="8">
        <f>Table1[[#This Row],[kelly/4 99]]*$W$2*$U$2</f>
        <v>41.196014252383257</v>
      </c>
      <c r="R34" s="9" t="s">
        <v>221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30.485050546763624</v>
      </c>
    </row>
    <row r="35" spans="1:19" x14ac:dyDescent="0.2">
      <c r="A35">
        <v>7590</v>
      </c>
      <c r="B35" t="s">
        <v>109</v>
      </c>
      <c r="C35" s="1">
        <v>45619</v>
      </c>
      <c r="D35" t="s">
        <v>13</v>
      </c>
      <c r="E35">
        <v>1.5</v>
      </c>
      <c r="F35" s="2">
        <v>0.44843049327354201</v>
      </c>
      <c r="G35" s="2">
        <v>0.46612919175592399</v>
      </c>
      <c r="H35" s="2">
        <v>0.51529545839784496</v>
      </c>
      <c r="I35" s="2">
        <v>0.57664233576642299</v>
      </c>
      <c r="J35" s="2">
        <v>0.56321839080459701</v>
      </c>
      <c r="K35" s="2">
        <v>3.0306681346991E-2</v>
      </c>
      <c r="L35" s="2">
        <f>1/2.3</f>
        <v>0.43478260869565222</v>
      </c>
      <c r="M35" s="2">
        <f>(Table1[[#This Row],[poisson_likelihood]] - (1-Table1[[#This Row],[poisson_likelihood]])/(1/Table1[[#This Row],[365 implied]]-1))/4</f>
        <v>3.5611452752892958E-2</v>
      </c>
      <c r="N35" s="8">
        <f>Table1[[#This Row],[kelly/4 365]]*$W$2*$U$2</f>
        <v>41.166839382344264</v>
      </c>
      <c r="O35" s="2">
        <f>1/2.25</f>
        <v>0.44444444444444442</v>
      </c>
      <c r="P35" s="2">
        <f>(Table1[[#This Row],[poisson_likelihood]] - (1-Table1[[#This Row],[poisson_likelihood]])/(1/Table1[[#This Row],[99/pinn implied]]-1))/4</f>
        <v>3.1882956279030233E-2</v>
      </c>
      <c r="Q35" s="3">
        <f>Table1[[#This Row],[kelly/4 99]]*$W$2*$U$2</f>
        <v>36.856697458558955</v>
      </c>
      <c r="R35" s="9" t="s">
        <v>221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53.516891197047542</v>
      </c>
    </row>
    <row r="36" spans="1:19" x14ac:dyDescent="0.2">
      <c r="A36">
        <v>7768</v>
      </c>
      <c r="B36" t="s">
        <v>198</v>
      </c>
      <c r="C36" s="1">
        <v>45619</v>
      </c>
      <c r="D36" t="s">
        <v>13</v>
      </c>
      <c r="E36">
        <v>3.5</v>
      </c>
      <c r="F36" s="2">
        <v>0.62111801242235998</v>
      </c>
      <c r="G36" s="2">
        <v>0.61401258506274203</v>
      </c>
      <c r="H36" s="2">
        <v>0.66638363133319001</v>
      </c>
      <c r="I36" s="2">
        <v>0.61538461538461497</v>
      </c>
      <c r="J36" s="2">
        <v>0.58064516129032195</v>
      </c>
      <c r="K36" s="2">
        <v>2.9867887887883901E-2</v>
      </c>
      <c r="L36" s="2">
        <f>1/1.55</f>
        <v>0.64516129032258063</v>
      </c>
      <c r="M36" s="2">
        <f>(Table1[[#This Row],[poisson_likelihood]] - (1-Table1[[#This Row],[poisson_likelihood]])/(1/Table1[[#This Row],[365 implied]]-1))/4</f>
        <v>1.4952103893838414E-2</v>
      </c>
      <c r="N36" s="3">
        <f>Table1[[#This Row],[kelly/4 365]]*$W$2*$U$2</f>
        <v>17.284632101277207</v>
      </c>
      <c r="O36" s="2">
        <f>1/1.58</f>
        <v>0.63291139240506322</v>
      </c>
      <c r="P36" s="2">
        <f>(Table1[[#This Row],[poisson_likelihood]] - (1-Table1[[#This Row],[poisson_likelihood]])/(1/Table1[[#This Row],[99/pinn implied]]-1))/4</f>
        <v>2.2795748925189763E-2</v>
      </c>
      <c r="Q36" s="8">
        <f>Table1[[#This Row],[kelly/4 99]]*$W$2*$U$2</f>
        <v>26.351885757519366</v>
      </c>
      <c r="R36" s="9" t="s">
        <v>222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-26.351885757519366</v>
      </c>
    </row>
    <row r="37" spans="1:19" x14ac:dyDescent="0.2">
      <c r="A37">
        <v>7788</v>
      </c>
      <c r="B37" t="s">
        <v>208</v>
      </c>
      <c r="C37" s="1">
        <v>45619</v>
      </c>
      <c r="D37" t="s">
        <v>13</v>
      </c>
      <c r="E37">
        <v>2.5</v>
      </c>
      <c r="F37" s="2">
        <v>0.53475935828876997</v>
      </c>
      <c r="G37" s="2">
        <v>0.54244826656244505</v>
      </c>
      <c r="H37" s="2">
        <v>0.58993430064282204</v>
      </c>
      <c r="I37" s="2">
        <v>0.52747252747252704</v>
      </c>
      <c r="J37" s="2">
        <v>0.51935483870967702</v>
      </c>
      <c r="K37" s="2">
        <v>2.9648604081056702E-2</v>
      </c>
      <c r="L37" s="2">
        <f>1/1.83</f>
        <v>0.54644808743169393</v>
      </c>
      <c r="M37" s="2">
        <f>(Table1[[#This Row],[poisson_likelihood]] - (1-Table1[[#This Row],[poisson_likelihood]])/(1/Table1[[#This Row],[365 implied]]-1))/4</f>
        <v>2.3969810294085681E-2</v>
      </c>
      <c r="N37" s="3">
        <f>Table1[[#This Row],[kelly/4 365]]*$W$2*$U$2</f>
        <v>27.709100699963049</v>
      </c>
      <c r="O37" s="2">
        <f>1/1.87</f>
        <v>0.53475935828876997</v>
      </c>
      <c r="P37" s="2">
        <f>(Table1[[#This Row],[poisson_likelihood]] - (1-Table1[[#This Row],[poisson_likelihood]])/(1/Table1[[#This Row],[99/pinn implied]]-1))/4</f>
        <v>2.9648604081056712E-2</v>
      </c>
      <c r="Q37" s="8">
        <f>Table1[[#This Row],[kelly/4 99]]*$W$2*$U$2</f>
        <v>34.273786317701564</v>
      </c>
      <c r="R37" s="9" t="s">
        <v>221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29.818194096400376</v>
      </c>
    </row>
    <row r="38" spans="1:19" x14ac:dyDescent="0.2">
      <c r="A38">
        <v>7573</v>
      </c>
      <c r="B38" t="s">
        <v>101</v>
      </c>
      <c r="C38" s="1">
        <v>45619</v>
      </c>
      <c r="D38" t="s">
        <v>12</v>
      </c>
      <c r="E38">
        <v>1.5</v>
      </c>
      <c r="F38" s="2">
        <v>0.54945054945054905</v>
      </c>
      <c r="G38" s="2">
        <v>0.62468405050004505</v>
      </c>
      <c r="H38" s="2">
        <v>0.60236683766718102</v>
      </c>
      <c r="I38" s="2">
        <v>0.58241758241758201</v>
      </c>
      <c r="J38" s="2">
        <v>0.56451612903225801</v>
      </c>
      <c r="K38" s="2">
        <v>2.9362086754350699E-2</v>
      </c>
      <c r="L38" s="2">
        <f>1/1.74</f>
        <v>0.57471264367816088</v>
      </c>
      <c r="M38" s="2">
        <f>(Table1[[#This Row],[poisson_likelihood]] - (1-Table1[[#This Row],[poisson_likelihood]])/(1/Table1[[#This Row],[365 implied]]-1))/4</f>
        <v>1.6256181601653735E-2</v>
      </c>
      <c r="N38" s="3">
        <f>Table1[[#This Row],[kelly/4 365]]*$W$2*$U$2</f>
        <v>18.792145931511719</v>
      </c>
      <c r="O38" s="2">
        <f>1/1.77</f>
        <v>0.56497175141242939</v>
      </c>
      <c r="P38" s="2">
        <f>(Table1[[#This Row],[poisson_likelihood]] - (1-Table1[[#This Row],[poisson_likelihood]])/(1/Table1[[#This Row],[99/pinn implied]]-1))/4</f>
        <v>2.1490033334711167E-2</v>
      </c>
      <c r="Q38" s="8">
        <f>Table1[[#This Row],[kelly/4 99]]*$W$2*$U$2</f>
        <v>24.842478534926109</v>
      </c>
      <c r="R38" s="9" t="s">
        <v>222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-24.842478534926109</v>
      </c>
    </row>
    <row r="39" spans="1:19" x14ac:dyDescent="0.2">
      <c r="A39">
        <v>7746</v>
      </c>
      <c r="B39" t="s">
        <v>187</v>
      </c>
      <c r="C39" s="1">
        <v>45619</v>
      </c>
      <c r="D39" t="s">
        <v>13</v>
      </c>
      <c r="E39">
        <v>2.5</v>
      </c>
      <c r="F39" s="2">
        <v>0.47393364928909898</v>
      </c>
      <c r="G39" s="2">
        <v>0.49286116587432099</v>
      </c>
      <c r="H39" s="2">
        <v>0.53569256948801702</v>
      </c>
      <c r="I39" s="2">
        <v>0.56050955414012704</v>
      </c>
      <c r="J39" s="2">
        <v>0.56055363321799301</v>
      </c>
      <c r="K39" s="2">
        <v>2.9349396761197299E-2</v>
      </c>
      <c r="L39" s="2">
        <f>1/2</f>
        <v>0.5</v>
      </c>
      <c r="M39" s="2">
        <f>(Table1[[#This Row],[poisson_likelihood]] - (1-Table1[[#This Row],[poisson_likelihood]])/(1/Table1[[#This Row],[365 implied]]-1))/4</f>
        <v>1.7846284744008512E-2</v>
      </c>
      <c r="N39" s="3">
        <f>Table1[[#This Row],[kelly/4 365]]*$W$2*$U$2</f>
        <v>20.630305164073839</v>
      </c>
      <c r="O39" s="2">
        <f>1/2.05</f>
        <v>0.48780487804878053</v>
      </c>
      <c r="P39" s="2">
        <f>(Table1[[#This Row],[poisson_likelihood]] - (1-Table1[[#This Row],[poisson_likelihood]])/(1/Table1[[#This Row],[99/pinn implied]]-1))/4</f>
        <v>2.3373754154865437E-2</v>
      </c>
      <c r="Q39" s="8">
        <f>Table1[[#This Row],[kelly/4 99]]*$W$2*$U$2</f>
        <v>27.020059803024445</v>
      </c>
      <c r="R39" s="9" t="s">
        <v>222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-27.020059803024445</v>
      </c>
    </row>
    <row r="40" spans="1:19" x14ac:dyDescent="0.2">
      <c r="A40">
        <v>7482</v>
      </c>
      <c r="B40" t="s">
        <v>55</v>
      </c>
      <c r="C40" s="1">
        <v>45619</v>
      </c>
      <c r="D40" t="s">
        <v>13</v>
      </c>
      <c r="E40">
        <v>3.5</v>
      </c>
      <c r="F40" s="2">
        <v>0.62111801242235998</v>
      </c>
      <c r="G40" s="2">
        <v>0.62137438597883698</v>
      </c>
      <c r="H40" s="2">
        <v>0.66426508789967798</v>
      </c>
      <c r="I40" s="2">
        <v>0.53672316384180796</v>
      </c>
      <c r="J40" s="2">
        <v>0.55445544554455395</v>
      </c>
      <c r="K40" s="2">
        <v>2.8469996523967901E-2</v>
      </c>
      <c r="L40" s="2">
        <f>1/1.57</f>
        <v>0.63694267515923564</v>
      </c>
      <c r="M40" s="2">
        <f>(Table1[[#This Row],[poisson_likelihood]] - (1-Table1[[#This Row],[poisson_likelihood]])/(1/Table1[[#This Row],[365 implied]]-1))/4</f>
        <v>1.8814117544953712E-2</v>
      </c>
      <c r="N40" s="3">
        <f>Table1[[#This Row],[kelly/4 365]]*$W$2*$U$2</f>
        <v>21.749119881966493</v>
      </c>
      <c r="O40" s="2">
        <f>1/1.6</f>
        <v>0.625</v>
      </c>
      <c r="P40" s="2">
        <f>(Table1[[#This Row],[poisson_likelihood]] - (1-Table1[[#This Row],[poisson_likelihood]])/(1/Table1[[#This Row],[99/pinn implied]]-1))/4</f>
        <v>2.6176725266452011E-2</v>
      </c>
      <c r="Q40" s="8">
        <f>Table1[[#This Row],[kelly/4 99]]*$W$2*$U$2</f>
        <v>30.260294408018524</v>
      </c>
      <c r="R40" s="9" t="s">
        <v>222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-30.260294408018524</v>
      </c>
    </row>
    <row r="41" spans="1:19" x14ac:dyDescent="0.2">
      <c r="A41">
        <v>7762</v>
      </c>
      <c r="B41" t="s">
        <v>195</v>
      </c>
      <c r="C41" s="1">
        <v>45619</v>
      </c>
      <c r="D41" t="s">
        <v>13</v>
      </c>
      <c r="E41">
        <v>1.5</v>
      </c>
      <c r="F41" s="2">
        <v>0.45871559633027498</v>
      </c>
      <c r="G41" s="2">
        <v>0.46471694562332699</v>
      </c>
      <c r="H41" s="2">
        <v>0.51963693284933399</v>
      </c>
      <c r="I41" s="2">
        <v>0.50458715596330195</v>
      </c>
      <c r="J41" s="2">
        <v>0.52282157676348495</v>
      </c>
      <c r="K41" s="2">
        <v>2.8137396951599399E-2</v>
      </c>
      <c r="L41" s="2">
        <f>1/2.25</f>
        <v>0.44444444444444442</v>
      </c>
      <c r="M41" s="2">
        <f>(Table1[[#This Row],[poisson_likelihood]] - (1-Table1[[#This Row],[poisson_likelihood]])/(1/Table1[[#This Row],[365 implied]]-1))/4</f>
        <v>3.3836619782200289E-2</v>
      </c>
      <c r="N41" s="8">
        <f>Table1[[#This Row],[kelly/4 365]]*$W$2*$U$2</f>
        <v>39.115132468223536</v>
      </c>
      <c r="O41" s="2">
        <f>1/2.15</f>
        <v>0.46511627906976744</v>
      </c>
      <c r="P41" s="2">
        <f>(Table1[[#This Row],[poisson_likelihood]] - (1-Table1[[#This Row],[poisson_likelihood]])/(1/Table1[[#This Row],[99/pinn implied]]-1))/4</f>
        <v>2.5482479483927831E-2</v>
      </c>
      <c r="Q41" s="3">
        <f>Table1[[#This Row],[kelly/4 99]]*$W$2*$U$2</f>
        <v>29.457746283420573</v>
      </c>
      <c r="R41" s="9" t="s">
        <v>221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48.893915585279416</v>
      </c>
    </row>
    <row r="42" spans="1:19" x14ac:dyDescent="0.2">
      <c r="A42">
        <v>7751</v>
      </c>
      <c r="B42" t="s">
        <v>190</v>
      </c>
      <c r="C42" s="1">
        <v>45619</v>
      </c>
      <c r="D42" t="s">
        <v>12</v>
      </c>
      <c r="E42">
        <v>2.5</v>
      </c>
      <c r="F42" s="2">
        <v>0.512820512820512</v>
      </c>
      <c r="G42" s="2">
        <v>0.59461088218466795</v>
      </c>
      <c r="H42" s="2">
        <v>0.56539611234083798</v>
      </c>
      <c r="I42" s="2">
        <v>0.44444444444444398</v>
      </c>
      <c r="J42" s="2">
        <v>0.44012944983818703</v>
      </c>
      <c r="K42" s="2">
        <v>2.6979583964377399E-2</v>
      </c>
      <c r="L42" s="2">
        <f>1/2</f>
        <v>0.5</v>
      </c>
      <c r="M42" s="2">
        <f>(Table1[[#This Row],[poisson_likelihood]] - (1-Table1[[#This Row],[poisson_likelihood]])/(1/Table1[[#This Row],[365 implied]]-1))/4</f>
        <v>3.2698056170418988E-2</v>
      </c>
      <c r="N42" s="8">
        <f>Table1[[#This Row],[kelly/4 365]]*$W$2*$U$2</f>
        <v>37.798952933004351</v>
      </c>
      <c r="O42" s="2">
        <f>1/2</f>
        <v>0.5</v>
      </c>
      <c r="P42" s="2">
        <f>(Table1[[#This Row],[poisson_likelihood]] - (1-Table1[[#This Row],[poisson_likelihood]])/(1/Table1[[#This Row],[99/pinn implied]]-1))/4</f>
        <v>3.2698056170418988E-2</v>
      </c>
      <c r="Q42" s="3">
        <f>Table1[[#This Row],[kelly/4 99]]*$W$2*$U$2</f>
        <v>37.798952933004351</v>
      </c>
      <c r="R42" s="9" t="s">
        <v>221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37.798952933004351</v>
      </c>
    </row>
    <row r="43" spans="1:19" x14ac:dyDescent="0.2">
      <c r="A43">
        <v>7691</v>
      </c>
      <c r="B43" t="s">
        <v>160</v>
      </c>
      <c r="C43" s="1">
        <v>45619</v>
      </c>
      <c r="D43" t="s">
        <v>12</v>
      </c>
      <c r="E43">
        <v>2.5</v>
      </c>
      <c r="F43" s="2">
        <v>0.55555555555555503</v>
      </c>
      <c r="G43" s="2">
        <v>0.64373612874528396</v>
      </c>
      <c r="H43" s="2">
        <v>0.60172055770275601</v>
      </c>
      <c r="I43" s="2">
        <v>0.52513966480446905</v>
      </c>
      <c r="J43" s="2">
        <v>0.52131147540983602</v>
      </c>
      <c r="K43" s="2">
        <v>2.5967813707800599E-2</v>
      </c>
      <c r="L43" s="2">
        <f>1/1.8</f>
        <v>0.55555555555555558</v>
      </c>
      <c r="M43" s="2">
        <f>(Table1[[#This Row],[poisson_likelihood]] - (1-Table1[[#This Row],[poisson_likelihood]])/(1/Table1[[#This Row],[365 implied]]-1))/4</f>
        <v>2.5967813707800227E-2</v>
      </c>
      <c r="N43" s="3">
        <f>Table1[[#This Row],[kelly/4 365]]*$W$2*$U$2</f>
        <v>30.018792646217065</v>
      </c>
      <c r="O43" s="2">
        <f>1/1.83</f>
        <v>0.54644808743169393</v>
      </c>
      <c r="P43" s="2">
        <f>(Table1[[#This Row],[poisson_likelihood]] - (1-Table1[[#This Row],[poisson_likelihood]])/(1/Table1[[#This Row],[99/pinn implied]]-1))/4</f>
        <v>3.0466451986760137E-2</v>
      </c>
      <c r="Q43" s="8">
        <f>Table1[[#This Row],[kelly/4 99]]*$W$2*$U$2</f>
        <v>35.219218496694722</v>
      </c>
      <c r="R43" s="9" t="s">
        <v>222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-35.219218496694722</v>
      </c>
    </row>
    <row r="44" spans="1:19" x14ac:dyDescent="0.2">
      <c r="A44">
        <v>7468</v>
      </c>
      <c r="B44" t="s">
        <v>48</v>
      </c>
      <c r="C44" s="1">
        <v>45619</v>
      </c>
      <c r="D44" t="s">
        <v>13</v>
      </c>
      <c r="E44">
        <v>2.5</v>
      </c>
      <c r="F44" s="2">
        <v>0.56497175141242895</v>
      </c>
      <c r="G44" s="2">
        <v>0.56147496607584302</v>
      </c>
      <c r="H44" s="2">
        <v>0.60944393738198499</v>
      </c>
      <c r="I44" s="2">
        <v>0.497206703910614</v>
      </c>
      <c r="J44" s="2">
        <v>0.50485436893203794</v>
      </c>
      <c r="K44" s="2">
        <v>2.5557067911076099E-2</v>
      </c>
      <c r="L44" s="2">
        <f>1/1.74</f>
        <v>0.57471264367816088</v>
      </c>
      <c r="M44" s="2">
        <f>(Table1[[#This Row],[poisson_likelihood]] - (1-Table1[[#This Row],[poisson_likelihood]])/(1/Table1[[#This Row],[365 implied]]-1))/4</f>
        <v>2.0416368596166884E-2</v>
      </c>
      <c r="N44" s="3">
        <f>Table1[[#This Row],[kelly/4 365]]*$W$2*$U$2</f>
        <v>23.601322097168918</v>
      </c>
      <c r="O44" s="2">
        <f>1/1.75</f>
        <v>0.5714285714285714</v>
      </c>
      <c r="P44" s="2">
        <f>(Table1[[#This Row],[poisson_likelihood]] - (1-Table1[[#This Row],[poisson_likelihood]])/(1/Table1[[#This Row],[99/pinn implied]]-1))/4</f>
        <v>2.2175630139491254E-2</v>
      </c>
      <c r="Q44" s="8">
        <f>Table1[[#This Row],[kelly/4 99]]*$W$2*$U$2</f>
        <v>25.63502844125189</v>
      </c>
      <c r="R44" s="9" t="s">
        <v>222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-25.63502844125189</v>
      </c>
    </row>
    <row r="45" spans="1:19" x14ac:dyDescent="0.2">
      <c r="A45">
        <v>7635</v>
      </c>
      <c r="B45" t="s">
        <v>132</v>
      </c>
      <c r="C45" s="1">
        <v>45619</v>
      </c>
      <c r="D45" t="s">
        <v>12</v>
      </c>
      <c r="E45">
        <v>2.5</v>
      </c>
      <c r="F45" s="2">
        <v>0.55865921787709405</v>
      </c>
      <c r="G45" s="2">
        <v>0.63554832045258203</v>
      </c>
      <c r="H45" s="2">
        <v>0.60324077660505504</v>
      </c>
      <c r="I45" s="2">
        <v>0.61290322580645096</v>
      </c>
      <c r="J45" s="2">
        <v>0.60606060606060597</v>
      </c>
      <c r="K45" s="2">
        <v>2.52534778870411E-2</v>
      </c>
      <c r="L45" s="2">
        <f>1/1.76</f>
        <v>0.56818181818181823</v>
      </c>
      <c r="M45" s="2">
        <f>(Table1[[#This Row],[poisson_likelihood]] - (1-Table1[[#This Row],[poisson_likelihood]])/(1/Table1[[#This Row],[365 implied]]-1))/4</f>
        <v>2.0297291718716026E-2</v>
      </c>
      <c r="N45" s="3">
        <f>Table1[[#This Row],[kelly/4 365]]*$W$2*$U$2</f>
        <v>23.463669226835727</v>
      </c>
      <c r="O45" s="2">
        <f>1/1.8</f>
        <v>0.55555555555555558</v>
      </c>
      <c r="P45" s="2">
        <f>(Table1[[#This Row],[poisson_likelihood]] - (1-Table1[[#This Row],[poisson_likelihood]])/(1/Table1[[#This Row],[99/pinn implied]]-1))/4</f>
        <v>2.6822936840343439E-2</v>
      </c>
      <c r="Q45" s="8">
        <f>Table1[[#This Row],[kelly/4 99]]*$W$2*$U$2</f>
        <v>31.007314987437017</v>
      </c>
      <c r="R45" s="9" t="s">
        <v>221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24.805851989949605</v>
      </c>
    </row>
    <row r="46" spans="1:19" x14ac:dyDescent="0.2">
      <c r="A46">
        <v>7750</v>
      </c>
      <c r="B46" t="s">
        <v>189</v>
      </c>
      <c r="C46" s="1">
        <v>45619</v>
      </c>
      <c r="D46" t="s">
        <v>13</v>
      </c>
      <c r="E46">
        <v>2.5</v>
      </c>
      <c r="F46" s="2">
        <v>0.59880239520958001</v>
      </c>
      <c r="G46" s="2">
        <v>0.59838827828676999</v>
      </c>
      <c r="H46" s="2">
        <v>0.63881548446510805</v>
      </c>
      <c r="I46" s="2">
        <v>0.61538461538461497</v>
      </c>
      <c r="J46" s="2">
        <v>0.57999999999999996</v>
      </c>
      <c r="K46" s="2">
        <v>2.4933529498780499E-2</v>
      </c>
      <c r="L46" s="2">
        <f>1/1.68</f>
        <v>0.59523809523809523</v>
      </c>
      <c r="M46" s="2">
        <f>(Table1[[#This Row],[poisson_likelihood]] - (1-Table1[[#This Row],[poisson_likelihood]])/(1/Table1[[#This Row],[365 implied]]-1))/4</f>
        <v>2.6915446287272604E-2</v>
      </c>
      <c r="N46" s="3">
        <f>Table1[[#This Row],[kelly/4 365]]*$W$2*$U$2</f>
        <v>31.114255908087131</v>
      </c>
      <c r="O46" s="2">
        <f>1/1.72</f>
        <v>0.58139534883720934</v>
      </c>
      <c r="P46" s="2">
        <f>(Table1[[#This Row],[poisson_likelihood]] - (1-Table1[[#This Row],[poisson_likelihood]])/(1/Table1[[#This Row],[99/pinn implied]]-1))/4</f>
        <v>3.4292580999995076E-2</v>
      </c>
      <c r="Q46" s="8">
        <f>Table1[[#This Row],[kelly/4 99]]*$W$2*$U$2</f>
        <v>39.642223635994313</v>
      </c>
      <c r="R46" s="9" t="s">
        <v>222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-39.642223635994313</v>
      </c>
    </row>
    <row r="47" spans="1:19" x14ac:dyDescent="0.2">
      <c r="A47">
        <v>7732</v>
      </c>
      <c r="B47" t="s">
        <v>180</v>
      </c>
      <c r="C47" s="1">
        <v>45619</v>
      </c>
      <c r="D47" t="s">
        <v>13</v>
      </c>
      <c r="E47">
        <v>2.5</v>
      </c>
      <c r="F47" s="2">
        <v>0.476190476190476</v>
      </c>
      <c r="G47" s="2">
        <v>0.48292891808562199</v>
      </c>
      <c r="H47" s="2">
        <v>0.52584091338841499</v>
      </c>
      <c r="I47" s="2">
        <v>0.54098360655737698</v>
      </c>
      <c r="J47" s="2">
        <v>0.53821656050955402</v>
      </c>
      <c r="K47" s="2">
        <v>2.3696799571743799E-2</v>
      </c>
      <c r="L47" s="2">
        <f>1/2.05</f>
        <v>0.48780487804878053</v>
      </c>
      <c r="M47" s="2">
        <f>(Table1[[#This Row],[poisson_likelihood]] - (1-Table1[[#This Row],[poisson_likelihood]])/(1/Table1[[#This Row],[365 implied]]-1))/4</f>
        <v>1.8565207725297767E-2</v>
      </c>
      <c r="N47" s="8">
        <f>Table1[[#This Row],[kelly/4 365]]*$W$2*$U$2</f>
        <v>21.461380130444219</v>
      </c>
      <c r="O47" s="2">
        <f>1/2.05</f>
        <v>0.48780487804878053</v>
      </c>
      <c r="P47" s="2">
        <f>(Table1[[#This Row],[poisson_likelihood]] - (1-Table1[[#This Row],[poisson_likelihood]])/(1/Table1[[#This Row],[99/pinn implied]]-1))/4</f>
        <v>1.8565207725297767E-2</v>
      </c>
      <c r="Q47" s="3">
        <f>Table1[[#This Row],[kelly/4 99]]*$W$2*$U$2</f>
        <v>21.461380130444219</v>
      </c>
      <c r="R47" s="9" t="s">
        <v>222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-21.461380130444219</v>
      </c>
    </row>
    <row r="48" spans="1:19" x14ac:dyDescent="0.2">
      <c r="A48">
        <v>7578</v>
      </c>
      <c r="B48" t="s">
        <v>103</v>
      </c>
      <c r="C48" s="1">
        <v>45619</v>
      </c>
      <c r="D48" t="s">
        <v>13</v>
      </c>
      <c r="E48">
        <v>2.5</v>
      </c>
      <c r="F48" s="2">
        <v>0.60975609756097504</v>
      </c>
      <c r="G48" s="2">
        <v>0.60352300897051703</v>
      </c>
      <c r="H48" s="2">
        <v>0.64611922291996604</v>
      </c>
      <c r="I48" s="2">
        <v>0.60465116279069697</v>
      </c>
      <c r="J48" s="2">
        <v>0.60472972972972905</v>
      </c>
      <c r="K48" s="2">
        <v>2.32951271831035E-2</v>
      </c>
      <c r="L48" s="2">
        <f>1/1.64</f>
        <v>0.6097560975609756</v>
      </c>
      <c r="M48" s="2">
        <f>(Table1[[#This Row],[poisson_likelihood]] - (1-Table1[[#This Row],[poisson_likelihood]])/(1/Table1[[#This Row],[365 implied]]-1))/4</f>
        <v>2.3295127183103281E-2</v>
      </c>
      <c r="N48" s="3">
        <f>Table1[[#This Row],[kelly/4 365]]*$W$2*$U$2</f>
        <v>26.929167023667393</v>
      </c>
      <c r="O48" s="2">
        <f>1/1.65</f>
        <v>0.60606060606060608</v>
      </c>
      <c r="P48" s="2">
        <f>(Table1[[#This Row],[poisson_likelihood]] - (1-Table1[[#This Row],[poisson_likelihood]])/(1/Table1[[#This Row],[99/pinn implied]]-1))/4</f>
        <v>2.5421814545363047E-2</v>
      </c>
      <c r="Q48" s="8">
        <f>Table1[[#This Row],[kelly/4 99]]*$W$2*$U$2</f>
        <v>29.387617614439687</v>
      </c>
      <c r="R48" s="9" t="s">
        <v>222</v>
      </c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-29.387617614439687</v>
      </c>
    </row>
    <row r="49" spans="1:19" x14ac:dyDescent="0.2">
      <c r="A49">
        <v>7530</v>
      </c>
      <c r="B49" t="s">
        <v>79</v>
      </c>
      <c r="C49" s="1">
        <v>45619</v>
      </c>
      <c r="D49" t="s">
        <v>13</v>
      </c>
      <c r="E49">
        <v>2.5</v>
      </c>
      <c r="F49" s="2">
        <v>0.43103448275862</v>
      </c>
      <c r="G49" s="2">
        <v>0.45091606416157698</v>
      </c>
      <c r="H49" s="2">
        <v>0.48305599061080801</v>
      </c>
      <c r="I49" s="2">
        <v>0.43137254901960698</v>
      </c>
      <c r="J49" s="2">
        <v>0.41363636363636302</v>
      </c>
      <c r="K49" s="2">
        <v>2.28579352683854E-2</v>
      </c>
      <c r="L49" s="2">
        <f>1/2.35</f>
        <v>0.42553191489361702</v>
      </c>
      <c r="M49" s="2">
        <f>(Table1[[#This Row],[poisson_likelihood]] - (1-Table1[[#This Row],[poisson_likelihood]])/(1/Table1[[#This Row],[365 implied]]-1))/4</f>
        <v>2.5033625543592383E-2</v>
      </c>
      <c r="N49" s="8">
        <f>Table1[[#This Row],[kelly/4 365]]*$W$2*$U$2</f>
        <v>28.938871128392798</v>
      </c>
      <c r="O49" s="2">
        <f>Table1[[#This Row],[365 implied]]</f>
        <v>0.42553191489361702</v>
      </c>
      <c r="P49" s="2">
        <f>(Table1[[#This Row],[poisson_likelihood]] - (1-Table1[[#This Row],[poisson_likelihood]])/(1/Table1[[#This Row],[99/pinn implied]]-1))/4</f>
        <v>2.5033625543592383E-2</v>
      </c>
      <c r="Q49" s="3">
        <f>Table1[[#This Row],[kelly/4 99]]*$W$2*$U$2</f>
        <v>28.938871128392798</v>
      </c>
      <c r="R49" s="9" t="s">
        <v>222</v>
      </c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-28.938871128392798</v>
      </c>
    </row>
    <row r="50" spans="1:19" x14ac:dyDescent="0.2">
      <c r="A50">
        <v>7783</v>
      </c>
      <c r="B50" t="s">
        <v>206</v>
      </c>
      <c r="C50" s="1">
        <v>45619</v>
      </c>
      <c r="D50" t="s">
        <v>12</v>
      </c>
      <c r="E50">
        <v>3.5</v>
      </c>
      <c r="F50" s="2">
        <v>0.55865921787709405</v>
      </c>
      <c r="G50" s="2">
        <v>0.616566407378634</v>
      </c>
      <c r="H50" s="2">
        <v>0.59851797509640403</v>
      </c>
      <c r="I50" s="2">
        <v>0.52272727272727204</v>
      </c>
      <c r="J50" s="2">
        <v>0.5</v>
      </c>
      <c r="K50" s="2">
        <v>2.25782200704315E-2</v>
      </c>
      <c r="L50" s="2">
        <f>1/1.76</f>
        <v>0.56818181818181823</v>
      </c>
      <c r="M50" s="2">
        <f>(Table1[[#This Row],[poisson_likelihood]] - (1-Table1[[#This Row],[poisson_likelihood]])/(1/Table1[[#This Row],[365 implied]]-1))/4</f>
        <v>1.7563038213707555E-2</v>
      </c>
      <c r="N50" s="3">
        <f>Table1[[#This Row],[kelly/4 365]]*$W$2*$U$2</f>
        <v>20.302872175045934</v>
      </c>
      <c r="O50" s="2">
        <f>1/1.8</f>
        <v>0.55555555555555558</v>
      </c>
      <c r="P50" s="2">
        <f>(Table1[[#This Row],[poisson_likelihood]] - (1-Table1[[#This Row],[poisson_likelihood]])/(1/Table1[[#This Row],[99/pinn implied]]-1))/4</f>
        <v>2.4166360991727226E-2</v>
      </c>
      <c r="Q50" s="8">
        <f>Table1[[#This Row],[kelly/4 99]]*$W$2*$U$2</f>
        <v>27.936313306436674</v>
      </c>
      <c r="R50" s="9" t="s">
        <v>222</v>
      </c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-27.936313306436674</v>
      </c>
    </row>
    <row r="51" spans="1:19" x14ac:dyDescent="0.2">
      <c r="A51">
        <v>7486</v>
      </c>
      <c r="B51" t="s">
        <v>57</v>
      </c>
      <c r="C51" s="1">
        <v>45619</v>
      </c>
      <c r="D51" t="s">
        <v>13</v>
      </c>
      <c r="E51">
        <v>2.5</v>
      </c>
      <c r="F51" s="2">
        <v>0.54054054054054002</v>
      </c>
      <c r="G51" s="2">
        <v>0.53349534445070601</v>
      </c>
      <c r="H51" s="2">
        <v>0.580986780020188</v>
      </c>
      <c r="I51" s="2">
        <v>0.47058823529411697</v>
      </c>
      <c r="J51" s="2">
        <v>0.484615384615384</v>
      </c>
      <c r="K51" s="2">
        <v>2.2007512658043599E-2</v>
      </c>
      <c r="L51" s="2">
        <f>1/1.83</f>
        <v>0.54644808743169393</v>
      </c>
      <c r="M51" s="2">
        <f>(Table1[[#This Row],[poisson_likelihood]] - (1-Table1[[#This Row],[poisson_likelihood]])/(1/Table1[[#This Row],[365 implied]]-1))/4</f>
        <v>1.9037893806308492E-2</v>
      </c>
      <c r="N51" s="8">
        <f>Table1[[#This Row],[kelly/4 365]]*$W$2*$U$2</f>
        <v>22.007805240092615</v>
      </c>
      <c r="O51" s="2">
        <f>1/1.83</f>
        <v>0.54644808743169393</v>
      </c>
      <c r="P51" s="2">
        <f>(Table1[[#This Row],[poisson_likelihood]] - (1-Table1[[#This Row],[poisson_likelihood]])/(1/Table1[[#This Row],[99/pinn implied]]-1))/4</f>
        <v>1.9037893806308492E-2</v>
      </c>
      <c r="Q51" s="3">
        <f>Table1[[#This Row],[kelly/4 99]]*$W$2*$U$2</f>
        <v>22.007805240092615</v>
      </c>
      <c r="R51" s="9" t="s">
        <v>221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18.266478349276881</v>
      </c>
    </row>
    <row r="52" spans="1:19" x14ac:dyDescent="0.2">
      <c r="A52">
        <v>7432</v>
      </c>
      <c r="B52" t="s">
        <v>30</v>
      </c>
      <c r="C52" s="1">
        <v>45619</v>
      </c>
      <c r="D52" t="s">
        <v>13</v>
      </c>
      <c r="E52">
        <v>2.5</v>
      </c>
      <c r="F52" s="2">
        <v>0.52356020942408299</v>
      </c>
      <c r="G52" s="2">
        <v>0.51823474831002303</v>
      </c>
      <c r="H52" s="2">
        <v>0.56421785331241203</v>
      </c>
      <c r="I52" s="2">
        <v>0.60655737704918</v>
      </c>
      <c r="J52" s="2">
        <v>0.58412698412698405</v>
      </c>
      <c r="K52" s="2">
        <v>2.1334093358985499E-2</v>
      </c>
      <c r="L52" s="2">
        <f>1/1.86</f>
        <v>0.5376344086021505</v>
      </c>
      <c r="M52" s="2">
        <f>(Table1[[#This Row],[poisson_likelihood]] - (1-Table1[[#This Row],[poisson_likelihood]])/(1/Table1[[#This Row],[365 implied]]-1))/4</f>
        <v>1.4373606732873967E-2</v>
      </c>
      <c r="N52" s="3">
        <f>Table1[[#This Row],[kelly/4 365]]*$W$2*$U$2</f>
        <v>16.615889383202305</v>
      </c>
      <c r="O52" s="2">
        <f>1/1.9</f>
        <v>0.52631578947368418</v>
      </c>
      <c r="P52" s="2">
        <f>(Table1[[#This Row],[poisson_likelihood]] - (1-Table1[[#This Row],[poisson_likelihood]])/(1/Table1[[#This Row],[99/pinn implied]]-1))/4</f>
        <v>2.0003867025995256E-2</v>
      </c>
      <c r="Q52" s="8">
        <f>Table1[[#This Row],[kelly/4 99]]*$W$2*$U$2</f>
        <v>23.124470282050517</v>
      </c>
      <c r="R52" s="9" t="s">
        <v>221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20.812023253845467</v>
      </c>
    </row>
    <row r="53" spans="1:19" x14ac:dyDescent="0.2">
      <c r="A53">
        <v>7428</v>
      </c>
      <c r="B53" t="s">
        <v>28</v>
      </c>
      <c r="C53" s="1">
        <v>45619</v>
      </c>
      <c r="D53" t="s">
        <v>13</v>
      </c>
      <c r="E53">
        <v>1.5</v>
      </c>
      <c r="F53" s="2">
        <v>0.46511627906976699</v>
      </c>
      <c r="G53" s="2">
        <v>0.45758710670897301</v>
      </c>
      <c r="H53" s="2">
        <v>0.51075223767832001</v>
      </c>
      <c r="I53" s="2">
        <v>0.52777777777777701</v>
      </c>
      <c r="J53" s="2">
        <v>0.53054662379421202</v>
      </c>
      <c r="K53" s="2">
        <v>2.1329850219215001E-2</v>
      </c>
      <c r="L53" s="2">
        <f>1/2.2</f>
        <v>0.45454545454545453</v>
      </c>
      <c r="M53" s="2">
        <f>(Table1[[#This Row],[poisson_likelihood]] - (1-Table1[[#This Row],[poisson_likelihood]])/(1/Table1[[#This Row],[365 implied]]-1))/4</f>
        <v>2.5761442269230023E-2</v>
      </c>
      <c r="N53" s="8">
        <f>Table1[[#This Row],[kelly/4 365]]*$W$2*$U$2</f>
        <v>29.780227263229907</v>
      </c>
      <c r="O53" s="2">
        <f>1/2.1</f>
        <v>0.47619047619047616</v>
      </c>
      <c r="P53" s="2">
        <f>(Table1[[#This Row],[poisson_likelihood]] - (1-Table1[[#This Row],[poisson_likelihood]])/(1/Table1[[#This Row],[99/pinn implied]]-1))/4</f>
        <v>1.6495386164652737E-2</v>
      </c>
      <c r="Q53" s="3">
        <f>Table1[[#This Row],[kelly/4 99]]*$W$2*$U$2</f>
        <v>19.068666406338565</v>
      </c>
      <c r="R53" s="9" t="s">
        <v>222</v>
      </c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-29.780227263229907</v>
      </c>
    </row>
    <row r="54" spans="1:19" x14ac:dyDescent="0.2">
      <c r="A54">
        <v>7649</v>
      </c>
      <c r="B54" t="s">
        <v>139</v>
      </c>
      <c r="C54" s="1">
        <v>45619</v>
      </c>
      <c r="D54" t="s">
        <v>12</v>
      </c>
      <c r="E54">
        <v>3.5</v>
      </c>
      <c r="F54" s="2">
        <v>0.52083333333333304</v>
      </c>
      <c r="G54" s="2">
        <v>0.57505102349872295</v>
      </c>
      <c r="H54" s="2">
        <v>0.56152060257529701</v>
      </c>
      <c r="I54" s="2">
        <v>0.57407407407407396</v>
      </c>
      <c r="J54" s="2">
        <v>0.53956834532374098</v>
      </c>
      <c r="K54" s="2">
        <v>2.1228140474068301E-2</v>
      </c>
      <c r="L54" s="2">
        <f>1/1.9</f>
        <v>0.52631578947368418</v>
      </c>
      <c r="M54" s="2">
        <f>(Table1[[#This Row],[poisson_likelihood]] - (1-Table1[[#This Row],[poisson_likelihood]])/(1/Table1[[#This Row],[365 implied]]-1))/4</f>
        <v>1.8580318025851222E-2</v>
      </c>
      <c r="N54" s="8">
        <f>Table1[[#This Row],[kelly/4 365]]*$W$2*$U$2</f>
        <v>21.478847637884012</v>
      </c>
      <c r="O54" s="2">
        <f>1/1.87</f>
        <v>0.53475935828876997</v>
      </c>
      <c r="P54" s="2">
        <f>(Table1[[#This Row],[poisson_likelihood]] - (1-Table1[[#This Row],[poisson_likelihood]])/(1/Table1[[#This Row],[99/pinn implied]]-1))/4</f>
        <v>1.4380323797645284E-2</v>
      </c>
      <c r="Q54" s="3">
        <f>Table1[[#This Row],[kelly/4 99]]*$W$2*$U$2</f>
        <v>16.623654310077949</v>
      </c>
      <c r="R54" s="9" t="s">
        <v>222</v>
      </c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-21.478847637884012</v>
      </c>
    </row>
    <row r="55" spans="1:19" x14ac:dyDescent="0.2">
      <c r="A55">
        <v>7647</v>
      </c>
      <c r="B55" t="s">
        <v>138</v>
      </c>
      <c r="C55" s="1">
        <v>45619</v>
      </c>
      <c r="D55" t="s">
        <v>12</v>
      </c>
      <c r="E55">
        <v>2.5</v>
      </c>
      <c r="F55" s="2">
        <v>0.59171597633136097</v>
      </c>
      <c r="G55" s="2">
        <v>0.637168059901561</v>
      </c>
      <c r="H55" s="2">
        <v>0.62473487908644298</v>
      </c>
      <c r="I55" s="2">
        <v>0.66863905325443695</v>
      </c>
      <c r="J55" s="2">
        <v>0.61643835616438303</v>
      </c>
      <c r="K55" s="2">
        <v>2.0218096252206299E-2</v>
      </c>
      <c r="L55" s="2">
        <f>1/1.71</f>
        <v>0.58479532163742687</v>
      </c>
      <c r="M55" s="2">
        <f>(Table1[[#This Row],[poisson_likelihood]] - (1-Table1[[#This Row],[poisson_likelihood]])/(1/Table1[[#This Row],[365 implied]]-1))/4</f>
        <v>2.4048113816132949E-2</v>
      </c>
      <c r="N55" s="8">
        <f>Table1[[#This Row],[kelly/4 365]]*$W$2*$U$2</f>
        <v>27.799619571449689</v>
      </c>
      <c r="O55" s="2">
        <f>1/1.71</f>
        <v>0.58479532163742687</v>
      </c>
      <c r="P55" s="2">
        <f>(Table1[[#This Row],[poisson_likelihood]] - (1-Table1[[#This Row],[poisson_likelihood]])/(1/Table1[[#This Row],[99/pinn implied]]-1))/4</f>
        <v>2.4048113816132949E-2</v>
      </c>
      <c r="Q55" s="3">
        <f>Table1[[#This Row],[kelly/4 99]]*$W$2*$U$2</f>
        <v>27.799619571449689</v>
      </c>
      <c r="R55" s="9" t="s">
        <v>221</v>
      </c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19.737729895729288</v>
      </c>
    </row>
    <row r="56" spans="1:19" x14ac:dyDescent="0.2">
      <c r="A56">
        <v>7544</v>
      </c>
      <c r="B56" t="s">
        <v>86</v>
      </c>
      <c r="C56" s="1">
        <v>45619</v>
      </c>
      <c r="D56" t="s">
        <v>13</v>
      </c>
      <c r="E56">
        <v>1.5</v>
      </c>
      <c r="F56" s="2">
        <v>0.413223140495867</v>
      </c>
      <c r="G56" s="2">
        <v>0.41128729376031598</v>
      </c>
      <c r="H56" s="2">
        <v>0.45933267543201201</v>
      </c>
      <c r="I56" s="2">
        <v>0.45714285714285702</v>
      </c>
      <c r="J56" s="2">
        <v>0.47697368421052599</v>
      </c>
      <c r="K56" s="2">
        <v>1.9645259603075699E-2</v>
      </c>
      <c r="L56" s="2">
        <f>1/2.45</f>
        <v>0.4081632653061224</v>
      </c>
      <c r="M56" s="2">
        <f>(Table1[[#This Row],[poisson_likelihood]] - (1-Table1[[#This Row],[poisson_likelihood]])/(1/Table1[[#This Row],[365 implied]]-1))/4</f>
        <v>2.1614664622143009E-2</v>
      </c>
      <c r="N56" s="8">
        <f>Table1[[#This Row],[kelly/4 365]]*$W$2*$U$2</f>
        <v>24.986552303197321</v>
      </c>
      <c r="O56" s="2">
        <f>Table1[[#This Row],[365 implied]]</f>
        <v>0.4081632653061224</v>
      </c>
      <c r="P56" s="2">
        <f>(Table1[[#This Row],[poisson_likelihood]] - (1-Table1[[#This Row],[poisson_likelihood]])/(1/Table1[[#This Row],[99/pinn implied]]-1))/4</f>
        <v>2.1614664622143009E-2</v>
      </c>
      <c r="Q56" s="3">
        <f>Table1[[#This Row],[kelly/4 99]]*$W$2*$U$2</f>
        <v>24.986552303197321</v>
      </c>
      <c r="R56" s="9" t="s">
        <v>222</v>
      </c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-24.986552303197321</v>
      </c>
    </row>
    <row r="57" spans="1:19" x14ac:dyDescent="0.2">
      <c r="A57">
        <v>7534</v>
      </c>
      <c r="B57" t="s">
        <v>81</v>
      </c>
      <c r="C57" s="1">
        <v>45619</v>
      </c>
      <c r="D57" t="s">
        <v>13</v>
      </c>
      <c r="E57">
        <v>2.5</v>
      </c>
      <c r="F57" s="2">
        <v>0.44247787610619399</v>
      </c>
      <c r="G57" s="2">
        <v>0.44668588067863502</v>
      </c>
      <c r="H57" s="2">
        <v>0.48530027589265801</v>
      </c>
      <c r="I57" s="2">
        <v>0.44186046511627902</v>
      </c>
      <c r="J57" s="2">
        <v>0.45302013422818699</v>
      </c>
      <c r="K57" s="2">
        <v>1.9202107840755701E-2</v>
      </c>
      <c r="L57" s="2">
        <f>1/2.3</f>
        <v>0.43478260869565222</v>
      </c>
      <c r="M57" s="2">
        <f>(Table1[[#This Row],[poisson_likelihood]] - (1-Table1[[#This Row],[poisson_likelihood]])/(1/Table1[[#This Row],[365 implied]]-1))/4</f>
        <v>2.2344352798675637E-2</v>
      </c>
      <c r="N57" s="8">
        <f>Table1[[#This Row],[kelly/4 365]]*$W$2*$U$2</f>
        <v>25.830071835269038</v>
      </c>
      <c r="O57" s="2">
        <f>Table1[[#This Row],[365 implied]]</f>
        <v>0.43478260869565222</v>
      </c>
      <c r="P57" s="2">
        <f>(Table1[[#This Row],[poisson_likelihood]] - (1-Table1[[#This Row],[poisson_likelihood]])/(1/Table1[[#This Row],[99/pinn implied]]-1))/4</f>
        <v>2.2344352798675637E-2</v>
      </c>
      <c r="Q57" s="3">
        <f>Table1[[#This Row],[kelly/4 99]]*$W$2*$U$2</f>
        <v>25.830071835269038</v>
      </c>
      <c r="R57" s="9" t="s">
        <v>222</v>
      </c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-25.830071835269038</v>
      </c>
    </row>
    <row r="58" spans="1:19" x14ac:dyDescent="0.2">
      <c r="A58">
        <v>7709</v>
      </c>
      <c r="B58" t="s">
        <v>169</v>
      </c>
      <c r="C58" s="1">
        <v>45619</v>
      </c>
      <c r="D58" t="s">
        <v>12</v>
      </c>
      <c r="E58">
        <v>1.5</v>
      </c>
      <c r="F58" s="2">
        <v>0.63694267515923497</v>
      </c>
      <c r="G58" s="2">
        <v>0.70754241551369801</v>
      </c>
      <c r="H58" s="2">
        <v>0.66434496024270595</v>
      </c>
      <c r="I58" s="2">
        <v>0.60869565217391297</v>
      </c>
      <c r="J58" s="2">
        <v>0.61111111111111105</v>
      </c>
      <c r="K58" s="2">
        <v>1.8869117360109398E-2</v>
      </c>
      <c r="L58" s="2">
        <f>1/1.5</f>
        <v>0.66666666666666663</v>
      </c>
      <c r="M58" s="2">
        <f>(Table1[[#This Row],[poisson_likelihood]] - (1-Table1[[#This Row],[poisson_likelihood]])/(1/Table1[[#This Row],[365 implied]]-1))/4</f>
        <v>-1.7412798179705369E-3</v>
      </c>
      <c r="N58" s="3">
        <f>Table1[[#This Row],[kelly/4 365]]*$W$2*$U$2</f>
        <v>-2.0129194695739407</v>
      </c>
      <c r="O58" s="2">
        <f>1/1.52</f>
        <v>0.65789473684210531</v>
      </c>
      <c r="P58" s="2">
        <f>(Table1[[#This Row],[poisson_likelihood]] - (1-Table1[[#This Row],[poisson_likelihood]])/(1/Table1[[#This Row],[99/pinn implied]]-1))/4</f>
        <v>4.7136247927465902E-3</v>
      </c>
      <c r="Q58" s="3">
        <f>Table1[[#This Row],[kelly/4 99]]*$W$2*$U$2</f>
        <v>5.4489502604150584</v>
      </c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7505</v>
      </c>
      <c r="B59" t="s">
        <v>67</v>
      </c>
      <c r="C59" s="1">
        <v>45619</v>
      </c>
      <c r="D59" t="s">
        <v>12</v>
      </c>
      <c r="E59">
        <v>2.5</v>
      </c>
      <c r="F59" s="2">
        <v>0.52356020942408299</v>
      </c>
      <c r="G59" s="2">
        <v>0.59802382579754199</v>
      </c>
      <c r="H59" s="2">
        <v>0.559381328388735</v>
      </c>
      <c r="I59" s="2">
        <v>0.47727272727272702</v>
      </c>
      <c r="J59" s="2">
        <v>0.50967741935483801</v>
      </c>
      <c r="K59" s="2">
        <v>1.8796246489693701E-2</v>
      </c>
      <c r="L59" s="2">
        <f>1/1.86</f>
        <v>0.5376344086021505</v>
      </c>
      <c r="M59" s="2">
        <f>(Table1[[#This Row],[poisson_likelihood]] - (1-Table1[[#This Row],[poisson_likelihood]])/(1/Table1[[#This Row],[365 implied]]-1))/4</f>
        <v>1.1758508954374164E-2</v>
      </c>
      <c r="N59" s="3">
        <f>Table1[[#This Row],[kelly/4 365]]*$W$2*$U$2</f>
        <v>13.592836351256535</v>
      </c>
      <c r="O59" s="2">
        <f>1/1.87</f>
        <v>0.53475935828876997</v>
      </c>
      <c r="P59" s="2">
        <f>(Table1[[#This Row],[poisson_likelihood]] - (1-Table1[[#This Row],[poisson_likelihood]])/(1/Table1[[#This Row],[99/pinn implied]]-1))/4</f>
        <v>1.3230771289349019E-2</v>
      </c>
      <c r="Q59" s="8">
        <f>Table1[[#This Row],[kelly/4 99]]*$W$2*$U$2</f>
        <v>15.294771610487468</v>
      </c>
      <c r="R59" s="9" t="s">
        <v>222</v>
      </c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-15.294771610487468</v>
      </c>
    </row>
    <row r="60" spans="1:19" x14ac:dyDescent="0.2">
      <c r="A60">
        <v>7702</v>
      </c>
      <c r="B60" t="s">
        <v>165</v>
      </c>
      <c r="C60" s="1">
        <v>45619</v>
      </c>
      <c r="D60" t="s">
        <v>13</v>
      </c>
      <c r="E60">
        <v>1.5</v>
      </c>
      <c r="F60" s="2">
        <v>0.40650406504065001</v>
      </c>
      <c r="G60" s="2">
        <v>0.405725388546752</v>
      </c>
      <c r="H60" s="2">
        <v>0.45083194015259598</v>
      </c>
      <c r="I60" s="2">
        <v>0.49659863945578198</v>
      </c>
      <c r="J60" s="2">
        <v>0.47499999999999998</v>
      </c>
      <c r="K60" s="2">
        <v>1.8672358351949699E-2</v>
      </c>
      <c r="L60" s="2">
        <f>1/2.4</f>
        <v>0.41666666666666669</v>
      </c>
      <c r="M60" s="2">
        <f>(Table1[[#This Row],[poisson_likelihood]] - (1-Table1[[#This Row],[poisson_likelihood]])/(1/Table1[[#This Row],[365 implied]]-1))/4</f>
        <v>1.4642260065398274E-2</v>
      </c>
      <c r="N60" s="8">
        <f>Table1[[#This Row],[kelly/4 365]]*$W$2*$U$2</f>
        <v>16.926452635600405</v>
      </c>
      <c r="O60" s="2">
        <f>Table1[[#This Row],[365 implied]]</f>
        <v>0.41666666666666669</v>
      </c>
      <c r="P60" s="2">
        <f>(Table1[[#This Row],[poisson_likelihood]] - (1-Table1[[#This Row],[poisson_likelihood]])/(1/Table1[[#This Row],[99/pinn implied]]-1))/4</f>
        <v>1.4642260065398274E-2</v>
      </c>
      <c r="Q60" s="3">
        <f>Table1[[#This Row],[kelly/4 99]]*$W$2*$U$2</f>
        <v>16.926452635600405</v>
      </c>
      <c r="R60" s="9" t="s">
        <v>221</v>
      </c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23.697033689840566</v>
      </c>
    </row>
    <row r="61" spans="1:19" x14ac:dyDescent="0.2">
      <c r="A61">
        <v>7464</v>
      </c>
      <c r="B61" t="s">
        <v>46</v>
      </c>
      <c r="C61" s="1">
        <v>45619</v>
      </c>
      <c r="D61" t="s">
        <v>13</v>
      </c>
      <c r="E61">
        <v>3.5</v>
      </c>
      <c r="F61" s="2">
        <v>0.60975609756097504</v>
      </c>
      <c r="G61" s="2">
        <v>0.59915024835639596</v>
      </c>
      <c r="H61" s="2">
        <v>0.63862110221912805</v>
      </c>
      <c r="I61" s="2">
        <v>0.65363128491620104</v>
      </c>
      <c r="J61" s="2">
        <v>0.65686274509803899</v>
      </c>
      <c r="K61" s="2">
        <v>1.8491643609128999E-2</v>
      </c>
      <c r="L61" s="2">
        <f>1/1.6</f>
        <v>0.625</v>
      </c>
      <c r="M61" s="2">
        <f>(Table1[[#This Row],[poisson_likelihood]] - (1-Table1[[#This Row],[poisson_likelihood]])/(1/Table1[[#This Row],[365 implied]]-1))/4</f>
        <v>9.0807348127520393E-3</v>
      </c>
      <c r="N61" s="3">
        <f>Table1[[#This Row],[kelly/4 365]]*$W$2*$U$2</f>
        <v>10.497329443541357</v>
      </c>
      <c r="O61" s="2">
        <f>1/1.62</f>
        <v>0.61728395061728392</v>
      </c>
      <c r="P61" s="2">
        <f>(Table1[[#This Row],[poisson_likelihood]] - (1-Table1[[#This Row],[poisson_likelihood]])/(1/Table1[[#This Row],[99/pinn implied]]-1))/4</f>
        <v>1.3937978062494971E-2</v>
      </c>
      <c r="Q61" s="8">
        <f>Table1[[#This Row],[kelly/4 99]]*$W$2*$U$2</f>
        <v>16.112302640244188</v>
      </c>
      <c r="R61" s="9" t="s">
        <v>222</v>
      </c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-16.112302640244188</v>
      </c>
    </row>
    <row r="62" spans="1:19" x14ac:dyDescent="0.2">
      <c r="A62">
        <v>7456</v>
      </c>
      <c r="B62" t="s">
        <v>42</v>
      </c>
      <c r="C62" s="1">
        <v>45619</v>
      </c>
      <c r="D62" t="s">
        <v>13</v>
      </c>
      <c r="E62">
        <v>1.5</v>
      </c>
      <c r="F62" s="2">
        <v>0.40816326530612201</v>
      </c>
      <c r="G62" s="2">
        <v>0.40728358987555202</v>
      </c>
      <c r="H62" s="2">
        <v>0.45117813474741397</v>
      </c>
      <c r="I62" s="2">
        <v>0.47058823529411697</v>
      </c>
      <c r="J62" s="2">
        <v>0.44522968197879798</v>
      </c>
      <c r="K62" s="2">
        <v>1.81700741605458E-2</v>
      </c>
      <c r="L62" s="2">
        <f>1/2.15</f>
        <v>0.46511627906976744</v>
      </c>
      <c r="M62" s="2">
        <f>(Table1[[#This Row],[poisson_likelihood]] - (1-Table1[[#This Row],[poisson_likelihood]])/(1/Table1[[#This Row],[365 implied]]-1))/4</f>
        <v>-6.51456745501304E-3</v>
      </c>
      <c r="N62" s="3">
        <f>Table1[[#This Row],[kelly/4 365]]*$W$2*$U$2</f>
        <v>-7.5308399779950745</v>
      </c>
      <c r="O62" s="2">
        <f>1/2.5</f>
        <v>0.4</v>
      </c>
      <c r="P62" s="2">
        <f>(Table1[[#This Row],[poisson_likelihood]] - (1-Table1[[#This Row],[poisson_likelihood]])/(1/Table1[[#This Row],[99/pinn implied]]-1))/4</f>
        <v>2.1324222811422489E-2</v>
      </c>
      <c r="Q62" s="8">
        <f>Table1[[#This Row],[kelly/4 99]]*$W$2*$U$2</f>
        <v>24.650801570004397</v>
      </c>
      <c r="R62" s="9" t="s">
        <v>221</v>
      </c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36.976202355006599</v>
      </c>
    </row>
    <row r="63" spans="1:19" x14ac:dyDescent="0.2">
      <c r="A63">
        <v>7518</v>
      </c>
      <c r="B63" t="s">
        <v>73</v>
      </c>
      <c r="C63" s="1">
        <v>45619</v>
      </c>
      <c r="D63" t="s">
        <v>13</v>
      </c>
      <c r="E63">
        <v>1.5</v>
      </c>
      <c r="F63" s="2">
        <v>0.45454545454545398</v>
      </c>
      <c r="G63" s="2">
        <v>0.437257478209571</v>
      </c>
      <c r="H63" s="2">
        <v>0.49380698695501901</v>
      </c>
      <c r="I63" s="2">
        <v>0.49180327868852403</v>
      </c>
      <c r="J63" s="2">
        <v>0.50159744408945595</v>
      </c>
      <c r="K63" s="2">
        <v>1.7994869021050498E-2</v>
      </c>
      <c r="L63" s="2">
        <f>1/2.25</f>
        <v>0.44444444444444442</v>
      </c>
      <c r="M63" s="2">
        <f>(Table1[[#This Row],[poisson_likelihood]] - (1-Table1[[#This Row],[poisson_likelihood]])/(1/Table1[[#This Row],[365 implied]]-1))/4</f>
        <v>2.2213144129758555E-2</v>
      </c>
      <c r="N63" s="8">
        <f>Table1[[#This Row],[kelly/4 365]]*$W$2*$U$2</f>
        <v>25.67839461400089</v>
      </c>
      <c r="O63" s="2">
        <f>1/2.15</f>
        <v>0.46511627906976744</v>
      </c>
      <c r="P63" s="2">
        <f>(Table1[[#This Row],[poisson_likelihood]] - (1-Table1[[#This Row],[poisson_likelihood]])/(1/Table1[[#This Row],[99/pinn implied]]-1))/4</f>
        <v>1.3409787381150187E-2</v>
      </c>
      <c r="Q63" s="3">
        <f>Table1[[#This Row],[kelly/4 99]]*$W$2*$U$2</f>
        <v>15.501714212609617</v>
      </c>
      <c r="R63" s="9" t="s">
        <v>221</v>
      </c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32.09799326750111</v>
      </c>
    </row>
    <row r="64" spans="1:19" x14ac:dyDescent="0.2">
      <c r="A64">
        <v>7678</v>
      </c>
      <c r="B64" t="s">
        <v>153</v>
      </c>
      <c r="C64" s="1">
        <v>45619</v>
      </c>
      <c r="D64" t="s">
        <v>13</v>
      </c>
      <c r="E64">
        <v>2.5</v>
      </c>
      <c r="F64" s="2">
        <v>0.63694267515923497</v>
      </c>
      <c r="G64" s="2">
        <v>0.62004682268646705</v>
      </c>
      <c r="H64" s="2">
        <v>0.66273537874262001</v>
      </c>
      <c r="I64" s="2">
        <v>0.63636363636363602</v>
      </c>
      <c r="J64" s="2">
        <v>0.622857142857142</v>
      </c>
      <c r="K64" s="2">
        <v>1.7760765186804299E-2</v>
      </c>
      <c r="L64" s="2">
        <f>1/1.52</f>
        <v>0.65789473684210531</v>
      </c>
      <c r="M64" s="2">
        <f>(Table1[[#This Row],[poisson_likelihood]] - (1-Table1[[#This Row],[poisson_likelihood]])/(1/Table1[[#This Row],[365 implied]]-1))/4</f>
        <v>3.537392158068392E-3</v>
      </c>
      <c r="N64" s="3">
        <f>Table1[[#This Row],[kelly/4 365]]*$W$2*$U$2</f>
        <v>4.089225334727062</v>
      </c>
      <c r="O64" s="2">
        <f>1/1.55</f>
        <v>0.64516129032258063</v>
      </c>
      <c r="P64" s="2">
        <f>(Table1[[#This Row],[poisson_likelihood]] - (1-Table1[[#This Row],[poisson_likelihood]])/(1/Table1[[#This Row],[99/pinn implied]]-1))/4</f>
        <v>1.2381744114118659E-2</v>
      </c>
      <c r="Q64" s="8">
        <f>Table1[[#This Row],[kelly/4 99]]*$W$2*$U$2</f>
        <v>14.313296195921172</v>
      </c>
      <c r="R64" s="9" t="s">
        <v>221</v>
      </c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7.8723129077566441</v>
      </c>
    </row>
    <row r="65" spans="1:19" x14ac:dyDescent="0.2">
      <c r="A65">
        <v>7433</v>
      </c>
      <c r="B65" t="s">
        <v>31</v>
      </c>
      <c r="C65" s="1">
        <v>45619</v>
      </c>
      <c r="D65" t="s">
        <v>12</v>
      </c>
      <c r="E65">
        <v>1.5</v>
      </c>
      <c r="F65" s="2">
        <v>0.56497175141242895</v>
      </c>
      <c r="G65" s="2">
        <v>0.62657463082003695</v>
      </c>
      <c r="H65" s="2">
        <v>0.59572616494964203</v>
      </c>
      <c r="I65" s="2">
        <v>0.5</v>
      </c>
      <c r="J65" s="2">
        <v>0.52800000000000002</v>
      </c>
      <c r="K65" s="2">
        <v>1.7673802584697199E-2</v>
      </c>
      <c r="L65" s="2">
        <f>1/1.74</f>
        <v>0.57471264367816088</v>
      </c>
      <c r="M65" s="2">
        <f>(Table1[[#This Row],[poisson_likelihood]] - (1-Table1[[#This Row],[poisson_likelihood]])/(1/Table1[[#This Row],[365 implied]]-1))/4</f>
        <v>1.23525429095869E-2</v>
      </c>
      <c r="N65" s="3">
        <f>Table1[[#This Row],[kelly/4 365]]*$W$2*$U$2</f>
        <v>14.279539603482458</v>
      </c>
      <c r="O65" s="2">
        <f>1/1.75</f>
        <v>0.5714285714285714</v>
      </c>
      <c r="P65" s="2">
        <f>(Table1[[#This Row],[poisson_likelihood]] - (1-Table1[[#This Row],[poisson_likelihood]])/(1/Table1[[#This Row],[99/pinn implied]]-1))/4</f>
        <v>1.4173596220624529E-2</v>
      </c>
      <c r="Q65" s="8">
        <f>Table1[[#This Row],[kelly/4 99]]*$W$2*$U$2</f>
        <v>16.384677231041955</v>
      </c>
      <c r="R65" s="9" t="s">
        <v>222</v>
      </c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-16.384677231041955</v>
      </c>
    </row>
    <row r="66" spans="1:19" x14ac:dyDescent="0.2">
      <c r="A66">
        <v>7582</v>
      </c>
      <c r="B66" t="s">
        <v>105</v>
      </c>
      <c r="C66" s="1">
        <v>45619</v>
      </c>
      <c r="D66" t="s">
        <v>13</v>
      </c>
      <c r="E66">
        <v>1.5</v>
      </c>
      <c r="F66" s="2">
        <v>0.42553191489361702</v>
      </c>
      <c r="G66" s="2">
        <v>0.42652938136763202</v>
      </c>
      <c r="H66" s="2">
        <v>0.46561152155054197</v>
      </c>
      <c r="I66" s="2">
        <v>0.59354838709677404</v>
      </c>
      <c r="J66" s="2">
        <v>0.58181818181818101</v>
      </c>
      <c r="K66" s="2">
        <v>1.7442051045143299E-2</v>
      </c>
      <c r="L66" s="2">
        <f>1/2.4</f>
        <v>0.41666666666666669</v>
      </c>
      <c r="M66" s="2">
        <f>(Table1[[#This Row],[poisson_likelihood]] - (1-Table1[[#This Row],[poisson_likelihood]])/(1/Table1[[#This Row],[365 implied]]-1))/4</f>
        <v>2.0976366378803693E-2</v>
      </c>
      <c r="N66" s="8">
        <f>Table1[[#This Row],[kelly/4 365]]*$W$2*$U$2</f>
        <v>24.248679533897072</v>
      </c>
      <c r="O66" s="2">
        <f>Table1[[#This Row],[365 implied]]</f>
        <v>0.41666666666666669</v>
      </c>
      <c r="P66" s="2">
        <f>(Table1[[#This Row],[poisson_likelihood]] - (1-Table1[[#This Row],[poisson_likelihood]])/(1/Table1[[#This Row],[99/pinn implied]]-1))/4</f>
        <v>2.0976366378803693E-2</v>
      </c>
      <c r="Q66" s="3">
        <f>Table1[[#This Row],[kelly/4 99]]*$W$2*$U$2</f>
        <v>24.248679533897072</v>
      </c>
      <c r="R66" s="9" t="s">
        <v>221</v>
      </c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33.948151347455891</v>
      </c>
    </row>
    <row r="67" spans="1:19" x14ac:dyDescent="0.2">
      <c r="A67">
        <v>7776</v>
      </c>
      <c r="B67" t="s">
        <v>202</v>
      </c>
      <c r="C67" s="1">
        <v>45619</v>
      </c>
      <c r="D67" t="s">
        <v>13</v>
      </c>
      <c r="E67">
        <v>2.5</v>
      </c>
      <c r="F67" s="2">
        <v>0.43668122270742299</v>
      </c>
      <c r="G67" s="2">
        <v>0.43802347785317303</v>
      </c>
      <c r="H67" s="2">
        <v>0.47587268213133799</v>
      </c>
      <c r="I67" s="2">
        <v>0.58695652173913004</v>
      </c>
      <c r="J67" s="2">
        <v>0.552050473186119</v>
      </c>
      <c r="K67" s="2">
        <v>1.73931089303806E-2</v>
      </c>
      <c r="L67" s="2">
        <f>1/2.3</f>
        <v>0.43478260869565222</v>
      </c>
      <c r="M67" s="2">
        <f>(Table1[[#This Row],[poisson_likelihood]] - (1-Table1[[#This Row],[poisson_likelihood]])/(1/Table1[[#This Row],[365 implied]]-1))/4</f>
        <v>1.8174455558091773E-2</v>
      </c>
      <c r="N67" s="8">
        <f>Table1[[#This Row],[kelly/4 365]]*$W$2*$U$2</f>
        <v>21.00967062515409</v>
      </c>
      <c r="O67" s="2">
        <f>Table1[[#This Row],[365 implied]]</f>
        <v>0.43478260869565222</v>
      </c>
      <c r="P67" s="2">
        <f>(Table1[[#This Row],[poisson_likelihood]] - (1-Table1[[#This Row],[poisson_likelihood]])/(1/Table1[[#This Row],[99/pinn implied]]-1))/4</f>
        <v>1.8174455558091773E-2</v>
      </c>
      <c r="Q67" s="3">
        <f>Table1[[#This Row],[kelly/4 99]]*$W$2*$U$2</f>
        <v>21.00967062515409</v>
      </c>
      <c r="R67" s="9" t="s">
        <v>222</v>
      </c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-21.00967062515409</v>
      </c>
    </row>
    <row r="68" spans="1:19" x14ac:dyDescent="0.2">
      <c r="A68">
        <v>7764</v>
      </c>
      <c r="B68" t="s">
        <v>196</v>
      </c>
      <c r="C68" s="1">
        <v>45619</v>
      </c>
      <c r="D68" t="s">
        <v>13</v>
      </c>
      <c r="E68">
        <v>2.5</v>
      </c>
      <c r="F68" s="2">
        <v>0.62111801242235998</v>
      </c>
      <c r="G68" s="2">
        <v>0.59234775252511196</v>
      </c>
      <c r="H68" s="2">
        <v>0.64740202851793704</v>
      </c>
      <c r="I68" s="2">
        <v>0.68823529411764695</v>
      </c>
      <c r="J68" s="2">
        <v>0.63139931740614297</v>
      </c>
      <c r="K68" s="2">
        <v>1.7343141767983399E-2</v>
      </c>
      <c r="L68" s="2">
        <f>1/1.58</f>
        <v>0.63291139240506322</v>
      </c>
      <c r="M68" s="2">
        <f>(Table1[[#This Row],[poisson_likelihood]] - (1-Table1[[#This Row],[poisson_likelihood]])/(1/Table1[[#This Row],[365 implied]]-1))/4</f>
        <v>9.8686228699743916E-3</v>
      </c>
      <c r="N68" s="8">
        <f>Table1[[#This Row],[kelly/4 365]]*$W$2*$U$2</f>
        <v>11.408128037690398</v>
      </c>
      <c r="O68" s="2">
        <f>Table1[[#This Row],[365 implied]]</f>
        <v>0.63291139240506322</v>
      </c>
      <c r="P68" s="2">
        <f>(Table1[[#This Row],[poisson_likelihood]] - (1-Table1[[#This Row],[poisson_likelihood]])/(1/Table1[[#This Row],[99/pinn implied]]-1))/4</f>
        <v>9.8686228699743916E-3</v>
      </c>
      <c r="Q68" s="3">
        <f>Table1[[#This Row],[kelly/4 99]]*$W$2*$U$2</f>
        <v>11.408128037690398</v>
      </c>
      <c r="R68" s="9" t="s">
        <v>221</v>
      </c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6.616714261860432</v>
      </c>
    </row>
    <row r="69" spans="1:19" x14ac:dyDescent="0.2">
      <c r="A69">
        <v>7755</v>
      </c>
      <c r="B69" t="s">
        <v>192</v>
      </c>
      <c r="C69" s="1">
        <v>45619</v>
      </c>
      <c r="D69" t="s">
        <v>12</v>
      </c>
      <c r="E69">
        <v>2.5</v>
      </c>
      <c r="F69" s="2">
        <v>0.54347826086956497</v>
      </c>
      <c r="G69" s="2">
        <v>0.60663775180439505</v>
      </c>
      <c r="H69" s="2">
        <v>0.57433322448487101</v>
      </c>
      <c r="I69" s="2">
        <v>0.57377049180327799</v>
      </c>
      <c r="J69" s="2">
        <v>0.541139240506329</v>
      </c>
      <c r="K69" s="2">
        <v>1.6896765789334099E-2</v>
      </c>
      <c r="L69" s="2">
        <f>1/1.83</f>
        <v>0.54644808743169393</v>
      </c>
      <c r="M69" s="2">
        <f>(Table1[[#This Row],[poisson_likelihood]] - (1-Table1[[#This Row],[poisson_likelihood]])/(1/Table1[[#This Row],[365 implied]]-1))/4</f>
        <v>1.5370421929913891E-2</v>
      </c>
      <c r="N69" s="8">
        <f>Table1[[#This Row],[kelly/4 365]]*$W$2*$U$2</f>
        <v>17.768207750980459</v>
      </c>
      <c r="O69" s="2">
        <f>Table1[[#This Row],[365 implied]]</f>
        <v>0.54644808743169393</v>
      </c>
      <c r="P69" s="2">
        <f>(Table1[[#This Row],[poisson_likelihood]] - (1-Table1[[#This Row],[poisson_likelihood]])/(1/Table1[[#This Row],[99/pinn implied]]-1))/4</f>
        <v>1.5370421929913891E-2</v>
      </c>
      <c r="Q69" s="3">
        <f>Table1[[#This Row],[kelly/4 99]]*$W$2*$U$2</f>
        <v>17.768207750980459</v>
      </c>
      <c r="R69" s="9" t="s">
        <v>221</v>
      </c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14.747612433313783</v>
      </c>
    </row>
    <row r="70" spans="1:19" x14ac:dyDescent="0.2">
      <c r="A70">
        <v>7688</v>
      </c>
      <c r="B70" t="s">
        <v>158</v>
      </c>
      <c r="C70" s="1">
        <v>45619</v>
      </c>
      <c r="D70" t="s">
        <v>13</v>
      </c>
      <c r="E70">
        <v>2.5</v>
      </c>
      <c r="F70" s="2">
        <v>0.49019607843137197</v>
      </c>
      <c r="G70" s="2">
        <v>0.48173630004023499</v>
      </c>
      <c r="H70" s="2">
        <v>0.52413219314625703</v>
      </c>
      <c r="I70" s="2">
        <v>0.52873563218390796</v>
      </c>
      <c r="J70" s="2">
        <v>0.55704697986577101</v>
      </c>
      <c r="K70" s="2">
        <v>1.66417485621068E-2</v>
      </c>
      <c r="L70" s="2">
        <f>1/2.05</f>
        <v>0.48780487804878053</v>
      </c>
      <c r="M70" s="2">
        <f>(Table1[[#This Row],[poisson_likelihood]] - (1-Table1[[#This Row],[poisson_likelihood]])/(1/Table1[[#This Row],[365 implied]]-1))/4</f>
        <v>1.7731189511863532E-2</v>
      </c>
      <c r="N70" s="8">
        <f>Table1[[#This Row],[kelly/4 365]]*$W$2*$U$2</f>
        <v>20.497255075714246</v>
      </c>
      <c r="O70" s="2">
        <f>1/2.05</f>
        <v>0.48780487804878053</v>
      </c>
      <c r="P70" s="2">
        <f>(Table1[[#This Row],[poisson_likelihood]] - (1-Table1[[#This Row],[poisson_likelihood]])/(1/Table1[[#This Row],[99/pinn implied]]-1))/4</f>
        <v>1.7731189511863532E-2</v>
      </c>
      <c r="Q70" s="3">
        <f>Table1[[#This Row],[kelly/4 99]]*$W$2*$U$2</f>
        <v>20.497255075714246</v>
      </c>
      <c r="R70" s="9" t="s">
        <v>221</v>
      </c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21.522117829499958</v>
      </c>
    </row>
    <row r="71" spans="1:19" x14ac:dyDescent="0.2">
      <c r="A71">
        <v>7415</v>
      </c>
      <c r="B71" t="s">
        <v>22</v>
      </c>
      <c r="C71" s="1">
        <v>45619</v>
      </c>
      <c r="D71" t="s">
        <v>12</v>
      </c>
      <c r="E71">
        <v>1.5</v>
      </c>
      <c r="F71" s="2">
        <v>0.54644808743169304</v>
      </c>
      <c r="G71" s="2">
        <v>0.61515884221620698</v>
      </c>
      <c r="H71" s="2">
        <v>0.57619285044539503</v>
      </c>
      <c r="I71" s="2">
        <v>0.60666666666666602</v>
      </c>
      <c r="J71" s="2">
        <v>0.58928571428571397</v>
      </c>
      <c r="K71" s="2">
        <v>1.6395456721407499E-2</v>
      </c>
      <c r="L71" s="2">
        <f>1/1.8</f>
        <v>0.55555555555555558</v>
      </c>
      <c r="M71" s="2">
        <f>(Table1[[#This Row],[poisson_likelihood]] - (1-Table1[[#This Row],[poisson_likelihood]])/(1/Table1[[#This Row],[365 implied]]-1))/4</f>
        <v>1.1608478375534664E-2</v>
      </c>
      <c r="N71" s="3">
        <f>Table1[[#This Row],[kelly/4 365]]*$W$2*$U$2</f>
        <v>13.419401002118072</v>
      </c>
      <c r="O71" s="2">
        <f>1/1.83</f>
        <v>0.54644808743169393</v>
      </c>
      <c r="P71" s="2">
        <f>(Table1[[#This Row],[poisson_likelihood]] - (1-Table1[[#This Row],[poisson_likelihood]])/(1/Table1[[#This Row],[99/pinn implied]]-1))/4</f>
        <v>1.6395456721407548E-2</v>
      </c>
      <c r="Q71" s="8">
        <f>Table1[[#This Row],[kelly/4 99]]*$W$2*$U$2</f>
        <v>18.953147969947125</v>
      </c>
      <c r="R71" s="9" t="s">
        <v>222</v>
      </c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-18.953147969947125</v>
      </c>
    </row>
    <row r="72" spans="1:19" x14ac:dyDescent="0.2">
      <c r="A72">
        <v>7397</v>
      </c>
      <c r="B72" t="s">
        <v>11</v>
      </c>
      <c r="C72" s="1">
        <v>45619</v>
      </c>
      <c r="D72" t="s">
        <v>12</v>
      </c>
      <c r="E72">
        <v>2.5</v>
      </c>
      <c r="F72" s="2">
        <v>0.52356020942408299</v>
      </c>
      <c r="G72" s="2">
        <v>0.58552945926336897</v>
      </c>
      <c r="H72" s="2">
        <v>0.55455962620884003</v>
      </c>
      <c r="I72" s="2">
        <v>0.57954545454545403</v>
      </c>
      <c r="J72" s="2">
        <v>0.56310679611650405</v>
      </c>
      <c r="K72" s="2">
        <v>1.6266177488704701E-2</v>
      </c>
      <c r="L72" s="2">
        <f>1/1.9</f>
        <v>0.52631578947368418</v>
      </c>
      <c r="M72" s="2">
        <f>(Table1[[#This Row],[poisson_likelihood]] - (1-Table1[[#This Row],[poisson_likelihood]])/(1/Table1[[#This Row],[365 implied]]-1))/4</f>
        <v>1.4906469387998916E-2</v>
      </c>
      <c r="N72" s="3">
        <f>Table1[[#This Row],[kelly/4 365]]*$W$2*$U$2</f>
        <v>17.231878612526749</v>
      </c>
      <c r="O72" s="2">
        <f>1/1.95</f>
        <v>0.51282051282051289</v>
      </c>
      <c r="P72" s="2">
        <f>(Table1[[#This Row],[poisson_likelihood]] - (1-Table1[[#This Row],[poisson_likelihood]])/(1/Table1[[#This Row],[99/pinn implied]]-1))/4</f>
        <v>2.1418755554536303E-2</v>
      </c>
      <c r="Q72" s="8">
        <f>Table1[[#This Row],[kelly/4 99]]*$W$2*$U$2</f>
        <v>24.760081421043967</v>
      </c>
      <c r="R72" s="9" t="s">
        <v>222</v>
      </c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-24.760081421043967</v>
      </c>
    </row>
    <row r="73" spans="1:19" x14ac:dyDescent="0.2">
      <c r="A73">
        <v>7519</v>
      </c>
      <c r="B73" t="s">
        <v>74</v>
      </c>
      <c r="C73" s="1">
        <v>45619</v>
      </c>
      <c r="D73" t="s">
        <v>12</v>
      </c>
      <c r="E73">
        <v>2.5</v>
      </c>
      <c r="F73" s="2">
        <v>0.485436893203883</v>
      </c>
      <c r="G73" s="2">
        <v>0.56096221676103597</v>
      </c>
      <c r="H73" s="2">
        <v>0.51869189719273301</v>
      </c>
      <c r="I73" s="2">
        <v>0.54929577464788704</v>
      </c>
      <c r="J73" s="2">
        <v>0.52500000000000002</v>
      </c>
      <c r="K73" s="2">
        <v>1.6156912315337599E-2</v>
      </c>
      <c r="L73" s="2">
        <f>1/2.1</f>
        <v>0.47619047619047616</v>
      </c>
      <c r="M73" s="2">
        <f>(Table1[[#This Row],[poisson_likelihood]] - (1-Table1[[#This Row],[poisson_likelihood]])/(1/Table1[[#This Row],[365 implied]]-1))/4</f>
        <v>2.0284769114713497E-2</v>
      </c>
      <c r="N73" s="8">
        <f>Table1[[#This Row],[kelly/4 365]]*$W$2*$U$2</f>
        <v>23.449193096608802</v>
      </c>
      <c r="O73" s="2">
        <f>1/2.1</f>
        <v>0.47619047619047616</v>
      </c>
      <c r="P73" s="2">
        <f>(Table1[[#This Row],[poisson_likelihood]] - (1-Table1[[#This Row],[poisson_likelihood]])/(1/Table1[[#This Row],[99/pinn implied]]-1))/4</f>
        <v>2.0284769114713497E-2</v>
      </c>
      <c r="Q73" s="3">
        <f>Table1[[#This Row],[kelly/4 99]]*$W$2*$U$2</f>
        <v>23.449193096608802</v>
      </c>
      <c r="R73" s="9" t="s">
        <v>222</v>
      </c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-23.449193096608802</v>
      </c>
    </row>
    <row r="74" spans="1:19" x14ac:dyDescent="0.2">
      <c r="A74">
        <v>7717</v>
      </c>
      <c r="B74" t="s">
        <v>173</v>
      </c>
      <c r="C74" s="1">
        <v>45619</v>
      </c>
      <c r="D74" t="s">
        <v>12</v>
      </c>
      <c r="E74">
        <v>1.5</v>
      </c>
      <c r="F74" s="2">
        <v>0.63694267515923497</v>
      </c>
      <c r="G74" s="2">
        <v>0.69070833444058299</v>
      </c>
      <c r="H74" s="2">
        <v>0.65924039950867097</v>
      </c>
      <c r="I74" s="2">
        <v>0.62424242424242404</v>
      </c>
      <c r="J74" s="2">
        <v>0.62372881355932197</v>
      </c>
      <c r="K74" s="2">
        <v>1.5354134749392E-2</v>
      </c>
      <c r="M74" s="2" t="e">
        <f>(Table1[[#This Row],[poisson_likelihood]] - (1-Table1[[#This Row],[poisson_likelihood]])/(1/Table1[[#This Row],[365 implied]]-1))/4</f>
        <v>#DIV/0!</v>
      </c>
      <c r="N74" s="3" t="e">
        <f>Table1[[#This Row],[kelly/4 365]]*$W$2*$U$2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99]]*$W$2*$U$2</f>
        <v>#DIV/0!</v>
      </c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7760</v>
      </c>
      <c r="B75" t="s">
        <v>194</v>
      </c>
      <c r="C75" s="1">
        <v>45619</v>
      </c>
      <c r="D75" t="s">
        <v>13</v>
      </c>
      <c r="E75">
        <v>2.5</v>
      </c>
      <c r="F75" s="2">
        <v>0.60606060606060597</v>
      </c>
      <c r="G75" s="2">
        <v>0.58252370486508598</v>
      </c>
      <c r="H75" s="2">
        <v>0.62959040485929696</v>
      </c>
      <c r="I75" s="2">
        <v>0.63157894736842102</v>
      </c>
      <c r="J75" s="2">
        <v>0.62214983713354999</v>
      </c>
      <c r="K75" s="2">
        <v>1.4932372314554101E-2</v>
      </c>
      <c r="L75" s="2">
        <f>1/1.6</f>
        <v>0.625</v>
      </c>
      <c r="M75" s="2">
        <f>(Table1[[#This Row],[poisson_likelihood]] - (1-Table1[[#This Row],[poisson_likelihood]])/(1/Table1[[#This Row],[365 implied]]-1))/4</f>
        <v>3.0602699061979821E-3</v>
      </c>
      <c r="N75" s="3">
        <f>Table1[[#This Row],[kelly/4 365]]*$W$2*$U$2</f>
        <v>3.5376720115648679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99]]*$W$2*$U$2</f>
        <v>#DIV/0!</v>
      </c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7495</v>
      </c>
      <c r="B76" t="s">
        <v>62</v>
      </c>
      <c r="C76" s="1">
        <v>45619</v>
      </c>
      <c r="D76" t="s">
        <v>12</v>
      </c>
      <c r="E76">
        <v>1.5</v>
      </c>
      <c r="F76" s="2">
        <v>0.512820512820512</v>
      </c>
      <c r="G76" s="2">
        <v>0.590963377245461</v>
      </c>
      <c r="H76" s="2">
        <v>0.54167451047949899</v>
      </c>
      <c r="I76" s="2">
        <v>0.58988764044943798</v>
      </c>
      <c r="J76" s="2">
        <v>0.58278145695364203</v>
      </c>
      <c r="K76" s="2">
        <v>1.48066566934271E-2</v>
      </c>
      <c r="M76" s="2" t="e">
        <f>(Table1[[#This Row],[poisson_likelihood]] - (1-Table1[[#This Row],[poisson_likelihood]])/(1/Table1[[#This Row],[365 implied]]-1))/4</f>
        <v>#DIV/0!</v>
      </c>
      <c r="N76" s="3" t="e">
        <f>Table1[[#This Row],[kelly/4 365]]*$W$2*$U$2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99]]*$W$2*$U$2</f>
        <v>#DIV/0!</v>
      </c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7621</v>
      </c>
      <c r="B77" t="s">
        <v>125</v>
      </c>
      <c r="C77" s="1">
        <v>45619</v>
      </c>
      <c r="D77" t="s">
        <v>12</v>
      </c>
      <c r="E77">
        <v>1.5</v>
      </c>
      <c r="F77" s="2">
        <v>0.56179775280898803</v>
      </c>
      <c r="G77" s="2">
        <v>0.63686569985399899</v>
      </c>
      <c r="H77" s="2">
        <v>0.587700076786981</v>
      </c>
      <c r="I77" s="2">
        <v>0.54929577464788704</v>
      </c>
      <c r="J77" s="2">
        <v>0.55513307984790805</v>
      </c>
      <c r="K77" s="2">
        <v>1.47776079105217E-2</v>
      </c>
      <c r="M77" s="2" t="e">
        <f>(Table1[[#This Row],[poisson_likelihood]] - (1-Table1[[#This Row],[poisson_likelihood]])/(1/Table1[[#This Row],[365 implied]]-1))/4</f>
        <v>#DIV/0!</v>
      </c>
      <c r="N77" s="3" t="e">
        <f>Table1[[#This Row],[kelly/4 365]]*$W$2*$U$2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99]]*$W$2*$U$2</f>
        <v>#DIV/0!</v>
      </c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7570</v>
      </c>
      <c r="B78" t="s">
        <v>99</v>
      </c>
      <c r="C78" s="1">
        <v>45619</v>
      </c>
      <c r="D78" t="s">
        <v>13</v>
      </c>
      <c r="E78">
        <v>3.5</v>
      </c>
      <c r="F78" s="2">
        <v>0.53475935828876997</v>
      </c>
      <c r="G78" s="2">
        <v>0.52328532512427695</v>
      </c>
      <c r="H78" s="2">
        <v>0.56153636560430498</v>
      </c>
      <c r="I78" s="2">
        <v>0.50828729281767904</v>
      </c>
      <c r="J78" s="2">
        <v>0.48051948051948001</v>
      </c>
      <c r="K78" s="2">
        <v>1.43887941609343E-2</v>
      </c>
      <c r="M78" s="2" t="e">
        <f>(Table1[[#This Row],[poisson_likelihood]] - (1-Table1[[#This Row],[poisson_likelihood]])/(1/Table1[[#This Row],[365 implied]]-1))/4</f>
        <v>#DIV/0!</v>
      </c>
      <c r="N78" s="3" t="e">
        <f>Table1[[#This Row],[kelly/4 365]]*$W$2*$U$2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99]]*$W$2*$U$2</f>
        <v>#DIV/0!</v>
      </c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7523</v>
      </c>
      <c r="B79" t="s">
        <v>76</v>
      </c>
      <c r="C79" s="1">
        <v>45619</v>
      </c>
      <c r="D79" t="s">
        <v>12</v>
      </c>
      <c r="E79">
        <v>1.5</v>
      </c>
      <c r="F79" s="2">
        <v>0.54054054054054002</v>
      </c>
      <c r="G79" s="2">
        <v>0.61576096575448402</v>
      </c>
      <c r="H79" s="2">
        <v>0.56678798655315299</v>
      </c>
      <c r="I79" s="2">
        <v>0.49729729729729699</v>
      </c>
      <c r="J79" s="2">
        <v>0.49843260188087701</v>
      </c>
      <c r="K79" s="2">
        <v>1.42816985656865E-2</v>
      </c>
      <c r="L79" s="2">
        <f>1/1.83</f>
        <v>0.54644808743169393</v>
      </c>
      <c r="M79" s="2">
        <f>(Table1[[#This Row],[poisson_likelihood]] - (1-Table1[[#This Row],[poisson_likelihood]])/(1/Table1[[#This Row],[365 implied]]-1))/4</f>
        <v>1.1211450419358476E-2</v>
      </c>
      <c r="N79" s="8">
        <f>Table1[[#This Row],[kelly/4 365]]*$W$2*$U$2</f>
        <v>12.960436684778399</v>
      </c>
      <c r="O79" s="2">
        <f>Table1[[#This Row],[365 implied]]</f>
        <v>0.54644808743169393</v>
      </c>
      <c r="P79" s="2">
        <f>(Table1[[#This Row],[poisson_likelihood]] - (1-Table1[[#This Row],[poisson_likelihood]])/(1/Table1[[#This Row],[99/pinn implied]]-1))/4</f>
        <v>1.1211450419358476E-2</v>
      </c>
      <c r="Q79" s="3">
        <f>Table1[[#This Row],[kelly/4 99]]*$W$2*$U$2</f>
        <v>12.960436684778399</v>
      </c>
      <c r="R79" s="9" t="s">
        <v>222</v>
      </c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-12.960436684778399</v>
      </c>
    </row>
    <row r="80" spans="1:19" x14ac:dyDescent="0.2">
      <c r="A80">
        <v>7633</v>
      </c>
      <c r="B80" t="s">
        <v>131</v>
      </c>
      <c r="C80" s="1">
        <v>45619</v>
      </c>
      <c r="D80" t="s">
        <v>12</v>
      </c>
      <c r="E80">
        <v>3.5</v>
      </c>
      <c r="F80" s="2">
        <v>0.44444444444444398</v>
      </c>
      <c r="G80" s="2">
        <v>0.51237067097226596</v>
      </c>
      <c r="H80" s="2">
        <v>0.475951735339049</v>
      </c>
      <c r="I80" s="2">
        <v>0.41317365269460998</v>
      </c>
      <c r="J80" s="2">
        <v>0.42907801418439701</v>
      </c>
      <c r="K80" s="2">
        <v>1.41782809025723E-2</v>
      </c>
      <c r="M80" s="2" t="e">
        <f>(Table1[[#This Row],[poisson_likelihood]] - (1-Table1[[#This Row],[poisson_likelihood]])/(1/Table1[[#This Row],[365 implied]]-1))/4</f>
        <v>#DIV/0!</v>
      </c>
      <c r="N80" s="3" t="e">
        <f>Table1[[#This Row],[kelly/4 365]]*$W$2*$U$2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99]]*$W$2*$U$2</f>
        <v>#DIV/0!</v>
      </c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7525</v>
      </c>
      <c r="B81" t="s">
        <v>77</v>
      </c>
      <c r="C81" s="1">
        <v>45619</v>
      </c>
      <c r="D81" t="s">
        <v>12</v>
      </c>
      <c r="E81">
        <v>1.5</v>
      </c>
      <c r="F81" s="2">
        <v>0.58479532163742598</v>
      </c>
      <c r="G81" s="2">
        <v>0.64329328924323903</v>
      </c>
      <c r="H81" s="2">
        <v>0.60785670934925895</v>
      </c>
      <c r="I81" s="2">
        <v>0.60122699386502998</v>
      </c>
      <c r="J81" s="2">
        <v>0.58245614035087701</v>
      </c>
      <c r="K81" s="2">
        <v>1.38855538687442E-2</v>
      </c>
      <c r="M81" s="2" t="e">
        <f>(Table1[[#This Row],[poisson_likelihood]] - (1-Table1[[#This Row],[poisson_likelihood]])/(1/Table1[[#This Row],[365 implied]]-1))/4</f>
        <v>#DIV/0!</v>
      </c>
      <c r="N81" s="3" t="e">
        <f>Table1[[#This Row],[kelly/4 365]]*$W$2*$U$2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99]]*$W$2*$U$2</f>
        <v>#DIV/0!</v>
      </c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7538</v>
      </c>
      <c r="B82" t="s">
        <v>83</v>
      </c>
      <c r="C82" s="1">
        <v>45619</v>
      </c>
      <c r="D82" t="s">
        <v>13</v>
      </c>
      <c r="E82">
        <v>2.5</v>
      </c>
      <c r="F82" s="2">
        <v>0.42016806722688999</v>
      </c>
      <c r="G82" s="2">
        <v>0.418898791961615</v>
      </c>
      <c r="H82" s="2">
        <v>0.45209255122542502</v>
      </c>
      <c r="I82" s="2">
        <v>0.471830985915492</v>
      </c>
      <c r="J82" s="2">
        <v>0.477911646586345</v>
      </c>
      <c r="K82" s="2">
        <v>1.3764542013861099E-2</v>
      </c>
      <c r="M82" s="2" t="e">
        <f>(Table1[[#This Row],[poisson_likelihood]] - (1-Table1[[#This Row],[poisson_likelihood]])/(1/Table1[[#This Row],[365 implied]]-1))/4</f>
        <v>#DIV/0!</v>
      </c>
      <c r="N82" s="3" t="e">
        <f>Table1[[#This Row],[kelly/4 365]]*$W$2*$U$2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99]]*$W$2*$U$2</f>
        <v>#DIV/0!</v>
      </c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7563</v>
      </c>
      <c r="B83" t="s">
        <v>96</v>
      </c>
      <c r="C83" s="1">
        <v>45619</v>
      </c>
      <c r="D83" t="s">
        <v>12</v>
      </c>
      <c r="E83">
        <v>1.5</v>
      </c>
      <c r="F83" s="2">
        <v>0.65359477124182996</v>
      </c>
      <c r="G83" s="2">
        <v>0.71399938837786603</v>
      </c>
      <c r="H83" s="2">
        <v>0.67112597707170696</v>
      </c>
      <c r="I83" s="2">
        <v>0.72514619883040898</v>
      </c>
      <c r="J83" s="2">
        <v>0.734006734006734</v>
      </c>
      <c r="K83" s="2">
        <v>1.26522381696753E-2</v>
      </c>
      <c r="M83" s="2" t="e">
        <f>(Table1[[#This Row],[poisson_likelihood]] - (1-Table1[[#This Row],[poisson_likelihood]])/(1/Table1[[#This Row],[365 implied]]-1))/4</f>
        <v>#DIV/0!</v>
      </c>
      <c r="N83" s="3" t="e">
        <f>Table1[[#This Row],[kelly/4 365]]*$W$2*$U$2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99]]*$W$2*$U$2</f>
        <v>#DIV/0!</v>
      </c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7753</v>
      </c>
      <c r="B84" t="s">
        <v>191</v>
      </c>
      <c r="C84" s="1">
        <v>45619</v>
      </c>
      <c r="D84" t="s">
        <v>12</v>
      </c>
      <c r="E84">
        <v>2.5</v>
      </c>
      <c r="F84" s="2">
        <v>0.62111801242235998</v>
      </c>
      <c r="G84" s="2">
        <v>0.67200232717687403</v>
      </c>
      <c r="H84" s="2">
        <v>0.63992509400938502</v>
      </c>
      <c r="I84" s="2">
        <v>0.53072625698324005</v>
      </c>
      <c r="J84" s="2">
        <v>0.554838709677419</v>
      </c>
      <c r="K84" s="2">
        <v>1.2409590719307801E-2</v>
      </c>
      <c r="M84" s="2" t="e">
        <f>(Table1[[#This Row],[poisson_likelihood]] - (1-Table1[[#This Row],[poisson_likelihood]])/(1/Table1[[#This Row],[365 implied]]-1))/4</f>
        <v>#DIV/0!</v>
      </c>
      <c r="N84" s="3" t="e">
        <f>Table1[[#This Row],[kelly/4 365]]*$W$2*$U$2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99]]*$W$2*$U$2</f>
        <v>#DIV/0!</v>
      </c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7771</v>
      </c>
      <c r="B85" t="s">
        <v>200</v>
      </c>
      <c r="C85" s="1">
        <v>45619</v>
      </c>
      <c r="D85" t="s">
        <v>12</v>
      </c>
      <c r="E85">
        <v>2.5</v>
      </c>
      <c r="F85" s="2">
        <v>0.43103448275862</v>
      </c>
      <c r="G85" s="2">
        <v>0.50115856817651605</v>
      </c>
      <c r="H85" s="2">
        <v>0.45737609162600901</v>
      </c>
      <c r="I85" s="2">
        <v>0.382513661202185</v>
      </c>
      <c r="J85" s="2">
        <v>0.371428571428571</v>
      </c>
      <c r="K85" s="2">
        <v>1.15743432902164E-2</v>
      </c>
      <c r="M85" s="2" t="e">
        <f>(Table1[[#This Row],[poisson_likelihood]] - (1-Table1[[#This Row],[poisson_likelihood]])/(1/Table1[[#This Row],[365 implied]]-1))/4</f>
        <v>#DIV/0!</v>
      </c>
      <c r="N85" s="3" t="e">
        <f>Table1[[#This Row],[kelly/4 365]]*$W$2*$U$2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99]]*$W$2*$U$2</f>
        <v>#DIV/0!</v>
      </c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7640</v>
      </c>
      <c r="B86" t="s">
        <v>134</v>
      </c>
      <c r="C86" s="1">
        <v>45619</v>
      </c>
      <c r="D86" t="s">
        <v>13</v>
      </c>
      <c r="E86">
        <v>2.5</v>
      </c>
      <c r="F86" s="2">
        <v>0.61728395061728303</v>
      </c>
      <c r="G86" s="2">
        <v>0.577477574275718</v>
      </c>
      <c r="H86" s="2">
        <v>0.63325907082557897</v>
      </c>
      <c r="I86" s="2">
        <v>0.61904761904761896</v>
      </c>
      <c r="J86" s="2">
        <v>0.64516129032257996</v>
      </c>
      <c r="K86" s="2">
        <v>1.04353607812255E-2</v>
      </c>
      <c r="M86" s="2" t="e">
        <f>(Table1[[#This Row],[poisson_likelihood]] - (1-Table1[[#This Row],[poisson_likelihood]])/(1/Table1[[#This Row],[365 implied]]-1))/4</f>
        <v>#DIV/0!</v>
      </c>
      <c r="N86" s="3" t="e">
        <f>Table1[[#This Row],[kelly/4 365]]*$W$2*$U$2</f>
        <v>#DIV/0!</v>
      </c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99]]*$W$2*$U$2</f>
        <v>#DIV/0!</v>
      </c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7676</v>
      </c>
      <c r="B87" t="s">
        <v>152</v>
      </c>
      <c r="C87" s="1">
        <v>45619</v>
      </c>
      <c r="D87" t="s">
        <v>13</v>
      </c>
      <c r="E87">
        <v>1.5</v>
      </c>
      <c r="F87" s="2">
        <v>0.42372881355932202</v>
      </c>
      <c r="G87" s="2">
        <v>0.40555800538562498</v>
      </c>
      <c r="H87" s="2">
        <v>0.44773429690672301</v>
      </c>
      <c r="I87" s="2">
        <v>0.497142857142857</v>
      </c>
      <c r="J87" s="2">
        <v>0.45695364238410502</v>
      </c>
      <c r="K87" s="2">
        <v>1.0414143511004901E-2</v>
      </c>
      <c r="M87" s="2" t="e">
        <f>(Table1[[#This Row],[poisson_likelihood]] - (1-Table1[[#This Row],[poisson_likelihood]])/(1/Table1[[#This Row],[365 implied]]-1))/4</f>
        <v>#DIV/0!</v>
      </c>
      <c r="N87" s="3" t="e">
        <f>Table1[[#This Row],[kelly/4 365]]*$W$2*$U$2</f>
        <v>#DIV/0!</v>
      </c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99]]*$W$2*$U$2</f>
        <v>#DIV/0!</v>
      </c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7536</v>
      </c>
      <c r="B88" t="s">
        <v>82</v>
      </c>
      <c r="C88" s="1">
        <v>45619</v>
      </c>
      <c r="D88" t="s">
        <v>13</v>
      </c>
      <c r="E88">
        <v>1.5</v>
      </c>
      <c r="F88" s="2">
        <v>0.43859649122806998</v>
      </c>
      <c r="G88" s="2">
        <v>0.43108109243168102</v>
      </c>
      <c r="H88" s="2">
        <v>0.46136119085264299</v>
      </c>
      <c r="I88" s="2">
        <v>0.441176470588235</v>
      </c>
      <c r="J88" s="2">
        <v>0.41871921182265998</v>
      </c>
      <c r="K88" s="2">
        <v>1.0137405301567599E-2</v>
      </c>
      <c r="M88" s="2" t="e">
        <f>(Table1[[#This Row],[poisson_likelihood]] - (1-Table1[[#This Row],[poisson_likelihood]])/(1/Table1[[#This Row],[365 implied]]-1))/4</f>
        <v>#DIV/0!</v>
      </c>
      <c r="N88" s="3" t="e">
        <f>Table1[[#This Row],[kelly/4 365]]*$W$2*$U$2</f>
        <v>#DIV/0!</v>
      </c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99]]*$W$2*$U$2</f>
        <v>#DIV/0!</v>
      </c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7532</v>
      </c>
      <c r="B89" t="s">
        <v>80</v>
      </c>
      <c r="C89" s="1">
        <v>45619</v>
      </c>
      <c r="D89" t="s">
        <v>13</v>
      </c>
      <c r="E89">
        <v>1.5</v>
      </c>
      <c r="F89" s="2">
        <v>0.414937759336099</v>
      </c>
      <c r="G89" s="2">
        <v>0.384229645087375</v>
      </c>
      <c r="H89" s="2">
        <v>0.438494359104599</v>
      </c>
      <c r="I89" s="2">
        <v>0.393442622950819</v>
      </c>
      <c r="J89" s="2">
        <v>0.38658146964856199</v>
      </c>
      <c r="K89" s="2">
        <v>1.0065852028738401E-2</v>
      </c>
      <c r="M89" s="2" t="e">
        <f>(Table1[[#This Row],[poisson_likelihood]] - (1-Table1[[#This Row],[poisson_likelihood]])/(1/Table1[[#This Row],[365 implied]]-1))/4</f>
        <v>#DIV/0!</v>
      </c>
      <c r="N89" s="3" t="e">
        <f>Table1[[#This Row],[kelly/4 365]]*$W$2*$U$2</f>
        <v>#DIV/0!</v>
      </c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99]]*$W$2*$U$2</f>
        <v>#DIV/0!</v>
      </c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7615</v>
      </c>
      <c r="B90" t="s">
        <v>122</v>
      </c>
      <c r="C90" s="1">
        <v>45619</v>
      </c>
      <c r="D90" t="s">
        <v>12</v>
      </c>
      <c r="E90">
        <v>2.5</v>
      </c>
      <c r="F90" s="2">
        <v>0.40650406504065001</v>
      </c>
      <c r="G90" s="2">
        <v>0.47448341309225001</v>
      </c>
      <c r="H90" s="2">
        <v>0.43035557697863802</v>
      </c>
      <c r="I90" s="2">
        <v>0.39106145251396601</v>
      </c>
      <c r="J90" s="2">
        <v>0.40967741935483798</v>
      </c>
      <c r="K90" s="2">
        <v>1.0047040987577201E-2</v>
      </c>
      <c r="M90" s="2" t="e">
        <f>(Table1[[#This Row],[poisson_likelihood]] - (1-Table1[[#This Row],[poisson_likelihood]])/(1/Table1[[#This Row],[365 implied]]-1))/4</f>
        <v>#DIV/0!</v>
      </c>
      <c r="N90" s="3" t="e">
        <f>Table1[[#This Row],[kelly/4 365]]*$W$2*$U$2</f>
        <v>#DIV/0!</v>
      </c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99]]*$W$2*$U$2</f>
        <v>#DIV/0!</v>
      </c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7556</v>
      </c>
      <c r="B91" t="s">
        <v>92</v>
      </c>
      <c r="C91" s="1">
        <v>45619</v>
      </c>
      <c r="D91" t="s">
        <v>13</v>
      </c>
      <c r="E91">
        <v>2.5</v>
      </c>
      <c r="F91" s="2">
        <v>0.54054054054054002</v>
      </c>
      <c r="G91" s="2">
        <v>0.51442290435357096</v>
      </c>
      <c r="H91" s="2">
        <v>0.55892367015963296</v>
      </c>
      <c r="I91" s="2">
        <v>0.48022598870056499</v>
      </c>
      <c r="J91" s="2">
        <v>0.48986486486486402</v>
      </c>
      <c r="K91" s="2">
        <v>1.00025852339184E-2</v>
      </c>
      <c r="M91" s="2" t="e">
        <f>(Table1[[#This Row],[poisson_likelihood]] - (1-Table1[[#This Row],[poisson_likelihood]])/(1/Table1[[#This Row],[365 implied]]-1))/4</f>
        <v>#DIV/0!</v>
      </c>
      <c r="N91" s="3" t="e">
        <f>Table1[[#This Row],[kelly/4 365]]*$W$2*$U$2</f>
        <v>#DIV/0!</v>
      </c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99]]*$W$2*$U$2</f>
        <v>#DIV/0!</v>
      </c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7450</v>
      </c>
      <c r="B92" t="s">
        <v>39</v>
      </c>
      <c r="C92" s="1">
        <v>45619</v>
      </c>
      <c r="D92" t="s">
        <v>13</v>
      </c>
      <c r="E92">
        <v>1.5</v>
      </c>
      <c r="F92" s="2">
        <v>0.45454545454545398</v>
      </c>
      <c r="G92" s="2">
        <v>0.431840800595157</v>
      </c>
      <c r="H92" s="2">
        <v>0.47432763754783402</v>
      </c>
      <c r="I92" s="2">
        <v>0.41176470588235198</v>
      </c>
      <c r="J92" s="2">
        <v>0.41509433962264097</v>
      </c>
      <c r="K92" s="2">
        <v>9.0668338760906096E-3</v>
      </c>
      <c r="M92" s="2" t="e">
        <f>(Table1[[#This Row],[poisson_likelihood]] - (1-Table1[[#This Row],[poisson_likelihood]])/(1/Table1[[#This Row],[365 implied]]-1))/4</f>
        <v>#DIV/0!</v>
      </c>
      <c r="N92" s="3" t="e">
        <f>Table1[[#This Row],[kelly/4 365]]*$W$2*$U$2</f>
        <v>#DIV/0!</v>
      </c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99]]*$W$2*$U$2</f>
        <v>#DIV/0!</v>
      </c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7514</v>
      </c>
      <c r="B93" t="s">
        <v>71</v>
      </c>
      <c r="C93" s="1">
        <v>45619</v>
      </c>
      <c r="D93" t="s">
        <v>13</v>
      </c>
      <c r="E93">
        <v>1.5</v>
      </c>
      <c r="F93" s="2">
        <v>0.40816326530612201</v>
      </c>
      <c r="G93" s="2">
        <v>0.39143963204017002</v>
      </c>
      <c r="H93" s="2">
        <v>0.42698789413732802</v>
      </c>
      <c r="I93" s="2">
        <v>0.45142857142857101</v>
      </c>
      <c r="J93" s="2">
        <v>0.45901639344262202</v>
      </c>
      <c r="K93" s="2">
        <v>7.95178286835415E-3</v>
      </c>
      <c r="M93" s="2" t="e">
        <f>(Table1[[#This Row],[poisson_likelihood]] - (1-Table1[[#This Row],[poisson_likelihood]])/(1/Table1[[#This Row],[365 implied]]-1))/4</f>
        <v>#DIV/0!</v>
      </c>
      <c r="N93" s="3" t="e">
        <f>Table1[[#This Row],[kelly/4 365]]*$W$2*$U$2</f>
        <v>#DIV/0!</v>
      </c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99]]*$W$2*$U$2</f>
        <v>#DIV/0!</v>
      </c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7407</v>
      </c>
      <c r="B94" t="s">
        <v>18</v>
      </c>
      <c r="C94" s="1">
        <v>45619</v>
      </c>
      <c r="D94" t="s">
        <v>12</v>
      </c>
      <c r="E94">
        <v>1.5</v>
      </c>
      <c r="F94" s="2">
        <v>0.64516129032257996</v>
      </c>
      <c r="G94" s="2">
        <v>0.70175940198949005</v>
      </c>
      <c r="H94" s="2">
        <v>0.65572717877758102</v>
      </c>
      <c r="I94" s="2">
        <v>0.66666666666666596</v>
      </c>
      <c r="J94" s="2">
        <v>0.66216216216216195</v>
      </c>
      <c r="K94" s="2">
        <v>7.4441486842051997E-3</v>
      </c>
      <c r="M94" s="2" t="e">
        <f>(Table1[[#This Row],[poisson_likelihood]] - (1-Table1[[#This Row],[poisson_likelihood]])/(1/Table1[[#This Row],[365 implied]]-1))/4</f>
        <v>#DIV/0!</v>
      </c>
      <c r="N94" s="3" t="e">
        <f>Table1[[#This Row],[kelly/4 365]]*$W$2*$U$2</f>
        <v>#DIV/0!</v>
      </c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99]]*$W$2*$U$2</f>
        <v>#DIV/0!</v>
      </c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7492</v>
      </c>
      <c r="B95" t="s">
        <v>60</v>
      </c>
      <c r="C95" s="1">
        <v>45619</v>
      </c>
      <c r="D95" t="s">
        <v>13</v>
      </c>
      <c r="E95">
        <v>2.5</v>
      </c>
      <c r="F95" s="2">
        <v>0.56179775280898803</v>
      </c>
      <c r="G95" s="2">
        <v>0.52730419401794704</v>
      </c>
      <c r="H95" s="2">
        <v>0.573731135200377</v>
      </c>
      <c r="I95" s="2">
        <v>0.443708609271523</v>
      </c>
      <c r="J95" s="2">
        <v>0.45895522388059701</v>
      </c>
      <c r="K95" s="2">
        <v>6.8081476463691098E-3</v>
      </c>
      <c r="M95" s="2" t="e">
        <f>(Table1[[#This Row],[poisson_likelihood]] - (1-Table1[[#This Row],[poisson_likelihood]])/(1/Table1[[#This Row],[365 implied]]-1))/4</f>
        <v>#DIV/0!</v>
      </c>
      <c r="N95" s="3" t="e">
        <f>Table1[[#This Row],[kelly/4 365]]*$W$2*$U$2</f>
        <v>#DIV/0!</v>
      </c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99]]*$W$2*$U$2</f>
        <v>#DIV/0!</v>
      </c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7679</v>
      </c>
      <c r="B96" t="s">
        <v>154</v>
      </c>
      <c r="C96" s="1">
        <v>45619</v>
      </c>
      <c r="D96" t="s">
        <v>12</v>
      </c>
      <c r="E96">
        <v>1.5</v>
      </c>
      <c r="F96" s="2">
        <v>0.62111801242235998</v>
      </c>
      <c r="G96" s="2">
        <v>0.66330607591703405</v>
      </c>
      <c r="H96" s="2">
        <v>0.63090958810562903</v>
      </c>
      <c r="I96" s="2">
        <v>0.60447761194029803</v>
      </c>
      <c r="J96" s="2">
        <v>0.647342995169082</v>
      </c>
      <c r="K96" s="2">
        <v>6.4608347746163402E-3</v>
      </c>
      <c r="M96" s="2" t="e">
        <f>(Table1[[#This Row],[poisson_likelihood]] - (1-Table1[[#This Row],[poisson_likelihood]])/(1/Table1[[#This Row],[365 implied]]-1))/4</f>
        <v>#DIV/0!</v>
      </c>
      <c r="N96" s="3" t="e">
        <f>Table1[[#This Row],[kelly/4 365]]*$W$2*$U$2</f>
        <v>#DIV/0!</v>
      </c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99]]*$W$2*$U$2</f>
        <v>#DIV/0!</v>
      </c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7568</v>
      </c>
      <c r="B97" t="s">
        <v>98</v>
      </c>
      <c r="C97" s="1">
        <v>45619</v>
      </c>
      <c r="D97" t="s">
        <v>13</v>
      </c>
      <c r="E97">
        <v>2.5</v>
      </c>
      <c r="F97" s="2">
        <v>0.54945054945054905</v>
      </c>
      <c r="G97" s="2">
        <v>0.51515719822173001</v>
      </c>
      <c r="H97" s="2">
        <v>0.56013008898405903</v>
      </c>
      <c r="I97" s="2">
        <v>0.59340659340659296</v>
      </c>
      <c r="J97" s="2">
        <v>0.55806451612903196</v>
      </c>
      <c r="K97" s="2">
        <v>5.9258420582283802E-3</v>
      </c>
      <c r="M97" s="2" t="e">
        <f>(Table1[[#This Row],[poisson_likelihood]] - (1-Table1[[#This Row],[poisson_likelihood]])/(1/Table1[[#This Row],[365 implied]]-1))/4</f>
        <v>#DIV/0!</v>
      </c>
      <c r="N97" s="3" t="e">
        <f>Table1[[#This Row],[kelly/4 365]]*$W$2*$U$2</f>
        <v>#DIV/0!</v>
      </c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99]]*$W$2*$U$2</f>
        <v>#DIV/0!</v>
      </c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7548</v>
      </c>
      <c r="B98" t="s">
        <v>88</v>
      </c>
      <c r="C98" s="1">
        <v>45619</v>
      </c>
      <c r="D98" t="s">
        <v>13</v>
      </c>
      <c r="E98">
        <v>1.5</v>
      </c>
      <c r="F98" s="2">
        <v>0.4</v>
      </c>
      <c r="G98" s="2">
        <v>0.377395074254333</v>
      </c>
      <c r="H98" s="2">
        <v>0.41391069317921497</v>
      </c>
      <c r="I98" s="2">
        <v>0.33858267716535401</v>
      </c>
      <c r="J98" s="2">
        <v>0.321705426356589</v>
      </c>
      <c r="K98" s="2">
        <v>5.7961221580064897E-3</v>
      </c>
      <c r="M98" s="2" t="e">
        <f>(Table1[[#This Row],[poisson_likelihood]] - (1-Table1[[#This Row],[poisson_likelihood]])/(1/Table1[[#This Row],[365 implied]]-1))/4</f>
        <v>#DIV/0!</v>
      </c>
      <c r="N98" s="3" t="e">
        <f>Table1[[#This Row],[kelly/4 365]]*$W$2*$U$2</f>
        <v>#DIV/0!</v>
      </c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99]]*$W$2*$U$2</f>
        <v>#DIV/0!</v>
      </c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7698</v>
      </c>
      <c r="B99" t="s">
        <v>163</v>
      </c>
      <c r="C99" s="1">
        <v>45619</v>
      </c>
      <c r="D99" t="s">
        <v>13</v>
      </c>
      <c r="E99">
        <v>2.5</v>
      </c>
      <c r="F99" s="2">
        <v>0.512820512820512</v>
      </c>
      <c r="G99" s="2">
        <v>0.479548343857504</v>
      </c>
      <c r="H99" s="2">
        <v>0.52192323814403696</v>
      </c>
      <c r="I99" s="2">
        <v>0.54838709677419295</v>
      </c>
      <c r="J99" s="2">
        <v>0.54968944099378803</v>
      </c>
      <c r="K99" s="2">
        <v>4.6711353633876697E-3</v>
      </c>
      <c r="M99" s="2" t="e">
        <f>(Table1[[#This Row],[poisson_likelihood]] - (1-Table1[[#This Row],[poisson_likelihood]])/(1/Table1[[#This Row],[365 implied]]-1))/4</f>
        <v>#DIV/0!</v>
      </c>
      <c r="N99" s="3" t="e">
        <f>Table1[[#This Row],[kelly/4 365]]*$W$2*$U$2</f>
        <v>#DIV/0!</v>
      </c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99]]*$W$2*$U$2</f>
        <v>#DIV/0!</v>
      </c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7627</v>
      </c>
      <c r="B100" t="s">
        <v>128</v>
      </c>
      <c r="C100" s="1">
        <v>45619</v>
      </c>
      <c r="D100" t="s">
        <v>12</v>
      </c>
      <c r="E100">
        <v>2.5</v>
      </c>
      <c r="F100" s="2">
        <v>0.40322580645161199</v>
      </c>
      <c r="G100" s="2">
        <v>0.45575209259083899</v>
      </c>
      <c r="H100" s="2">
        <v>0.41344119335757401</v>
      </c>
      <c r="I100" s="2">
        <v>0.45142857142857101</v>
      </c>
      <c r="J100" s="2">
        <v>0.43143812709030099</v>
      </c>
      <c r="K100" s="2">
        <v>4.2794188389840204E-3</v>
      </c>
      <c r="M100" s="2" t="e">
        <f>(Table1[[#This Row],[poisson_likelihood]] - (1-Table1[[#This Row],[poisson_likelihood]])/(1/Table1[[#This Row],[365 implied]]-1))/4</f>
        <v>#DIV/0!</v>
      </c>
      <c r="N100" s="3" t="e">
        <f>Table1[[#This Row],[kelly/4 365]]*$W$2*$U$2</f>
        <v>#DIV/0!</v>
      </c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99]]*$W$2*$U$2</f>
        <v>#DIV/0!</v>
      </c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7400</v>
      </c>
      <c r="B101" t="s">
        <v>14</v>
      </c>
      <c r="C101" s="1">
        <v>45619</v>
      </c>
      <c r="D101" t="s">
        <v>13</v>
      </c>
      <c r="E101">
        <v>2.5</v>
      </c>
      <c r="F101" s="2">
        <v>0.64102564102564097</v>
      </c>
      <c r="G101" s="2">
        <v>0.60106120611251501</v>
      </c>
      <c r="H101" s="2">
        <v>0.64683568449474005</v>
      </c>
      <c r="I101" s="2">
        <v>0.66304347826086896</v>
      </c>
      <c r="J101" s="2">
        <v>0.658227848101265</v>
      </c>
      <c r="K101" s="2">
        <v>4.04628027312287E-3</v>
      </c>
      <c r="M101" s="2" t="e">
        <f>(Table1[[#This Row],[poisson_likelihood]] - (1-Table1[[#This Row],[poisson_likelihood]])/(1/Table1[[#This Row],[365 implied]]-1))/4</f>
        <v>#DIV/0!</v>
      </c>
      <c r="N101" s="3" t="e">
        <f>Table1[[#This Row],[kelly/4 365]]*$W$2*$U$2</f>
        <v>#DIV/0!</v>
      </c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99]]*$W$2*$U$2</f>
        <v>#DIV/0!</v>
      </c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7624</v>
      </c>
      <c r="B102" t="s">
        <v>126</v>
      </c>
      <c r="C102" s="1">
        <v>45619</v>
      </c>
      <c r="D102" t="s">
        <v>13</v>
      </c>
      <c r="E102">
        <v>3.5</v>
      </c>
      <c r="F102" s="2">
        <v>0.46511627906976699</v>
      </c>
      <c r="G102" s="2">
        <v>0.44124065280635499</v>
      </c>
      <c r="H102" s="2">
        <v>0.47323760035772799</v>
      </c>
      <c r="I102" s="2">
        <v>0.480263157894736</v>
      </c>
      <c r="J102" s="2">
        <v>0.46478873239436602</v>
      </c>
      <c r="K102" s="2">
        <v>3.7958349498076801E-3</v>
      </c>
      <c r="M102" s="2" t="e">
        <f>(Table1[[#This Row],[poisson_likelihood]] - (1-Table1[[#This Row],[poisson_likelihood]])/(1/Table1[[#This Row],[365 implied]]-1))/4</f>
        <v>#DIV/0!</v>
      </c>
      <c r="N102" s="3" t="e">
        <f>Table1[[#This Row],[kelly/4 365]]*$W$2*$U$2</f>
        <v>#DIV/0!</v>
      </c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99]]*$W$2*$U$2</f>
        <v>#DIV/0!</v>
      </c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7694</v>
      </c>
      <c r="B103" t="s">
        <v>161</v>
      </c>
      <c r="C103" s="1">
        <v>45619</v>
      </c>
      <c r="D103" t="s">
        <v>13</v>
      </c>
      <c r="E103">
        <v>3.5</v>
      </c>
      <c r="F103" s="2">
        <v>0.58479532163742598</v>
      </c>
      <c r="G103" s="2">
        <v>0.55021981978631296</v>
      </c>
      <c r="H103" s="2">
        <v>0.58969113039724796</v>
      </c>
      <c r="I103" s="2">
        <v>0.59677419354838701</v>
      </c>
      <c r="J103" s="2">
        <v>0.59316770186335399</v>
      </c>
      <c r="K103" s="2">
        <v>2.9478285138361199E-3</v>
      </c>
      <c r="M103" s="2" t="e">
        <f>(Table1[[#This Row],[poisson_likelihood]] - (1-Table1[[#This Row],[poisson_likelihood]])/(1/Table1[[#This Row],[365 implied]]-1))/4</f>
        <v>#DIV/0!</v>
      </c>
      <c r="N103" s="3" t="e">
        <f>Table1[[#This Row],[kelly/4 365]]*$W$2*$U$2</f>
        <v>#DIV/0!</v>
      </c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99]]*$W$2*$U$2</f>
        <v>#DIV/0!</v>
      </c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7500</v>
      </c>
      <c r="B104" t="s">
        <v>64</v>
      </c>
      <c r="C104" s="1">
        <v>45619</v>
      </c>
      <c r="D104" t="s">
        <v>13</v>
      </c>
      <c r="E104">
        <v>1.5</v>
      </c>
      <c r="F104" s="2">
        <v>0.40650406504065001</v>
      </c>
      <c r="G104" s="2">
        <v>0.38614406647417798</v>
      </c>
      <c r="H104" s="2">
        <v>0.41324683149402902</v>
      </c>
      <c r="I104" s="2">
        <v>0.34911242603550202</v>
      </c>
      <c r="J104" s="2">
        <v>0.36789297658862802</v>
      </c>
      <c r="K104" s="2">
        <v>2.8402749101561699E-3</v>
      </c>
      <c r="M104" s="2" t="e">
        <f>(Table1[[#This Row],[poisson_likelihood]] - (1-Table1[[#This Row],[poisson_likelihood]])/(1/Table1[[#This Row],[365 implied]]-1))/4</f>
        <v>#DIV/0!</v>
      </c>
      <c r="N104" s="3" t="e">
        <f>Table1[[#This Row],[kelly/4 365]]*$W$2*$U$2</f>
        <v>#DIV/0!</v>
      </c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99]]*$W$2*$U$2</f>
        <v>#DIV/0!</v>
      </c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7429</v>
      </c>
      <c r="B105" t="s">
        <v>29</v>
      </c>
      <c r="C105" s="1">
        <v>45619</v>
      </c>
      <c r="D105" t="s">
        <v>12</v>
      </c>
      <c r="E105">
        <v>3.5</v>
      </c>
      <c r="F105" s="2">
        <v>0.51813471502590602</v>
      </c>
      <c r="G105" s="2">
        <v>0.55919975312471804</v>
      </c>
      <c r="H105" s="2">
        <v>0.52327663818550296</v>
      </c>
      <c r="I105" s="2">
        <v>0.49689440993788803</v>
      </c>
      <c r="J105" s="2">
        <v>0.5</v>
      </c>
      <c r="K105" s="2">
        <v>2.6677181983928398E-3</v>
      </c>
      <c r="M105" s="2" t="e">
        <f>(Table1[[#This Row],[poisson_likelihood]] - (1-Table1[[#This Row],[poisson_likelihood]])/(1/Table1[[#This Row],[365 implied]]-1))/4</f>
        <v>#DIV/0!</v>
      </c>
      <c r="N105" s="3" t="e">
        <f>Table1[[#This Row],[kelly/4 365]]*$W$2*$U$2</f>
        <v>#DIV/0!</v>
      </c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99]]*$W$2*$U$2</f>
        <v>#DIV/0!</v>
      </c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7443</v>
      </c>
      <c r="B106" t="s">
        <v>36</v>
      </c>
      <c r="C106" s="1">
        <v>45619</v>
      </c>
      <c r="D106" t="s">
        <v>12</v>
      </c>
      <c r="E106">
        <v>2.5</v>
      </c>
      <c r="F106" s="2">
        <v>0.45454545454545398</v>
      </c>
      <c r="G106" s="2">
        <v>0.50358411531066105</v>
      </c>
      <c r="H106" s="2">
        <v>0.45957577216596102</v>
      </c>
      <c r="I106" s="2">
        <v>0.48979591836734598</v>
      </c>
      <c r="J106" s="2">
        <v>0.47490347490347401</v>
      </c>
      <c r="K106" s="2">
        <v>2.30556224273235E-3</v>
      </c>
      <c r="M106" s="2" t="e">
        <f>(Table1[[#This Row],[poisson_likelihood]] - (1-Table1[[#This Row],[poisson_likelihood]])/(1/Table1[[#This Row],[365 implied]]-1))/4</f>
        <v>#DIV/0!</v>
      </c>
      <c r="N106" s="3" t="e">
        <f>Table1[[#This Row],[kelly/4 365]]*$W$2*$U$2</f>
        <v>#DIV/0!</v>
      </c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99]]*$W$2*$U$2</f>
        <v>#DIV/0!</v>
      </c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7546</v>
      </c>
      <c r="B107" t="s">
        <v>87</v>
      </c>
      <c r="C107" s="1">
        <v>45619</v>
      </c>
      <c r="D107" t="s">
        <v>13</v>
      </c>
      <c r="E107">
        <v>1.5</v>
      </c>
      <c r="F107" s="2">
        <v>0.42016806722688999</v>
      </c>
      <c r="G107" s="2">
        <v>0.40305756289623701</v>
      </c>
      <c r="H107" s="2">
        <v>0.425255860316547</v>
      </c>
      <c r="I107" s="2">
        <v>0.33823529411764702</v>
      </c>
      <c r="J107" s="2">
        <v>0.34545454545454501</v>
      </c>
      <c r="K107" s="2">
        <v>2.1936499190912998E-3</v>
      </c>
      <c r="M107" s="2" t="e">
        <f>(Table1[[#This Row],[poisson_likelihood]] - (1-Table1[[#This Row],[poisson_likelihood]])/(1/Table1[[#This Row],[365 implied]]-1))/4</f>
        <v>#DIV/0!</v>
      </c>
      <c r="N107" s="3" t="e">
        <f>Table1[[#This Row],[kelly/4 365]]*$W$2*$U$2</f>
        <v>#DIV/0!</v>
      </c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99]]*$W$2*$U$2</f>
        <v>#DIV/0!</v>
      </c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7419</v>
      </c>
      <c r="B108" t="s">
        <v>24</v>
      </c>
      <c r="C108" s="1">
        <v>45619</v>
      </c>
      <c r="D108" t="s">
        <v>12</v>
      </c>
      <c r="E108">
        <v>2.5</v>
      </c>
      <c r="F108" s="2">
        <v>0.42372881355932202</v>
      </c>
      <c r="G108" s="2">
        <v>0.47213176816764402</v>
      </c>
      <c r="H108" s="2">
        <v>0.42851968167833798</v>
      </c>
      <c r="I108" s="2">
        <v>0.45</v>
      </c>
      <c r="J108" s="2">
        <v>0.46103896103896103</v>
      </c>
      <c r="K108" s="2">
        <v>2.0783913163381299E-3</v>
      </c>
      <c r="M108" s="2" t="e">
        <f>(Table1[[#This Row],[poisson_likelihood]] - (1-Table1[[#This Row],[poisson_likelihood]])/(1/Table1[[#This Row],[365 implied]]-1))/4</f>
        <v>#DIV/0!</v>
      </c>
      <c r="N108" s="3" t="e">
        <f>Table1[[#This Row],[kelly/4 365]]*$W$2*$U$2</f>
        <v>#DIV/0!</v>
      </c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99]]*$W$2*$U$2</f>
        <v>#DIV/0!</v>
      </c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7566</v>
      </c>
      <c r="B109" t="s">
        <v>97</v>
      </c>
      <c r="C109" s="1">
        <v>45619</v>
      </c>
      <c r="D109" t="s">
        <v>13</v>
      </c>
      <c r="E109">
        <v>1.5</v>
      </c>
      <c r="F109" s="2">
        <v>0.418410041841004</v>
      </c>
      <c r="G109" s="2">
        <v>0.38344102450405498</v>
      </c>
      <c r="H109" s="2">
        <v>0.42315159201115099</v>
      </c>
      <c r="I109" s="2">
        <v>0.39156626506024</v>
      </c>
      <c r="J109" s="2">
        <v>0.39175257731958701</v>
      </c>
      <c r="K109" s="2">
        <v>2.0381843357287401E-3</v>
      </c>
      <c r="M109" s="2" t="e">
        <f>(Table1[[#This Row],[poisson_likelihood]] - (1-Table1[[#This Row],[poisson_likelihood]])/(1/Table1[[#This Row],[365 implied]]-1))/4</f>
        <v>#DIV/0!</v>
      </c>
      <c r="N109" s="3" t="e">
        <f>Table1[[#This Row],[kelly/4 365]]*$W$2*$U$2</f>
        <v>#DIV/0!</v>
      </c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99]]*$W$2*$U$2</f>
        <v>#DIV/0!</v>
      </c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7724</v>
      </c>
      <c r="B110" t="s">
        <v>176</v>
      </c>
      <c r="C110" s="1">
        <v>45619</v>
      </c>
      <c r="D110" t="s">
        <v>13</v>
      </c>
      <c r="E110">
        <v>2.5</v>
      </c>
      <c r="F110" s="2">
        <v>0.42016806722688999</v>
      </c>
      <c r="G110" s="2">
        <v>0.38172085274265599</v>
      </c>
      <c r="H110" s="2">
        <v>0.42466656974051697</v>
      </c>
      <c r="I110" s="2">
        <v>0.42777777777777698</v>
      </c>
      <c r="J110" s="2">
        <v>0.42765273311897101</v>
      </c>
      <c r="K110" s="2">
        <v>1.9395717359477599E-3</v>
      </c>
      <c r="M110" s="2" t="e">
        <f>(Table1[[#This Row],[poisson_likelihood]] - (1-Table1[[#This Row],[poisson_likelihood]])/(1/Table1[[#This Row],[365 implied]]-1))/4</f>
        <v>#DIV/0!</v>
      </c>
      <c r="N110" s="3" t="e">
        <f>Table1[[#This Row],[kelly/4 365]]*$W$2*$U$2</f>
        <v>#DIV/0!</v>
      </c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99]]*$W$2*$U$2</f>
        <v>#DIV/0!</v>
      </c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7593</v>
      </c>
      <c r="B111" t="s">
        <v>111</v>
      </c>
      <c r="C111" s="1">
        <v>45619</v>
      </c>
      <c r="D111" t="s">
        <v>12</v>
      </c>
      <c r="E111">
        <v>2.5</v>
      </c>
      <c r="F111" s="2">
        <v>0.434782608695652</v>
      </c>
      <c r="G111" s="2">
        <v>0.48251330044745899</v>
      </c>
      <c r="H111" s="2">
        <v>0.438910959233002</v>
      </c>
      <c r="I111" s="2">
        <v>0.39024390243902402</v>
      </c>
      <c r="J111" s="2">
        <v>0.42537313432835799</v>
      </c>
      <c r="K111" s="2">
        <v>1.82600119921252E-3</v>
      </c>
      <c r="M111" s="2" t="e">
        <f>(Table1[[#This Row],[poisson_likelihood]] - (1-Table1[[#This Row],[poisson_likelihood]])/(1/Table1[[#This Row],[365 implied]]-1))/4</f>
        <v>#DIV/0!</v>
      </c>
      <c r="N111" s="3" t="e">
        <f>Table1[[#This Row],[kelly/4 365]]*$W$2*$U$2</f>
        <v>#DIV/0!</v>
      </c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99]]*$W$2*$U$2</f>
        <v>#DIV/0!</v>
      </c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7442</v>
      </c>
      <c r="B112" t="s">
        <v>35</v>
      </c>
      <c r="C112" s="1">
        <v>45619</v>
      </c>
      <c r="D112" t="s">
        <v>13</v>
      </c>
      <c r="E112">
        <v>1.5</v>
      </c>
      <c r="F112" s="2">
        <v>0.413223140495867</v>
      </c>
      <c r="G112" s="2">
        <v>0.36912362882107502</v>
      </c>
      <c r="H112" s="2">
        <v>0.41699655402484198</v>
      </c>
      <c r="I112" s="2">
        <v>0.41242937853107298</v>
      </c>
      <c r="J112" s="2">
        <v>0.41311475409836002</v>
      </c>
      <c r="K112" s="2">
        <v>1.607686750021E-3</v>
      </c>
      <c r="M112" s="2" t="e">
        <f>(Table1[[#This Row],[poisson_likelihood]] - (1-Table1[[#This Row],[poisson_likelihood]])/(1/Table1[[#This Row],[365 implied]]-1))/4</f>
        <v>#DIV/0!</v>
      </c>
      <c r="N112" s="3" t="e">
        <f>Table1[[#This Row],[kelly/4 365]]*$W$2*$U$2</f>
        <v>#DIV/0!</v>
      </c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99]]*$W$2*$U$2</f>
        <v>#DIV/0!</v>
      </c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7599</v>
      </c>
      <c r="B113" t="s">
        <v>114</v>
      </c>
      <c r="C113" s="1">
        <v>45619</v>
      </c>
      <c r="D113" t="s">
        <v>12</v>
      </c>
      <c r="E113">
        <v>3.5</v>
      </c>
      <c r="F113" s="2">
        <v>0.55248618784530301</v>
      </c>
      <c r="G113" s="2">
        <v>0.59179215002207197</v>
      </c>
      <c r="H113" s="2">
        <v>0.55534402204936095</v>
      </c>
      <c r="I113" s="2">
        <v>0.52</v>
      </c>
      <c r="J113" s="2">
        <v>0.53231939163498099</v>
      </c>
      <c r="K113" s="2">
        <v>1.5965061448591699E-3</v>
      </c>
      <c r="M113" s="2" t="e">
        <f>(Table1[[#This Row],[poisson_likelihood]] - (1-Table1[[#This Row],[poisson_likelihood]])/(1/Table1[[#This Row],[365 implied]]-1))/4</f>
        <v>#DIV/0!</v>
      </c>
      <c r="N113" s="3" t="e">
        <f>Table1[[#This Row],[kelly/4 365]]*$W$2*$U$2</f>
        <v>#DIV/0!</v>
      </c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99]]*$W$2*$U$2</f>
        <v>#DIV/0!</v>
      </c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7689</v>
      </c>
      <c r="B114" t="s">
        <v>159</v>
      </c>
      <c r="C114" s="1">
        <v>45619</v>
      </c>
      <c r="D114" t="s">
        <v>12</v>
      </c>
      <c r="E114">
        <v>1.5</v>
      </c>
      <c r="F114" s="2">
        <v>0.62893081761006198</v>
      </c>
      <c r="G114" s="2">
        <v>0.68303843452493995</v>
      </c>
      <c r="H114" s="2">
        <v>0.63083924007091097</v>
      </c>
      <c r="I114" s="2">
        <v>0.55445544554455395</v>
      </c>
      <c r="J114" s="2">
        <v>0.57575757575757502</v>
      </c>
      <c r="K114" s="2">
        <v>1.2857592003172301E-3</v>
      </c>
      <c r="M114" s="2" t="e">
        <f>(Table1[[#This Row],[poisson_likelihood]] - (1-Table1[[#This Row],[poisson_likelihood]])/(1/Table1[[#This Row],[365 implied]]-1))/4</f>
        <v>#DIV/0!</v>
      </c>
      <c r="N114" s="3" t="e">
        <f>Table1[[#This Row],[kelly/4 365]]*$W$2*$U$2</f>
        <v>#DIV/0!</v>
      </c>
      <c r="P114" s="2" t="e">
        <f>(Table1[[#This Row],[poisson_likelihood]] - (1-Table1[[#This Row],[poisson_likelihood]])/(1/Table1[[#This Row],[99/pinn implied]]-1))/4</f>
        <v>#DIV/0!</v>
      </c>
      <c r="Q114" s="3" t="e">
        <f>Table1[[#This Row],[kelly/4 99]]*$W$2*$U$2</f>
        <v>#DIV/0!</v>
      </c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7644</v>
      </c>
      <c r="B115" t="s">
        <v>136</v>
      </c>
      <c r="C115" s="1">
        <v>45619</v>
      </c>
      <c r="D115" t="s">
        <v>13</v>
      </c>
      <c r="E115">
        <v>1.5</v>
      </c>
      <c r="F115" s="2">
        <v>0.460829493087557</v>
      </c>
      <c r="G115" s="2">
        <v>0.42106860848579603</v>
      </c>
      <c r="H115" s="2">
        <v>0.46308908492719197</v>
      </c>
      <c r="I115" s="2">
        <v>0.45604395604395598</v>
      </c>
      <c r="J115" s="2">
        <v>0.45192307692307598</v>
      </c>
      <c r="K115" s="2">
        <v>1.0477167290613501E-3</v>
      </c>
      <c r="M115" s="2" t="e">
        <f>(Table1[[#This Row],[poisson_likelihood]] - (1-Table1[[#This Row],[poisson_likelihood]])/(1/Table1[[#This Row],[365 implied]]-1))/4</f>
        <v>#DIV/0!</v>
      </c>
      <c r="N115" s="3" t="e">
        <f>Table1[[#This Row],[kelly/4 365]]*$W$2*$U$2</f>
        <v>#DIV/0!</v>
      </c>
      <c r="P115" s="2" t="e">
        <f>(Table1[[#This Row],[poisson_likelihood]] - (1-Table1[[#This Row],[poisson_likelihood]])/(1/Table1[[#This Row],[99/pinn implied]]-1))/4</f>
        <v>#DIV/0!</v>
      </c>
      <c r="Q115" s="3" t="e">
        <f>Table1[[#This Row],[kelly/4 99]]*$W$2*$U$2</f>
        <v>#DIV/0!</v>
      </c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7708</v>
      </c>
      <c r="B116" t="s">
        <v>168</v>
      </c>
      <c r="C116" s="1">
        <v>45619</v>
      </c>
      <c r="D116" t="s">
        <v>13</v>
      </c>
      <c r="E116">
        <v>1.5</v>
      </c>
      <c r="F116" s="2">
        <v>0.41152263374485498</v>
      </c>
      <c r="G116" s="2">
        <v>0.35385488503576901</v>
      </c>
      <c r="H116" s="2">
        <v>0.413445143079955</v>
      </c>
      <c r="I116" s="2">
        <v>0.46212121212121199</v>
      </c>
      <c r="J116" s="2">
        <v>0.50467289719626096</v>
      </c>
      <c r="K116" s="2">
        <v>8.1673036438689695E-4</v>
      </c>
      <c r="M116" s="2" t="e">
        <f>(Table1[[#This Row],[poisson_likelihood]] - (1-Table1[[#This Row],[poisson_likelihood]])/(1/Table1[[#This Row],[365 implied]]-1))/4</f>
        <v>#DIV/0!</v>
      </c>
      <c r="N116" s="3" t="e">
        <f>Table1[[#This Row],[kelly/4 365]]*$W$2*$U$2</f>
        <v>#DIV/0!</v>
      </c>
      <c r="P116" s="2" t="e">
        <f>(Table1[[#This Row],[poisson_likelihood]] - (1-Table1[[#This Row],[poisson_likelihood]])/(1/Table1[[#This Row],[99/pinn implied]]-1))/4</f>
        <v>#DIV/0!</v>
      </c>
      <c r="Q116" s="3" t="e">
        <f>Table1[[#This Row],[kelly/4 99]]*$W$2*$U$2</f>
        <v>#DIV/0!</v>
      </c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7452</v>
      </c>
      <c r="B117" t="s">
        <v>40</v>
      </c>
      <c r="C117" s="1">
        <v>45619</v>
      </c>
      <c r="D117" t="s">
        <v>13</v>
      </c>
      <c r="E117">
        <v>1.5</v>
      </c>
      <c r="F117" s="2">
        <v>0.40983606557377</v>
      </c>
      <c r="G117" s="2">
        <v>0.38442983656382301</v>
      </c>
      <c r="H117" s="2">
        <v>0.41133046739781498</v>
      </c>
      <c r="I117" s="2">
        <v>0.34065934065934</v>
      </c>
      <c r="J117" s="2">
        <v>0.33333333333333298</v>
      </c>
      <c r="K117" s="2">
        <v>6.3304521713009E-4</v>
      </c>
      <c r="M117" s="2" t="e">
        <f>(Table1[[#This Row],[poisson_likelihood]] - (1-Table1[[#This Row],[poisson_likelihood]])/(1/Table1[[#This Row],[365 implied]]-1))/4</f>
        <v>#DIV/0!</v>
      </c>
      <c r="N117" s="3" t="e">
        <f>Table1[[#This Row],[kelly/4 365]]*$W$2*$U$2</f>
        <v>#DIV/0!</v>
      </c>
      <c r="P117" s="2" t="e">
        <f>(Table1[[#This Row],[poisson_likelihood]] - (1-Table1[[#This Row],[poisson_likelihood]])/(1/Table1[[#This Row],[99/pinn implied]]-1))/4</f>
        <v>#DIV/0!</v>
      </c>
      <c r="Q117" s="3" t="e">
        <f>Table1[[#This Row],[kelly/4 99]]*$W$2*$U$2</f>
        <v>#DIV/0!</v>
      </c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7629</v>
      </c>
      <c r="B118" t="s">
        <v>129</v>
      </c>
      <c r="C118" s="1">
        <v>45619</v>
      </c>
      <c r="D118" t="s">
        <v>12</v>
      </c>
      <c r="E118">
        <v>2.5</v>
      </c>
      <c r="F118" s="2">
        <v>0.60240963855421603</v>
      </c>
      <c r="G118" s="2">
        <v>0.62997044328774998</v>
      </c>
      <c r="H118" s="2">
        <v>0.60297512407101606</v>
      </c>
      <c r="I118" s="2">
        <v>0.651685393258427</v>
      </c>
      <c r="J118" s="2">
        <v>0.66129032258064502</v>
      </c>
      <c r="K118" s="2">
        <v>3.55570438593466E-4</v>
      </c>
      <c r="M118" s="2" t="e">
        <f>(Table1[[#This Row],[poisson_likelihood]] - (1-Table1[[#This Row],[poisson_likelihood]])/(1/Table1[[#This Row],[365 implied]]-1))/4</f>
        <v>#DIV/0!</v>
      </c>
      <c r="N118" s="3" t="e">
        <f>Table1[[#This Row],[kelly/4 365]]*$W$2*$U$2</f>
        <v>#DIV/0!</v>
      </c>
      <c r="P118" s="2" t="e">
        <f>(Table1[[#This Row],[poisson_likelihood]] - (1-Table1[[#This Row],[poisson_likelihood]])/(1/Table1[[#This Row],[99/pinn implied]]-1))/4</f>
        <v>#DIV/0!</v>
      </c>
      <c r="Q118" s="3" t="e">
        <f>Table1[[#This Row],[kelly/4 99]]*$W$2*$U$2</f>
        <v>#DIV/0!</v>
      </c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7668</v>
      </c>
      <c r="B119" t="s">
        <v>148</v>
      </c>
      <c r="C119" s="1">
        <v>45619</v>
      </c>
      <c r="D119" t="s">
        <v>13</v>
      </c>
      <c r="E119">
        <v>2.5</v>
      </c>
      <c r="F119" s="2">
        <v>0.56179775280898803</v>
      </c>
      <c r="G119" s="2">
        <v>0.51641653428344503</v>
      </c>
      <c r="H119" s="2">
        <v>0.56225166533425597</v>
      </c>
      <c r="I119" s="2">
        <v>0.52459016393442603</v>
      </c>
      <c r="J119" s="2">
        <v>0.55910543130990398</v>
      </c>
      <c r="K119" s="2">
        <v>2.5896291505655901E-4</v>
      </c>
      <c r="M119" s="2" t="e">
        <f>(Table1[[#This Row],[poisson_likelihood]] - (1-Table1[[#This Row],[poisson_likelihood]])/(1/Table1[[#This Row],[365 implied]]-1))/4</f>
        <v>#DIV/0!</v>
      </c>
      <c r="N119" s="3" t="e">
        <f>Table1[[#This Row],[kelly/4 365]]*$W$2*$U$2</f>
        <v>#DIV/0!</v>
      </c>
      <c r="P119" s="2" t="e">
        <f>(Table1[[#This Row],[poisson_likelihood]] - (1-Table1[[#This Row],[poisson_likelihood]])/(1/Table1[[#This Row],[99/pinn implied]]-1))/4</f>
        <v>#DIV/0!</v>
      </c>
      <c r="Q119" s="3" t="e">
        <f>Table1[[#This Row],[kelly/4 99]]*$W$2*$U$2</f>
        <v>#DIV/0!</v>
      </c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7655</v>
      </c>
      <c r="B120" t="s">
        <v>142</v>
      </c>
      <c r="C120" s="1">
        <v>45619</v>
      </c>
      <c r="D120" t="s">
        <v>12</v>
      </c>
      <c r="E120">
        <v>2.5</v>
      </c>
      <c r="F120" s="2">
        <v>0.40322580645161199</v>
      </c>
      <c r="G120" s="2">
        <v>0.45100217915226598</v>
      </c>
      <c r="H120" s="2">
        <v>0.40337829685332399</v>
      </c>
      <c r="I120" s="2">
        <v>0.47916666666666602</v>
      </c>
      <c r="J120" s="2">
        <v>0.42424242424242398</v>
      </c>
      <c r="K120" s="2">
        <v>6.3881114230390697E-5</v>
      </c>
      <c r="M120" s="2" t="e">
        <f>(Table1[[#This Row],[poisson_likelihood]] - (1-Table1[[#This Row],[poisson_likelihood]])/(1/Table1[[#This Row],[365 implied]]-1))/4</f>
        <v>#DIV/0!</v>
      </c>
      <c r="N120" s="3" t="e">
        <f>Table1[[#This Row],[kelly/4 365]]*$W$2*$U$2</f>
        <v>#DIV/0!</v>
      </c>
      <c r="P120" s="2" t="e">
        <f>(Table1[[#This Row],[poisson_likelihood]] - (1-Table1[[#This Row],[poisson_likelihood]])/(1/Table1[[#This Row],[99/pinn implied]]-1))/4</f>
        <v>#DIV/0!</v>
      </c>
      <c r="Q120" s="3" t="e">
        <f>Table1[[#This Row],[kelly/4 99]]*$W$2*$U$2</f>
        <v>#DIV/0!</v>
      </c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7585</v>
      </c>
      <c r="B121" t="s">
        <v>107</v>
      </c>
      <c r="C121" s="1">
        <v>45619</v>
      </c>
      <c r="D121" t="s">
        <v>12</v>
      </c>
      <c r="E121">
        <v>1.5</v>
      </c>
      <c r="F121" s="2">
        <v>0.53191489361702105</v>
      </c>
      <c r="G121" s="2">
        <v>0.58208669056721996</v>
      </c>
      <c r="H121" s="2">
        <v>0.53198848367850704</v>
      </c>
      <c r="I121" s="2">
        <v>0.5546875</v>
      </c>
      <c r="J121" s="2">
        <v>0.52479338842975198</v>
      </c>
      <c r="K121" s="2">
        <v>3.9303782839145097E-5</v>
      </c>
      <c r="M121" s="2" t="e">
        <f>(Table1[[#This Row],[poisson_likelihood]] - (1-Table1[[#This Row],[poisson_likelihood]])/(1/Table1[[#This Row],[365 implied]]-1))/4</f>
        <v>#DIV/0!</v>
      </c>
      <c r="N121" s="3" t="e">
        <f>Table1[[#This Row],[kelly/4 365]]*$W$2*$U$2</f>
        <v>#DIV/0!</v>
      </c>
      <c r="P121" s="2" t="e">
        <f>(Table1[[#This Row],[poisson_likelihood]] - (1-Table1[[#This Row],[poisson_likelihood]])/(1/Table1[[#This Row],[99/pinn implied]]-1))/4</f>
        <v>#DIV/0!</v>
      </c>
      <c r="Q121" s="3" t="e">
        <f>Table1[[#This Row],[kelly/4 99]]*$W$2*$U$2</f>
        <v>#DIV/0!</v>
      </c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7657</v>
      </c>
      <c r="B122" t="s">
        <v>143</v>
      </c>
      <c r="C122" s="1">
        <v>45619</v>
      </c>
      <c r="D122" t="s">
        <v>12</v>
      </c>
      <c r="E122">
        <v>2.5</v>
      </c>
      <c r="F122" s="2">
        <v>0.49261083743842299</v>
      </c>
      <c r="G122" s="2">
        <v>0.53231626314213198</v>
      </c>
      <c r="H122" s="2">
        <v>0.49259999277473898</v>
      </c>
      <c r="I122" s="2">
        <v>0.54022988505747105</v>
      </c>
      <c r="J122" s="2">
        <v>0.50836120401337703</v>
      </c>
      <c r="K122" s="2">
        <v>-5.3433658444845796E-6</v>
      </c>
      <c r="M122" s="2" t="e">
        <f>(Table1[[#This Row],[poisson_likelihood]] - (1-Table1[[#This Row],[poisson_likelihood]])/(1/Table1[[#This Row],[365 implied]]-1))/4</f>
        <v>#DIV/0!</v>
      </c>
      <c r="N122" s="3" t="e">
        <f>Table1[[#This Row],[kelly/4 365]]*$W$2*$U$2</f>
        <v>#DIV/0!</v>
      </c>
      <c r="P122" s="2" t="e">
        <f>(Table1[[#This Row],[poisson_likelihood]] - (1-Table1[[#This Row],[poisson_likelihood]])/(1/Table1[[#This Row],[99/pinn implied]]-1))/4</f>
        <v>#DIV/0!</v>
      </c>
      <c r="Q122" s="3" t="e">
        <f>Table1[[#This Row],[kelly/4 99]]*$W$2*$U$2</f>
        <v>#DIV/0!</v>
      </c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7417</v>
      </c>
      <c r="B123" t="s">
        <v>23</v>
      </c>
      <c r="C123" s="1">
        <v>45619</v>
      </c>
      <c r="D123" t="s">
        <v>12</v>
      </c>
      <c r="E123">
        <v>1.5</v>
      </c>
      <c r="F123" s="2">
        <v>0.62111801242235998</v>
      </c>
      <c r="G123" s="2">
        <v>0.65824233496687501</v>
      </c>
      <c r="H123" s="2">
        <v>0.62087411307303098</v>
      </c>
      <c r="I123" s="2">
        <v>0.60576923076922995</v>
      </c>
      <c r="J123" s="2">
        <v>0.58078602620087305</v>
      </c>
      <c r="K123" s="2">
        <v>-1.60933587056905E-4</v>
      </c>
      <c r="M123" s="2" t="e">
        <f>(Table1[[#This Row],[poisson_likelihood]] - (1-Table1[[#This Row],[poisson_likelihood]])/(1/Table1[[#This Row],[365 implied]]-1))/4</f>
        <v>#DIV/0!</v>
      </c>
      <c r="N123" s="3" t="e">
        <f>Table1[[#This Row],[kelly/4 365]]*$W$2*$U$2</f>
        <v>#DIV/0!</v>
      </c>
      <c r="P123" s="2" t="e">
        <f>(Table1[[#This Row],[poisson_likelihood]] - (1-Table1[[#This Row],[poisson_likelihood]])/(1/Table1[[#This Row],[99/pinn implied]]-1))/4</f>
        <v>#DIV/0!</v>
      </c>
      <c r="Q123" s="3" t="e">
        <f>Table1[[#This Row],[kelly/4 99]]*$W$2*$U$2</f>
        <v>#DIV/0!</v>
      </c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7706</v>
      </c>
      <c r="B124" t="s">
        <v>167</v>
      </c>
      <c r="C124" s="1">
        <v>45619</v>
      </c>
      <c r="D124" t="s">
        <v>13</v>
      </c>
      <c r="E124">
        <v>2.5</v>
      </c>
      <c r="F124" s="2">
        <v>0.45045045045045001</v>
      </c>
      <c r="G124" s="2">
        <v>0.41523503645037102</v>
      </c>
      <c r="H124" s="2">
        <v>0.44965853665757</v>
      </c>
      <c r="I124" s="2">
        <v>0.525316455696202</v>
      </c>
      <c r="J124" s="2">
        <v>0.52307692307692299</v>
      </c>
      <c r="K124" s="2">
        <v>-3.6025586479368401E-4</v>
      </c>
      <c r="M124" s="2" t="e">
        <f>(Table1[[#This Row],[poisson_likelihood]] - (1-Table1[[#This Row],[poisson_likelihood]])/(1/Table1[[#This Row],[365 implied]]-1))/4</f>
        <v>#DIV/0!</v>
      </c>
      <c r="N124" s="3" t="e">
        <f>Table1[[#This Row],[kelly/4 365]]*$W$2*$U$2</f>
        <v>#DIV/0!</v>
      </c>
      <c r="P124" s="2" t="e">
        <f>(Table1[[#This Row],[poisson_likelihood]] - (1-Table1[[#This Row],[poisson_likelihood]])/(1/Table1[[#This Row],[99/pinn implied]]-1))/4</f>
        <v>#DIV/0!</v>
      </c>
      <c r="Q124" s="3" t="e">
        <f>Table1[[#This Row],[kelly/4 99]]*$W$2*$U$2</f>
        <v>#DIV/0!</v>
      </c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7405</v>
      </c>
      <c r="B125" t="s">
        <v>17</v>
      </c>
      <c r="C125" s="1">
        <v>45619</v>
      </c>
      <c r="D125" t="s">
        <v>12</v>
      </c>
      <c r="E125">
        <v>2.5</v>
      </c>
      <c r="F125" s="2">
        <v>0.46296296296296202</v>
      </c>
      <c r="G125" s="2">
        <v>0.50449626600165698</v>
      </c>
      <c r="H125" s="2">
        <v>0.46126848899713502</v>
      </c>
      <c r="I125" s="2">
        <v>0.39784946236559099</v>
      </c>
      <c r="J125" s="2">
        <v>0.39534883720930197</v>
      </c>
      <c r="K125" s="2">
        <v>-7.8880684616126895E-4</v>
      </c>
      <c r="M125" s="2" t="e">
        <f>(Table1[[#This Row],[poisson_likelihood]] - (1-Table1[[#This Row],[poisson_likelihood]])/(1/Table1[[#This Row],[365 implied]]-1))/4</f>
        <v>#DIV/0!</v>
      </c>
      <c r="N125" s="3" t="e">
        <f>Table1[[#This Row],[kelly/4 365]]*$W$2*$U$2</f>
        <v>#DIV/0!</v>
      </c>
      <c r="P125" s="2" t="e">
        <f>(Table1[[#This Row],[poisson_likelihood]] - (1-Table1[[#This Row],[poisson_likelihood]])/(1/Table1[[#This Row],[99/pinn implied]]-1))/4</f>
        <v>#DIV/0!</v>
      </c>
      <c r="Q125" s="3" t="e">
        <f>Table1[[#This Row],[kelly/4 99]]*$W$2*$U$2</f>
        <v>#DIV/0!</v>
      </c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7421</v>
      </c>
      <c r="B126" t="s">
        <v>25</v>
      </c>
      <c r="C126" s="1">
        <v>45619</v>
      </c>
      <c r="D126" t="s">
        <v>12</v>
      </c>
      <c r="E126">
        <v>1.5</v>
      </c>
      <c r="F126" s="2">
        <v>0.476190476190476</v>
      </c>
      <c r="G126" s="2">
        <v>0.53099207387472402</v>
      </c>
      <c r="H126" s="2">
        <v>0.47431773237430402</v>
      </c>
      <c r="I126" s="2">
        <v>0.485436893203883</v>
      </c>
      <c r="J126" s="2">
        <v>0.467811158798283</v>
      </c>
      <c r="K126" s="2">
        <v>-8.9380954862743002E-4</v>
      </c>
      <c r="M126" s="2" t="e">
        <f>(Table1[[#This Row],[poisson_likelihood]] - (1-Table1[[#This Row],[poisson_likelihood]])/(1/Table1[[#This Row],[365 implied]]-1))/4</f>
        <v>#DIV/0!</v>
      </c>
      <c r="N126" s="3" t="e">
        <f>Table1[[#This Row],[kelly/4 365]]*$W$2*$U$2</f>
        <v>#DIV/0!</v>
      </c>
      <c r="P126" s="2" t="e">
        <f>(Table1[[#This Row],[poisson_likelihood]] - (1-Table1[[#This Row],[poisson_likelihood]])/(1/Table1[[#This Row],[99/pinn implied]]-1))/4</f>
        <v>#DIV/0!</v>
      </c>
      <c r="Q126" s="3" t="e">
        <f>Table1[[#This Row],[kelly/4 99]]*$W$2*$U$2</f>
        <v>#DIV/0!</v>
      </c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7470</v>
      </c>
      <c r="B127" t="s">
        <v>49</v>
      </c>
      <c r="C127" s="1">
        <v>45619</v>
      </c>
      <c r="D127" t="s">
        <v>13</v>
      </c>
      <c r="E127">
        <v>1.5</v>
      </c>
      <c r="F127" s="2">
        <v>0.45045045045045001</v>
      </c>
      <c r="G127" s="2">
        <v>0.41680285920402199</v>
      </c>
      <c r="H127" s="2">
        <v>0.44822894639607302</v>
      </c>
      <c r="I127" s="2">
        <v>0.38311688311688302</v>
      </c>
      <c r="J127" s="2">
        <v>0.39772727272727199</v>
      </c>
      <c r="K127" s="2">
        <v>-1.0106022542454001E-3</v>
      </c>
      <c r="M127" s="2" t="e">
        <f>(Table1[[#This Row],[poisson_likelihood]] - (1-Table1[[#This Row],[poisson_likelihood]])/(1/Table1[[#This Row],[365 implied]]-1))/4</f>
        <v>#DIV/0!</v>
      </c>
      <c r="N127" s="3" t="e">
        <f>Table1[[#This Row],[kelly/4 365]]*$W$2*$U$2</f>
        <v>#DIV/0!</v>
      </c>
      <c r="P127" s="2" t="e">
        <f>(Table1[[#This Row],[poisson_likelihood]] - (1-Table1[[#This Row],[poisson_likelihood]])/(1/Table1[[#This Row],[99/pinn implied]]-1))/4</f>
        <v>#DIV/0!</v>
      </c>
      <c r="Q127" s="3" t="e">
        <f>Table1[[#This Row],[kelly/4 99]]*$W$2*$U$2</f>
        <v>#DIV/0!</v>
      </c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7631</v>
      </c>
      <c r="B128" t="s">
        <v>130</v>
      </c>
      <c r="C128" s="1">
        <v>45619</v>
      </c>
      <c r="D128" t="s">
        <v>12</v>
      </c>
      <c r="E128">
        <v>2.5</v>
      </c>
      <c r="F128" s="2">
        <v>0.56179775280898803</v>
      </c>
      <c r="G128" s="2">
        <v>0.60595938842851205</v>
      </c>
      <c r="H128" s="2">
        <v>0.55947514837275203</v>
      </c>
      <c r="I128" s="2">
        <v>0.55782312925169997</v>
      </c>
      <c r="J128" s="2">
        <v>0.55197132616487399</v>
      </c>
      <c r="K128" s="2">
        <v>-1.32507560785261E-3</v>
      </c>
      <c r="M128" s="2" t="e">
        <f>(Table1[[#This Row],[poisson_likelihood]] - (1-Table1[[#This Row],[poisson_likelihood]])/(1/Table1[[#This Row],[365 implied]]-1))/4</f>
        <v>#DIV/0!</v>
      </c>
      <c r="N128" s="3" t="e">
        <f>Table1[[#This Row],[kelly/4 365]]*$W$2*$U$2</f>
        <v>#DIV/0!</v>
      </c>
      <c r="P128" s="2" t="e">
        <f>(Table1[[#This Row],[poisson_likelihood]] - (1-Table1[[#This Row],[poisson_likelihood]])/(1/Table1[[#This Row],[99/pinn implied]]-1))/4</f>
        <v>#DIV/0!</v>
      </c>
      <c r="Q128" s="3" t="e">
        <f>Table1[[#This Row],[kelly/4 99]]*$W$2*$U$2</f>
        <v>#DIV/0!</v>
      </c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7460</v>
      </c>
      <c r="B129" t="s">
        <v>44</v>
      </c>
      <c r="C129" s="1">
        <v>45619</v>
      </c>
      <c r="D129" t="s">
        <v>13</v>
      </c>
      <c r="E129">
        <v>2.5</v>
      </c>
      <c r="F129" s="2">
        <v>0.476190476190476</v>
      </c>
      <c r="G129" s="2">
        <v>0.43331546501026202</v>
      </c>
      <c r="H129" s="2">
        <v>0.47334869365599302</v>
      </c>
      <c r="I129" s="2">
        <v>0.45294117647058801</v>
      </c>
      <c r="J129" s="2">
        <v>0.46333333333333299</v>
      </c>
      <c r="K129" s="2">
        <v>-1.3563053005483799E-3</v>
      </c>
      <c r="M129" s="2" t="e">
        <f>(Table1[[#This Row],[poisson_likelihood]] - (1-Table1[[#This Row],[poisson_likelihood]])/(1/Table1[[#This Row],[365 implied]]-1))/4</f>
        <v>#DIV/0!</v>
      </c>
      <c r="N129" s="3" t="e">
        <f>Table1[[#This Row],[kelly/4 365]]*$W$2*$U$2</f>
        <v>#DIV/0!</v>
      </c>
      <c r="P129" s="2" t="e">
        <f>(Table1[[#This Row],[poisson_likelihood]] - (1-Table1[[#This Row],[poisson_likelihood]])/(1/Table1[[#This Row],[99/pinn implied]]-1))/4</f>
        <v>#DIV/0!</v>
      </c>
      <c r="Q129" s="3" t="e">
        <f>Table1[[#This Row],[kelly/4 99]]*$W$2*$U$2</f>
        <v>#DIV/0!</v>
      </c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7722</v>
      </c>
      <c r="B130" t="s">
        <v>175</v>
      </c>
      <c r="C130" s="1">
        <v>45619</v>
      </c>
      <c r="D130" t="s">
        <v>13</v>
      </c>
      <c r="E130">
        <v>1.5</v>
      </c>
      <c r="F130" s="2">
        <v>0.476190476190476</v>
      </c>
      <c r="G130" s="2">
        <v>0.42316939067901299</v>
      </c>
      <c r="H130" s="2">
        <v>0.47314686173123799</v>
      </c>
      <c r="I130" s="2">
        <v>0.53191489361702105</v>
      </c>
      <c r="J130" s="2">
        <v>0.50740740740740697</v>
      </c>
      <c r="K130" s="2">
        <v>-1.4526341737273101E-3</v>
      </c>
      <c r="M130" s="2" t="e">
        <f>(Table1[[#This Row],[poisson_likelihood]] - (1-Table1[[#This Row],[poisson_likelihood]])/(1/Table1[[#This Row],[365 implied]]-1))/4</f>
        <v>#DIV/0!</v>
      </c>
      <c r="N130" s="3" t="e">
        <f>Table1[[#This Row],[kelly/4 365]]*$W$2*$U$2</f>
        <v>#DIV/0!</v>
      </c>
      <c r="P130" s="2" t="e">
        <f>(Table1[[#This Row],[poisson_likelihood]] - (1-Table1[[#This Row],[poisson_likelihood]])/(1/Table1[[#This Row],[99/pinn implied]]-1))/4</f>
        <v>#DIV/0!</v>
      </c>
      <c r="Q130" s="3" t="e">
        <f>Table1[[#This Row],[kelly/4 99]]*$W$2*$U$2</f>
        <v>#DIV/0!</v>
      </c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7401</v>
      </c>
      <c r="B131" t="s">
        <v>15</v>
      </c>
      <c r="C131" s="1">
        <v>45619</v>
      </c>
      <c r="D131" t="s">
        <v>12</v>
      </c>
      <c r="E131">
        <v>3.5</v>
      </c>
      <c r="F131" s="2">
        <v>0.476190476190476</v>
      </c>
      <c r="G131" s="2">
        <v>0.50849014837591899</v>
      </c>
      <c r="H131" s="2">
        <v>0.472945672165132</v>
      </c>
      <c r="I131" s="2">
        <v>0.38285714285714201</v>
      </c>
      <c r="J131" s="2">
        <v>0.39933993399339901</v>
      </c>
      <c r="K131" s="2">
        <v>-1.5486564666411301E-3</v>
      </c>
      <c r="M131" s="2" t="e">
        <f>(Table1[[#This Row],[poisson_likelihood]] - (1-Table1[[#This Row],[poisson_likelihood]])/(1/Table1[[#This Row],[365 implied]]-1))/4</f>
        <v>#DIV/0!</v>
      </c>
      <c r="N131" s="3" t="e">
        <f>Table1[[#This Row],[kelly/4 365]]*$W$2*$U$2</f>
        <v>#DIV/0!</v>
      </c>
      <c r="P131" s="2" t="e">
        <f>(Table1[[#This Row],[poisson_likelihood]] - (1-Table1[[#This Row],[poisson_likelihood]])/(1/Table1[[#This Row],[99/pinn implied]]-1))/4</f>
        <v>#DIV/0!</v>
      </c>
      <c r="Q131" s="3" t="e">
        <f>Table1[[#This Row],[kelly/4 99]]*$W$2*$U$2</f>
        <v>#DIV/0!</v>
      </c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7747</v>
      </c>
      <c r="B132" t="s">
        <v>188</v>
      </c>
      <c r="C132" s="1">
        <v>45619</v>
      </c>
      <c r="D132" t="s">
        <v>12</v>
      </c>
      <c r="E132">
        <v>2.5</v>
      </c>
      <c r="F132" s="2">
        <v>0.44444444444444398</v>
      </c>
      <c r="G132" s="2">
        <v>0.483039103396325</v>
      </c>
      <c r="H132" s="2">
        <v>0.440016464792856</v>
      </c>
      <c r="I132" s="2">
        <v>0.38323353293413098</v>
      </c>
      <c r="J132" s="2">
        <v>0.34265734265734199</v>
      </c>
      <c r="K132" s="2">
        <v>-1.9925908432146199E-3</v>
      </c>
      <c r="M132" s="2" t="e">
        <f>(Table1[[#This Row],[poisson_likelihood]] - (1-Table1[[#This Row],[poisson_likelihood]])/(1/Table1[[#This Row],[365 implied]]-1))/4</f>
        <v>#DIV/0!</v>
      </c>
      <c r="N132" s="3" t="e">
        <f>Table1[[#This Row],[kelly/4 365]]*$W$2*$U$2</f>
        <v>#DIV/0!</v>
      </c>
      <c r="P132" s="2" t="e">
        <f>(Table1[[#This Row],[poisson_likelihood]] - (1-Table1[[#This Row],[poisson_likelihood]])/(1/Table1[[#This Row],[99/pinn implied]]-1))/4</f>
        <v>#DIV/0!</v>
      </c>
      <c r="Q132" s="3" t="e">
        <f>Table1[[#This Row],[kelly/4 99]]*$W$2*$U$2</f>
        <v>#DIV/0!</v>
      </c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7611</v>
      </c>
      <c r="B133" t="s">
        <v>120</v>
      </c>
      <c r="C133" s="1">
        <v>45619</v>
      </c>
      <c r="D133" t="s">
        <v>12</v>
      </c>
      <c r="E133">
        <v>2.5</v>
      </c>
      <c r="F133" s="2">
        <v>0.581395348837209</v>
      </c>
      <c r="G133" s="2">
        <v>0.60244218442001296</v>
      </c>
      <c r="H133" s="2">
        <v>0.57784374078154499</v>
      </c>
      <c r="I133" s="2">
        <v>0.55555555555555503</v>
      </c>
      <c r="J133" s="2">
        <v>0.54045307443365698</v>
      </c>
      <c r="K133" s="2">
        <v>-2.1210992554659899E-3</v>
      </c>
      <c r="M133" s="2" t="e">
        <f>(Table1[[#This Row],[poisson_likelihood]] - (1-Table1[[#This Row],[poisson_likelihood]])/(1/Table1[[#This Row],[365 implied]]-1))/4</f>
        <v>#DIV/0!</v>
      </c>
      <c r="N133" s="3" t="e">
        <f>Table1[[#This Row],[kelly/4 365]]*$W$2*$U$2</f>
        <v>#DIV/0!</v>
      </c>
      <c r="P133" s="2" t="e">
        <f>(Table1[[#This Row],[poisson_likelihood]] - (1-Table1[[#This Row],[poisson_likelihood]])/(1/Table1[[#This Row],[99/pinn implied]]-1))/4</f>
        <v>#DIV/0!</v>
      </c>
      <c r="Q133" s="3" t="e">
        <f>Table1[[#This Row],[kelly/4 99]]*$W$2*$U$2</f>
        <v>#DIV/0!</v>
      </c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7613</v>
      </c>
      <c r="B134" t="s">
        <v>121</v>
      </c>
      <c r="C134" s="1">
        <v>45619</v>
      </c>
      <c r="D134" t="s">
        <v>12</v>
      </c>
      <c r="E134">
        <v>3.5</v>
      </c>
      <c r="F134" s="2">
        <v>0.44642857142857101</v>
      </c>
      <c r="G134" s="2">
        <v>0.47836245047144599</v>
      </c>
      <c r="H134" s="2">
        <v>0.44153038246015802</v>
      </c>
      <c r="I134" s="2">
        <v>0.47928994082840198</v>
      </c>
      <c r="J134" s="2">
        <v>0.46179401993355401</v>
      </c>
      <c r="K134" s="2">
        <v>-2.2120853405736898E-3</v>
      </c>
      <c r="M134" s="2" t="e">
        <f>(Table1[[#This Row],[poisson_likelihood]] - (1-Table1[[#This Row],[poisson_likelihood]])/(1/Table1[[#This Row],[365 implied]]-1))/4</f>
        <v>#DIV/0!</v>
      </c>
      <c r="N134" s="3" t="e">
        <f>Table1[[#This Row],[kelly/4 365]]*$W$2*$U$2</f>
        <v>#DIV/0!</v>
      </c>
      <c r="P134" s="2" t="e">
        <f>(Table1[[#This Row],[poisson_likelihood]] - (1-Table1[[#This Row],[poisson_likelihood]])/(1/Table1[[#This Row],[99/pinn implied]]-1))/4</f>
        <v>#DIV/0!</v>
      </c>
      <c r="Q134" s="3" t="e">
        <f>Table1[[#This Row],[kelly/4 99]]*$W$2*$U$2</f>
        <v>#DIV/0!</v>
      </c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7490</v>
      </c>
      <c r="B135" t="s">
        <v>59</v>
      </c>
      <c r="C135" s="1">
        <v>45619</v>
      </c>
      <c r="D135" t="s">
        <v>13</v>
      </c>
      <c r="E135">
        <v>2.5</v>
      </c>
      <c r="F135" s="2">
        <v>0.46296296296296202</v>
      </c>
      <c r="G135" s="2">
        <v>0.41816247129008</v>
      </c>
      <c r="H135" s="2">
        <v>0.456884083347322</v>
      </c>
      <c r="I135" s="2">
        <v>0.45859872611464902</v>
      </c>
      <c r="J135" s="2">
        <v>0.43661971830985902</v>
      </c>
      <c r="K135" s="2">
        <v>-2.82982326934973E-3</v>
      </c>
      <c r="M135" s="2" t="e">
        <f>(Table1[[#This Row],[poisson_likelihood]] - (1-Table1[[#This Row],[poisson_likelihood]])/(1/Table1[[#This Row],[365 implied]]-1))/4</f>
        <v>#DIV/0!</v>
      </c>
      <c r="N135" s="3" t="e">
        <f>Table1[[#This Row],[kelly/4 365]]*$W$2*$U$2</f>
        <v>#DIV/0!</v>
      </c>
      <c r="P135" s="2" t="e">
        <f>(Table1[[#This Row],[poisson_likelihood]] - (1-Table1[[#This Row],[poisson_likelihood]])/(1/Table1[[#This Row],[99/pinn implied]]-1))/4</f>
        <v>#DIV/0!</v>
      </c>
      <c r="Q135" s="3" t="e">
        <f>Table1[[#This Row],[kelly/4 99]]*$W$2*$U$2</f>
        <v>#DIV/0!</v>
      </c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7554</v>
      </c>
      <c r="B136" t="s">
        <v>91</v>
      </c>
      <c r="C136" s="1">
        <v>45619</v>
      </c>
      <c r="D136" t="s">
        <v>13</v>
      </c>
      <c r="E136">
        <v>2.5</v>
      </c>
      <c r="F136" s="2">
        <v>0.59523809523809501</v>
      </c>
      <c r="G136" s="2">
        <v>0.54528496111759805</v>
      </c>
      <c r="H136" s="2">
        <v>0.59025615162691603</v>
      </c>
      <c r="I136" s="2">
        <v>0.60126582278481</v>
      </c>
      <c r="J136" s="2">
        <v>0.59469696969696895</v>
      </c>
      <c r="K136" s="2">
        <v>-3.0770828186692501E-3</v>
      </c>
      <c r="M136" s="2" t="e">
        <f>(Table1[[#This Row],[poisson_likelihood]] - (1-Table1[[#This Row],[poisson_likelihood]])/(1/Table1[[#This Row],[365 implied]]-1))/4</f>
        <v>#DIV/0!</v>
      </c>
      <c r="N136" s="3" t="e">
        <f>Table1[[#This Row],[kelly/4 365]]*$W$2*$U$2</f>
        <v>#DIV/0!</v>
      </c>
      <c r="P136" s="2" t="e">
        <f>(Table1[[#This Row],[poisson_likelihood]] - (1-Table1[[#This Row],[poisson_likelihood]])/(1/Table1[[#This Row],[99/pinn implied]]-1))/4</f>
        <v>#DIV/0!</v>
      </c>
      <c r="Q136" s="3" t="e">
        <f>Table1[[#This Row],[kelly/4 99]]*$W$2*$U$2</f>
        <v>#DIV/0!</v>
      </c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7521</v>
      </c>
      <c r="B137" t="s">
        <v>75</v>
      </c>
      <c r="C137" s="1">
        <v>45619</v>
      </c>
      <c r="D137" t="s">
        <v>12</v>
      </c>
      <c r="E137">
        <v>2.5</v>
      </c>
      <c r="F137" s="2">
        <v>0.55555555555555503</v>
      </c>
      <c r="G137" s="2">
        <v>0.59126593569499597</v>
      </c>
      <c r="H137" s="2">
        <v>0.54928891968425997</v>
      </c>
      <c r="I137" s="2">
        <v>0.55737704918032704</v>
      </c>
      <c r="J137" s="2">
        <v>0.53993610223642097</v>
      </c>
      <c r="K137" s="2">
        <v>-3.5249826776032598E-3</v>
      </c>
      <c r="M137" s="2" t="e">
        <f>(Table1[[#This Row],[poisson_likelihood]] - (1-Table1[[#This Row],[poisson_likelihood]])/(1/Table1[[#This Row],[365 implied]]-1))/4</f>
        <v>#DIV/0!</v>
      </c>
      <c r="N137" s="3" t="e">
        <f>Table1[[#This Row],[kelly/4 365]]*$W$2*$U$2</f>
        <v>#DIV/0!</v>
      </c>
      <c r="P137" s="2" t="e">
        <f>(Table1[[#This Row],[poisson_likelihood]] - (1-Table1[[#This Row],[poisson_likelihood]])/(1/Table1[[#This Row],[99/pinn implied]]-1))/4</f>
        <v>#DIV/0!</v>
      </c>
      <c r="Q137" s="3" t="e">
        <f>Table1[[#This Row],[kelly/4 99]]*$W$2*$U$2</f>
        <v>#DIV/0!</v>
      </c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7733</v>
      </c>
      <c r="B138" t="s">
        <v>181</v>
      </c>
      <c r="C138" s="1">
        <v>45619</v>
      </c>
      <c r="D138" t="s">
        <v>12</v>
      </c>
      <c r="E138">
        <v>1.5</v>
      </c>
      <c r="F138" s="2">
        <v>0.67114093959731502</v>
      </c>
      <c r="G138" s="2">
        <v>0.70110727176042797</v>
      </c>
      <c r="H138" s="2">
        <v>0.66600663257353898</v>
      </c>
      <c r="I138" s="2">
        <v>0.66257668711656403</v>
      </c>
      <c r="J138" s="2">
        <v>0.65818181818181798</v>
      </c>
      <c r="K138" s="2">
        <v>-3.9031211558297999E-3</v>
      </c>
      <c r="M138" s="2" t="e">
        <f>(Table1[[#This Row],[poisson_likelihood]] - (1-Table1[[#This Row],[poisson_likelihood]])/(1/Table1[[#This Row],[365 implied]]-1))/4</f>
        <v>#DIV/0!</v>
      </c>
      <c r="N138" s="3" t="e">
        <f>Table1[[#This Row],[kelly/4 365]]*$W$2*$U$2</f>
        <v>#DIV/0!</v>
      </c>
      <c r="P138" s="2" t="e">
        <f>(Table1[[#This Row],[poisson_likelihood]] - (1-Table1[[#This Row],[poisson_likelihood]])/(1/Table1[[#This Row],[99/pinn implied]]-1))/4</f>
        <v>#DIV/0!</v>
      </c>
      <c r="Q138" s="3" t="e">
        <f>Table1[[#This Row],[kelly/4 99]]*$W$2*$U$2</f>
        <v>#DIV/0!</v>
      </c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7557</v>
      </c>
      <c r="B139" t="s">
        <v>93</v>
      </c>
      <c r="C139" s="1">
        <v>45619</v>
      </c>
      <c r="D139" t="s">
        <v>12</v>
      </c>
      <c r="E139">
        <v>1.5</v>
      </c>
      <c r="F139" s="2">
        <v>0.62111801242235998</v>
      </c>
      <c r="G139" s="2">
        <v>0.66614481252629698</v>
      </c>
      <c r="H139" s="2">
        <v>0.61465547655932895</v>
      </c>
      <c r="I139" s="2">
        <v>0.65088757396449703</v>
      </c>
      <c r="J139" s="2">
        <v>0.62372881355932197</v>
      </c>
      <c r="K139" s="2">
        <v>-4.2642142374914298E-3</v>
      </c>
      <c r="M139" s="2" t="e">
        <f>(Table1[[#This Row],[poisson_likelihood]] - (1-Table1[[#This Row],[poisson_likelihood]])/(1/Table1[[#This Row],[365 implied]]-1))/4</f>
        <v>#DIV/0!</v>
      </c>
      <c r="N139" s="3" t="e">
        <f>Table1[[#This Row],[kelly/4 365]]*$W$2*$U$2</f>
        <v>#DIV/0!</v>
      </c>
      <c r="P139" s="2" t="e">
        <f>(Table1[[#This Row],[poisson_likelihood]] - (1-Table1[[#This Row],[poisson_likelihood]])/(1/Table1[[#This Row],[99/pinn implied]]-1))/4</f>
        <v>#DIV/0!</v>
      </c>
      <c r="Q139" s="3" t="e">
        <f>Table1[[#This Row],[kelly/4 99]]*$W$2*$U$2</f>
        <v>#DIV/0!</v>
      </c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7494</v>
      </c>
      <c r="B140" t="s">
        <v>61</v>
      </c>
      <c r="C140" s="1">
        <v>45619</v>
      </c>
      <c r="D140" t="s">
        <v>13</v>
      </c>
      <c r="E140">
        <v>1.5</v>
      </c>
      <c r="F140" s="2">
        <v>0.51546391752577303</v>
      </c>
      <c r="G140" s="2">
        <v>0.45140066042061</v>
      </c>
      <c r="H140" s="2">
        <v>0.50719473519423697</v>
      </c>
      <c r="I140" s="2">
        <v>0.5</v>
      </c>
      <c r="J140" s="2">
        <v>0.493589743589743</v>
      </c>
      <c r="K140" s="2">
        <v>-4.2665462029733703E-3</v>
      </c>
      <c r="M140" s="2" t="e">
        <f>(Table1[[#This Row],[poisson_likelihood]] - (1-Table1[[#This Row],[poisson_likelihood]])/(1/Table1[[#This Row],[365 implied]]-1))/4</f>
        <v>#DIV/0!</v>
      </c>
      <c r="N140" s="3" t="e">
        <f>Table1[[#This Row],[kelly/4 365]]*$W$2*$U$2</f>
        <v>#DIV/0!</v>
      </c>
      <c r="P140" s="2" t="e">
        <f>(Table1[[#This Row],[poisson_likelihood]] - (1-Table1[[#This Row],[poisson_likelihood]])/(1/Table1[[#This Row],[99/pinn implied]]-1))/4</f>
        <v>#DIV/0!</v>
      </c>
      <c r="Q140" s="3" t="e">
        <f>Table1[[#This Row],[kelly/4 99]]*$W$2*$U$2</f>
        <v>#DIV/0!</v>
      </c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7498</v>
      </c>
      <c r="B141" t="s">
        <v>63</v>
      </c>
      <c r="C141" s="1">
        <v>45619</v>
      </c>
      <c r="D141" t="s">
        <v>13</v>
      </c>
      <c r="E141">
        <v>1.5</v>
      </c>
      <c r="F141" s="2">
        <v>0.45454545454545398</v>
      </c>
      <c r="G141" s="2">
        <v>0.40686174775343698</v>
      </c>
      <c r="H141" s="2">
        <v>0.44492287299412198</v>
      </c>
      <c r="I141" s="2">
        <v>0.34254143646408802</v>
      </c>
      <c r="J141" s="2">
        <v>0.36129032258064497</v>
      </c>
      <c r="K141" s="2">
        <v>-4.41034987769364E-3</v>
      </c>
      <c r="M141" s="2" t="e">
        <f>(Table1[[#This Row],[poisson_likelihood]] - (1-Table1[[#This Row],[poisson_likelihood]])/(1/Table1[[#This Row],[365 implied]]-1))/4</f>
        <v>#DIV/0!</v>
      </c>
      <c r="N141" s="3" t="e">
        <f>Table1[[#This Row],[kelly/4 365]]*$W$2*$U$2</f>
        <v>#DIV/0!</v>
      </c>
      <c r="P141" s="2" t="e">
        <f>(Table1[[#This Row],[poisson_likelihood]] - (1-Table1[[#This Row],[poisson_likelihood]])/(1/Table1[[#This Row],[99/pinn implied]]-1))/4</f>
        <v>#DIV/0!</v>
      </c>
      <c r="Q141" s="3" t="e">
        <f>Table1[[#This Row],[kelly/4 99]]*$W$2*$U$2</f>
        <v>#DIV/0!</v>
      </c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7673</v>
      </c>
      <c r="B142" t="s">
        <v>151</v>
      </c>
      <c r="C142" s="1">
        <v>45619</v>
      </c>
      <c r="D142" t="s">
        <v>12</v>
      </c>
      <c r="E142">
        <v>1.5</v>
      </c>
      <c r="F142" s="2">
        <v>0.65359477124182996</v>
      </c>
      <c r="G142" s="2">
        <v>0.67754253798305197</v>
      </c>
      <c r="H142" s="2">
        <v>0.64746912110236599</v>
      </c>
      <c r="I142" s="2">
        <v>0.70491803278688503</v>
      </c>
      <c r="J142" s="2">
        <v>0.70287539936102195</v>
      </c>
      <c r="K142" s="2">
        <v>-4.4208701478207699E-3</v>
      </c>
      <c r="M142" s="2" t="e">
        <f>(Table1[[#This Row],[poisson_likelihood]] - (1-Table1[[#This Row],[poisson_likelihood]])/(1/Table1[[#This Row],[365 implied]]-1))/4</f>
        <v>#DIV/0!</v>
      </c>
      <c r="N142" s="3" t="e">
        <f>Table1[[#This Row],[kelly/4 365]]*$W$2*$U$2</f>
        <v>#DIV/0!</v>
      </c>
      <c r="P142" s="2" t="e">
        <f>(Table1[[#This Row],[poisson_likelihood]] - (1-Table1[[#This Row],[poisson_likelihood]])/(1/Table1[[#This Row],[99/pinn implied]]-1))/4</f>
        <v>#DIV/0!</v>
      </c>
      <c r="Q142" s="3" t="e">
        <f>Table1[[#This Row],[kelly/4 99]]*$W$2*$U$2</f>
        <v>#DIV/0!</v>
      </c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7681</v>
      </c>
      <c r="B143" t="s">
        <v>155</v>
      </c>
      <c r="C143" s="1">
        <v>45619</v>
      </c>
      <c r="D143" t="s">
        <v>12</v>
      </c>
      <c r="E143">
        <v>1.5</v>
      </c>
      <c r="F143" s="2">
        <v>0.60606060606060597</v>
      </c>
      <c r="G143" s="2">
        <v>0.63045101382727897</v>
      </c>
      <c r="H143" s="2">
        <v>0.59807093021067104</v>
      </c>
      <c r="I143" s="2">
        <v>0.63855421686746905</v>
      </c>
      <c r="J143" s="2">
        <v>0.60685483870967705</v>
      </c>
      <c r="K143" s="2">
        <v>-5.0703712124587899E-3</v>
      </c>
      <c r="M143" s="2" t="e">
        <f>(Table1[[#This Row],[poisson_likelihood]] - (1-Table1[[#This Row],[poisson_likelihood]])/(1/Table1[[#This Row],[365 implied]]-1))/4</f>
        <v>#DIV/0!</v>
      </c>
      <c r="N143" s="3" t="e">
        <f>Table1[[#This Row],[kelly/4 365]]*$W$2*$U$2</f>
        <v>#DIV/0!</v>
      </c>
      <c r="P143" s="2" t="e">
        <f>(Table1[[#This Row],[poisson_likelihood]] - (1-Table1[[#This Row],[poisson_likelihood]])/(1/Table1[[#This Row],[99/pinn implied]]-1))/4</f>
        <v>#DIV/0!</v>
      </c>
      <c r="Q143" s="3" t="e">
        <f>Table1[[#This Row],[kelly/4 99]]*$W$2*$U$2</f>
        <v>#DIV/0!</v>
      </c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7778</v>
      </c>
      <c r="B144" t="s">
        <v>203</v>
      </c>
      <c r="C144" s="1">
        <v>45619</v>
      </c>
      <c r="D144" t="s">
        <v>13</v>
      </c>
      <c r="E144">
        <v>2.5</v>
      </c>
      <c r="F144" s="2">
        <v>0.56497175141242895</v>
      </c>
      <c r="G144" s="2">
        <v>0.51125649785784399</v>
      </c>
      <c r="H144" s="2">
        <v>0.55513841366939798</v>
      </c>
      <c r="I144" s="2">
        <v>0.65730337078651602</v>
      </c>
      <c r="J144" s="2">
        <v>0.62459546925566301</v>
      </c>
      <c r="K144" s="2">
        <v>-5.6509765601185603E-3</v>
      </c>
      <c r="M144" s="2" t="e">
        <f>(Table1[[#This Row],[poisson_likelihood]] - (1-Table1[[#This Row],[poisson_likelihood]])/(1/Table1[[#This Row],[365 implied]]-1))/4</f>
        <v>#DIV/0!</v>
      </c>
      <c r="N144" s="3" t="e">
        <f>Table1[[#This Row],[kelly/4 365]]*$W$2*$U$2</f>
        <v>#DIV/0!</v>
      </c>
      <c r="P144" s="2" t="e">
        <f>(Table1[[#This Row],[poisson_likelihood]] - (1-Table1[[#This Row],[poisson_likelihood]])/(1/Table1[[#This Row],[99/pinn implied]]-1))/4</f>
        <v>#DIV/0!</v>
      </c>
      <c r="Q144" s="3" t="e">
        <f>Table1[[#This Row],[kelly/4 99]]*$W$2*$U$2</f>
        <v>#DIV/0!</v>
      </c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7465</v>
      </c>
      <c r="B145" t="s">
        <v>47</v>
      </c>
      <c r="C145" s="1">
        <v>45619</v>
      </c>
      <c r="D145" t="s">
        <v>12</v>
      </c>
      <c r="E145">
        <v>2.5</v>
      </c>
      <c r="F145" s="2">
        <v>0.53475935828876997</v>
      </c>
      <c r="G145" s="2">
        <v>0.56336307063130897</v>
      </c>
      <c r="H145" s="2">
        <v>0.52403900264095005</v>
      </c>
      <c r="I145" s="2">
        <v>0.53416149068322905</v>
      </c>
      <c r="J145" s="2">
        <v>0.52559726962457298</v>
      </c>
      <c r="K145" s="2">
        <v>-5.7606508797192401E-3</v>
      </c>
      <c r="M145" s="2" t="e">
        <f>(Table1[[#This Row],[poisson_likelihood]] - (1-Table1[[#This Row],[poisson_likelihood]])/(1/Table1[[#This Row],[365 implied]]-1))/4</f>
        <v>#DIV/0!</v>
      </c>
      <c r="N145" s="3" t="e">
        <f>Table1[[#This Row],[kelly/4 365]]*$W$2*$U$2</f>
        <v>#DIV/0!</v>
      </c>
      <c r="P145" s="2" t="e">
        <f>(Table1[[#This Row],[poisson_likelihood]] - (1-Table1[[#This Row],[poisson_likelihood]])/(1/Table1[[#This Row],[99/pinn implied]]-1))/4</f>
        <v>#DIV/0!</v>
      </c>
      <c r="Q145" s="3" t="e">
        <f>Table1[[#This Row],[kelly/4 99]]*$W$2*$U$2</f>
        <v>#DIV/0!</v>
      </c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7437</v>
      </c>
      <c r="B146" t="s">
        <v>33</v>
      </c>
      <c r="C146" s="1">
        <v>45619</v>
      </c>
      <c r="D146" t="s">
        <v>12</v>
      </c>
      <c r="E146">
        <v>2.5</v>
      </c>
      <c r="F146" s="2">
        <v>0.51813471502590602</v>
      </c>
      <c r="G146" s="2">
        <v>0.54678579529210802</v>
      </c>
      <c r="H146" s="2">
        <v>0.50692745619552504</v>
      </c>
      <c r="I146" s="2">
        <v>0.54347826086956497</v>
      </c>
      <c r="J146" s="2">
        <v>0.525316455696202</v>
      </c>
      <c r="K146" s="2">
        <v>-5.8145186942568901E-3</v>
      </c>
      <c r="M146" s="2" t="e">
        <f>(Table1[[#This Row],[poisson_likelihood]] - (1-Table1[[#This Row],[poisson_likelihood]])/(1/Table1[[#This Row],[365 implied]]-1))/4</f>
        <v>#DIV/0!</v>
      </c>
      <c r="N146" s="3" t="e">
        <f>Table1[[#This Row],[kelly/4 365]]*$W$2*$U$2</f>
        <v>#DIV/0!</v>
      </c>
      <c r="P146" s="2" t="e">
        <f>(Table1[[#This Row],[poisson_likelihood]] - (1-Table1[[#This Row],[poisson_likelihood]])/(1/Table1[[#This Row],[99/pinn implied]]-1))/4</f>
        <v>#DIV/0!</v>
      </c>
      <c r="Q146" s="3" t="e">
        <f>Table1[[#This Row],[kelly/4 99]]*$W$2*$U$2</f>
        <v>#DIV/0!</v>
      </c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7740</v>
      </c>
      <c r="B147" t="s">
        <v>184</v>
      </c>
      <c r="C147" s="1">
        <v>45619</v>
      </c>
      <c r="D147" t="s">
        <v>13</v>
      </c>
      <c r="E147">
        <v>1.5</v>
      </c>
      <c r="F147" s="2">
        <v>0.48076923076923</v>
      </c>
      <c r="G147" s="2">
        <v>0.411952676082049</v>
      </c>
      <c r="H147" s="2">
        <v>0.46780869789346702</v>
      </c>
      <c r="I147" s="2">
        <v>0.47368421052631499</v>
      </c>
      <c r="J147" s="2">
        <v>0.47491638795986602</v>
      </c>
      <c r="K147" s="2">
        <v>-6.2402565698118501E-3</v>
      </c>
      <c r="M147" s="2" t="e">
        <f>(Table1[[#This Row],[poisson_likelihood]] - (1-Table1[[#This Row],[poisson_likelihood]])/(1/Table1[[#This Row],[365 implied]]-1))/4</f>
        <v>#DIV/0!</v>
      </c>
      <c r="N147" s="3" t="e">
        <f>Table1[[#This Row],[kelly/4 365]]*$W$2*$U$2</f>
        <v>#DIV/0!</v>
      </c>
      <c r="P147" s="2" t="e">
        <f>(Table1[[#This Row],[poisson_likelihood]] - (1-Table1[[#This Row],[poisson_likelihood]])/(1/Table1[[#This Row],[99/pinn implied]]-1))/4</f>
        <v>#DIV/0!</v>
      </c>
      <c r="Q147" s="3" t="e">
        <f>Table1[[#This Row],[kelly/4 99]]*$W$2*$U$2</f>
        <v>#DIV/0!</v>
      </c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7715</v>
      </c>
      <c r="B148" t="s">
        <v>172</v>
      </c>
      <c r="C148" s="1">
        <v>45619</v>
      </c>
      <c r="D148" t="s">
        <v>12</v>
      </c>
      <c r="E148">
        <v>2.5</v>
      </c>
      <c r="F148" s="2">
        <v>0.476190476190476</v>
      </c>
      <c r="G148" s="2">
        <v>0.50617900349961997</v>
      </c>
      <c r="H148" s="2">
        <v>0.46295983188852902</v>
      </c>
      <c r="I148" s="2">
        <v>0.462365591397849</v>
      </c>
      <c r="J148" s="2">
        <v>0.42546583850931602</v>
      </c>
      <c r="K148" s="2">
        <v>-6.31462568956554E-3</v>
      </c>
      <c r="M148" s="2" t="e">
        <f>(Table1[[#This Row],[poisson_likelihood]] - (1-Table1[[#This Row],[poisson_likelihood]])/(1/Table1[[#This Row],[365 implied]]-1))/4</f>
        <v>#DIV/0!</v>
      </c>
      <c r="N148" s="3" t="e">
        <f>Table1[[#This Row],[kelly/4 365]]*$W$2*$U$2</f>
        <v>#DIV/0!</v>
      </c>
      <c r="P148" s="2" t="e">
        <f>(Table1[[#This Row],[poisson_likelihood]] - (1-Table1[[#This Row],[poisson_likelihood]])/(1/Table1[[#This Row],[99/pinn implied]]-1))/4</f>
        <v>#DIV/0!</v>
      </c>
      <c r="Q148" s="3" t="e">
        <f>Table1[[#This Row],[kelly/4 99]]*$W$2*$U$2</f>
        <v>#DIV/0!</v>
      </c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7606</v>
      </c>
      <c r="B149" t="s">
        <v>117</v>
      </c>
      <c r="C149" s="1">
        <v>45619</v>
      </c>
      <c r="D149" t="s">
        <v>13</v>
      </c>
      <c r="E149">
        <v>1.5</v>
      </c>
      <c r="F149" s="2">
        <v>0.47846889952153099</v>
      </c>
      <c r="G149" s="2">
        <v>0.41251156761215602</v>
      </c>
      <c r="H149" s="2">
        <v>0.46527077615886397</v>
      </c>
      <c r="I149" s="2">
        <v>0.468354430379746</v>
      </c>
      <c r="J149" s="2">
        <v>0.47286821705426302</v>
      </c>
      <c r="K149" s="2">
        <v>-6.3266233550397996E-3</v>
      </c>
      <c r="M149" s="2" t="e">
        <f>(Table1[[#This Row],[poisson_likelihood]] - (1-Table1[[#This Row],[poisson_likelihood]])/(1/Table1[[#This Row],[365 implied]]-1))/4</f>
        <v>#DIV/0!</v>
      </c>
      <c r="N149" s="3" t="e">
        <f>Table1[[#This Row],[kelly/4 365]]*$W$2*$U$2</f>
        <v>#DIV/0!</v>
      </c>
      <c r="P149" s="2" t="e">
        <f>(Table1[[#This Row],[poisson_likelihood]] - (1-Table1[[#This Row],[poisson_likelihood]])/(1/Table1[[#This Row],[99/pinn implied]]-1))/4</f>
        <v>#DIV/0!</v>
      </c>
      <c r="Q149" s="3" t="e">
        <f>Table1[[#This Row],[kelly/4 99]]*$W$2*$U$2</f>
        <v>#DIV/0!</v>
      </c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7652</v>
      </c>
      <c r="B150" t="s">
        <v>140</v>
      </c>
      <c r="C150" s="1">
        <v>45619</v>
      </c>
      <c r="D150" t="s">
        <v>13</v>
      </c>
      <c r="E150">
        <v>1.5</v>
      </c>
      <c r="F150" s="2">
        <v>0.45662100456621002</v>
      </c>
      <c r="G150" s="2">
        <v>0.39934670294965102</v>
      </c>
      <c r="H150" s="2">
        <v>0.442847509862693</v>
      </c>
      <c r="I150" s="2">
        <v>0.36206896551724099</v>
      </c>
      <c r="J150" s="2">
        <v>0.41118421052631499</v>
      </c>
      <c r="K150" s="2">
        <v>-6.3369650001471097E-3</v>
      </c>
      <c r="M150" s="2" t="e">
        <f>(Table1[[#This Row],[poisson_likelihood]] - (1-Table1[[#This Row],[poisson_likelihood]])/(1/Table1[[#This Row],[365 implied]]-1))/4</f>
        <v>#DIV/0!</v>
      </c>
      <c r="N150" s="3" t="e">
        <f>Table1[[#This Row],[kelly/4 365]]*$W$2*$U$2</f>
        <v>#DIV/0!</v>
      </c>
      <c r="P150" s="2" t="e">
        <f>(Table1[[#This Row],[poisson_likelihood]] - (1-Table1[[#This Row],[poisson_likelihood]])/(1/Table1[[#This Row],[99/pinn implied]]-1))/4</f>
        <v>#DIV/0!</v>
      </c>
      <c r="Q150" s="3" t="e">
        <f>Table1[[#This Row],[kelly/4 99]]*$W$2*$U$2</f>
        <v>#DIV/0!</v>
      </c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7602</v>
      </c>
      <c r="B151" t="s">
        <v>115</v>
      </c>
      <c r="C151" s="1">
        <v>45619</v>
      </c>
      <c r="D151" t="s">
        <v>13</v>
      </c>
      <c r="E151">
        <v>2.5</v>
      </c>
      <c r="F151" s="2">
        <v>0.59523809523809501</v>
      </c>
      <c r="G151" s="2">
        <v>0.53774218775905802</v>
      </c>
      <c r="H151" s="2">
        <v>0.58477185713299995</v>
      </c>
      <c r="I151" s="2">
        <v>0.60330578512396604</v>
      </c>
      <c r="J151" s="2">
        <v>0.61574074074074003</v>
      </c>
      <c r="K151" s="2">
        <v>-6.4644411825584003E-3</v>
      </c>
      <c r="M151" s="2" t="e">
        <f>(Table1[[#This Row],[poisson_likelihood]] - (1-Table1[[#This Row],[poisson_likelihood]])/(1/Table1[[#This Row],[365 implied]]-1))/4</f>
        <v>#DIV/0!</v>
      </c>
      <c r="N151" s="3" t="e">
        <f>Table1[[#This Row],[kelly/4 365]]*$W$2*$U$2</f>
        <v>#DIV/0!</v>
      </c>
      <c r="P151" s="2" t="e">
        <f>(Table1[[#This Row],[poisson_likelihood]] - (1-Table1[[#This Row],[poisson_likelihood]])/(1/Table1[[#This Row],[99/pinn implied]]-1))/4</f>
        <v>#DIV/0!</v>
      </c>
      <c r="Q151" s="3" t="e">
        <f>Table1[[#This Row],[kelly/4 99]]*$W$2*$U$2</f>
        <v>#DIV/0!</v>
      </c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7665</v>
      </c>
      <c r="B152" t="s">
        <v>147</v>
      </c>
      <c r="C152" s="1">
        <v>45619</v>
      </c>
      <c r="D152" t="s">
        <v>12</v>
      </c>
      <c r="E152">
        <v>2.5</v>
      </c>
      <c r="F152" s="2">
        <v>0.434782608695652</v>
      </c>
      <c r="G152" s="2">
        <v>0.46482201616274899</v>
      </c>
      <c r="H152" s="2">
        <v>0.41956996243363298</v>
      </c>
      <c r="I152" s="2">
        <v>0.44927536231884002</v>
      </c>
      <c r="J152" s="2">
        <v>0.46413502109704602</v>
      </c>
      <c r="K152" s="2">
        <v>-6.72867046204682E-3</v>
      </c>
      <c r="M152" s="2" t="e">
        <f>(Table1[[#This Row],[poisson_likelihood]] - (1-Table1[[#This Row],[poisson_likelihood]])/(1/Table1[[#This Row],[365 implied]]-1))/4</f>
        <v>#DIV/0!</v>
      </c>
      <c r="N152" s="3" t="e">
        <f>Table1[[#This Row],[kelly/4 365]]*$W$2*$U$2</f>
        <v>#DIV/0!</v>
      </c>
      <c r="P152" s="2" t="e">
        <f>(Table1[[#This Row],[poisson_likelihood]] - (1-Table1[[#This Row],[poisson_likelihood]])/(1/Table1[[#This Row],[99/pinn implied]]-1))/4</f>
        <v>#DIV/0!</v>
      </c>
      <c r="Q152" s="3" t="e">
        <f>Table1[[#This Row],[kelly/4 99]]*$W$2*$U$2</f>
        <v>#DIV/0!</v>
      </c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7781</v>
      </c>
      <c r="B153" t="s">
        <v>205</v>
      </c>
      <c r="C153" s="1">
        <v>45619</v>
      </c>
      <c r="D153" t="s">
        <v>12</v>
      </c>
      <c r="E153">
        <v>2.5</v>
      </c>
      <c r="F153" s="2">
        <v>0.427350427350427</v>
      </c>
      <c r="G153" s="2">
        <v>0.46212282356574802</v>
      </c>
      <c r="H153" s="2">
        <v>0.41102702784397599</v>
      </c>
      <c r="I153" s="2">
        <v>0.55248618784530301</v>
      </c>
      <c r="J153" s="2">
        <v>0.51298701298701299</v>
      </c>
      <c r="K153" s="2">
        <v>-7.12626023229405E-3</v>
      </c>
      <c r="M153" s="2" t="e">
        <f>(Table1[[#This Row],[poisson_likelihood]] - (1-Table1[[#This Row],[poisson_likelihood]])/(1/Table1[[#This Row],[365 implied]]-1))/4</f>
        <v>#DIV/0!</v>
      </c>
      <c r="N153" s="3" t="e">
        <f>Table1[[#This Row],[kelly/4 365]]*$W$2*$U$2</f>
        <v>#DIV/0!</v>
      </c>
      <c r="P153" s="2" t="e">
        <f>(Table1[[#This Row],[poisson_likelihood]] - (1-Table1[[#This Row],[poisson_likelihood]])/(1/Table1[[#This Row],[99/pinn implied]]-1))/4</f>
        <v>#DIV/0!</v>
      </c>
      <c r="Q153" s="3" t="e">
        <f>Table1[[#This Row],[kelly/4 99]]*$W$2*$U$2</f>
        <v>#DIV/0!</v>
      </c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7412</v>
      </c>
      <c r="B154" t="s">
        <v>20</v>
      </c>
      <c r="C154" s="1">
        <v>45619</v>
      </c>
      <c r="D154" t="s">
        <v>13</v>
      </c>
      <c r="E154">
        <v>3.5</v>
      </c>
      <c r="F154" s="2">
        <v>0.59523809523809501</v>
      </c>
      <c r="G154" s="2">
        <v>0.55085893850563505</v>
      </c>
      <c r="H154" s="2">
        <v>0.58345466907708399</v>
      </c>
      <c r="I154" s="2">
        <v>0.60897435897435803</v>
      </c>
      <c r="J154" s="2">
        <v>0.61702127659574402</v>
      </c>
      <c r="K154" s="2">
        <v>-7.2779985112126303E-3</v>
      </c>
      <c r="M154" s="2" t="e">
        <f>(Table1[[#This Row],[poisson_likelihood]] - (1-Table1[[#This Row],[poisson_likelihood]])/(1/Table1[[#This Row],[365 implied]]-1))/4</f>
        <v>#DIV/0!</v>
      </c>
      <c r="N154" s="3" t="e">
        <f>Table1[[#This Row],[kelly/4 365]]*$W$2*$U$2</f>
        <v>#DIV/0!</v>
      </c>
      <c r="P154" s="2" t="e">
        <f>(Table1[[#This Row],[poisson_likelihood]] - (1-Table1[[#This Row],[poisson_likelihood]])/(1/Table1[[#This Row],[99/pinn implied]]-1))/4</f>
        <v>#DIV/0!</v>
      </c>
      <c r="Q154" s="3" t="e">
        <f>Table1[[#This Row],[kelly/4 99]]*$W$2*$U$2</f>
        <v>#DIV/0!</v>
      </c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7725</v>
      </c>
      <c r="B155" t="s">
        <v>177</v>
      </c>
      <c r="C155" s="1">
        <v>45619</v>
      </c>
      <c r="D155" t="s">
        <v>12</v>
      </c>
      <c r="E155">
        <v>2.5</v>
      </c>
      <c r="F155" s="2">
        <v>0.63694267515923497</v>
      </c>
      <c r="G155" s="2">
        <v>0.656649544149151</v>
      </c>
      <c r="H155" s="2">
        <v>0.62601582685836699</v>
      </c>
      <c r="I155" s="2">
        <v>0.64285714285714202</v>
      </c>
      <c r="J155" s="2">
        <v>0.642405063291139</v>
      </c>
      <c r="K155" s="2">
        <v>-7.5241894001591703E-3</v>
      </c>
      <c r="M155" s="2" t="e">
        <f>(Table1[[#This Row],[poisson_likelihood]] - (1-Table1[[#This Row],[poisson_likelihood]])/(1/Table1[[#This Row],[365 implied]]-1))/4</f>
        <v>#DIV/0!</v>
      </c>
      <c r="N155" s="3" t="e">
        <f>Table1[[#This Row],[kelly/4 365]]*$W$2*$U$2</f>
        <v>#DIV/0!</v>
      </c>
      <c r="P155" s="2" t="e">
        <f>(Table1[[#This Row],[poisson_likelihood]] - (1-Table1[[#This Row],[poisson_likelihood]])/(1/Table1[[#This Row],[99/pinn implied]]-1))/4</f>
        <v>#DIV/0!</v>
      </c>
      <c r="Q155" s="3" t="e">
        <f>Table1[[#This Row],[kelly/4 99]]*$W$2*$U$2</f>
        <v>#DIV/0!</v>
      </c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7619</v>
      </c>
      <c r="B156" t="s">
        <v>124</v>
      </c>
      <c r="C156" s="1">
        <v>45619</v>
      </c>
      <c r="D156" t="s">
        <v>12</v>
      </c>
      <c r="E156">
        <v>2.5</v>
      </c>
      <c r="F156" s="2">
        <v>0.40983606557377</v>
      </c>
      <c r="G156" s="2">
        <v>0.43961268828643302</v>
      </c>
      <c r="H156" s="2">
        <v>0.39167988627973199</v>
      </c>
      <c r="I156" s="2">
        <v>0.41538461538461502</v>
      </c>
      <c r="J156" s="2">
        <v>0.444933920704845</v>
      </c>
      <c r="K156" s="2">
        <v>-7.6911592842801302E-3</v>
      </c>
      <c r="M156" s="2" t="e">
        <f>(Table1[[#This Row],[poisson_likelihood]] - (1-Table1[[#This Row],[poisson_likelihood]])/(1/Table1[[#This Row],[365 implied]]-1))/4</f>
        <v>#DIV/0!</v>
      </c>
      <c r="N156" s="3" t="e">
        <f>Table1[[#This Row],[kelly/4 365]]*$W$2*$U$2</f>
        <v>#DIV/0!</v>
      </c>
      <c r="P156" s="2" t="e">
        <f>(Table1[[#This Row],[poisson_likelihood]] - (1-Table1[[#This Row],[poisson_likelihood]])/(1/Table1[[#This Row],[99/pinn implied]]-1))/4</f>
        <v>#DIV/0!</v>
      </c>
      <c r="Q156" s="3" t="e">
        <f>Table1[[#This Row],[kelly/4 99]]*$W$2*$U$2</f>
        <v>#DIV/0!</v>
      </c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7550</v>
      </c>
      <c r="B157" t="s">
        <v>89</v>
      </c>
      <c r="C157" s="1">
        <v>45619</v>
      </c>
      <c r="D157" t="s">
        <v>13</v>
      </c>
      <c r="E157">
        <v>2.5</v>
      </c>
      <c r="F157" s="2">
        <v>0.581395348837209</v>
      </c>
      <c r="G157" s="2">
        <v>0.52088923197646397</v>
      </c>
      <c r="H157" s="2">
        <v>0.56800501585908403</v>
      </c>
      <c r="I157" s="2">
        <v>0.53551912568306004</v>
      </c>
      <c r="J157" s="2">
        <v>0.58785942492012699</v>
      </c>
      <c r="K157" s="2">
        <v>-7.9970044174910108E-3</v>
      </c>
      <c r="M157" s="2" t="e">
        <f>(Table1[[#This Row],[poisson_likelihood]] - (1-Table1[[#This Row],[poisson_likelihood]])/(1/Table1[[#This Row],[365 implied]]-1))/4</f>
        <v>#DIV/0!</v>
      </c>
      <c r="N157" s="3" t="e">
        <f>Table1[[#This Row],[kelly/4 365]]*$W$2*$U$2</f>
        <v>#DIV/0!</v>
      </c>
      <c r="P157" s="2" t="e">
        <f>(Table1[[#This Row],[poisson_likelihood]] - (1-Table1[[#This Row],[poisson_likelihood]])/(1/Table1[[#This Row],[99/pinn implied]]-1))/4</f>
        <v>#DIV/0!</v>
      </c>
      <c r="Q157" s="3" t="e">
        <f>Table1[[#This Row],[kelly/4 99]]*$W$2*$U$2</f>
        <v>#DIV/0!</v>
      </c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7475</v>
      </c>
      <c r="B158" t="s">
        <v>52</v>
      </c>
      <c r="C158" s="1">
        <v>45619</v>
      </c>
      <c r="D158" t="s">
        <v>12</v>
      </c>
      <c r="E158">
        <v>2.5</v>
      </c>
      <c r="F158" s="2">
        <v>0.40650406504065001</v>
      </c>
      <c r="G158" s="2">
        <v>0.43208536123560698</v>
      </c>
      <c r="H158" s="2">
        <v>0.38670569328833299</v>
      </c>
      <c r="I158" s="2">
        <v>0.47863247863247799</v>
      </c>
      <c r="J158" s="2">
        <v>0.45820433436532498</v>
      </c>
      <c r="K158" s="2">
        <v>-8.3397250874487402E-3</v>
      </c>
      <c r="M158" s="2" t="e">
        <f>(Table1[[#This Row],[poisson_likelihood]] - (1-Table1[[#This Row],[poisson_likelihood]])/(1/Table1[[#This Row],[365 implied]]-1))/4</f>
        <v>#DIV/0!</v>
      </c>
      <c r="N158" s="3" t="e">
        <f>Table1[[#This Row],[kelly/4 365]]*$W$2*$U$2</f>
        <v>#DIV/0!</v>
      </c>
      <c r="P158" s="2" t="e">
        <f>(Table1[[#This Row],[poisson_likelihood]] - (1-Table1[[#This Row],[poisson_likelihood]])/(1/Table1[[#This Row],[99/pinn implied]]-1))/4</f>
        <v>#DIV/0!</v>
      </c>
      <c r="Q158" s="3" t="e">
        <f>Table1[[#This Row],[kelly/4 99]]*$W$2*$U$2</f>
        <v>#DIV/0!</v>
      </c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7484</v>
      </c>
      <c r="B159" t="s">
        <v>56</v>
      </c>
      <c r="C159" s="1">
        <v>45619</v>
      </c>
      <c r="D159" t="s">
        <v>13</v>
      </c>
      <c r="E159">
        <v>2.5</v>
      </c>
      <c r="F159" s="2">
        <v>0.42372881355932202</v>
      </c>
      <c r="G159" s="2">
        <v>0.39619633034396001</v>
      </c>
      <c r="H159" s="2">
        <v>0.40443558958334302</v>
      </c>
      <c r="I159" s="2">
        <v>0.32183908045977</v>
      </c>
      <c r="J159" s="2">
        <v>0.36394557823129198</v>
      </c>
      <c r="K159" s="2">
        <v>-8.3698545189905098E-3</v>
      </c>
      <c r="M159" s="2" t="e">
        <f>(Table1[[#This Row],[poisson_likelihood]] - (1-Table1[[#This Row],[poisson_likelihood]])/(1/Table1[[#This Row],[365 implied]]-1))/4</f>
        <v>#DIV/0!</v>
      </c>
      <c r="N159" s="3" t="e">
        <f>Table1[[#This Row],[kelly/4 365]]*$W$2*$U$2</f>
        <v>#DIV/0!</v>
      </c>
      <c r="P159" s="2" t="e">
        <f>(Table1[[#This Row],[poisson_likelihood]] - (1-Table1[[#This Row],[poisson_likelihood]])/(1/Table1[[#This Row],[99/pinn implied]]-1))/4</f>
        <v>#DIV/0!</v>
      </c>
      <c r="Q159" s="3" t="e">
        <f>Table1[[#This Row],[kelly/4 99]]*$W$2*$U$2</f>
        <v>#DIV/0!</v>
      </c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7695</v>
      </c>
      <c r="B160" t="s">
        <v>162</v>
      </c>
      <c r="C160" s="1">
        <v>45619</v>
      </c>
      <c r="D160" t="s">
        <v>12</v>
      </c>
      <c r="E160">
        <v>1.5</v>
      </c>
      <c r="F160" s="2">
        <v>0.62111801242235998</v>
      </c>
      <c r="G160" s="2">
        <v>0.63781156689531804</v>
      </c>
      <c r="H160" s="2">
        <v>0.60816532846445803</v>
      </c>
      <c r="I160" s="2">
        <v>0.58152173913043403</v>
      </c>
      <c r="J160" s="2">
        <v>0.58675078864353303</v>
      </c>
      <c r="K160" s="2">
        <v>-8.5466480214022797E-3</v>
      </c>
      <c r="M160" s="2" t="e">
        <f>(Table1[[#This Row],[poisson_likelihood]] - (1-Table1[[#This Row],[poisson_likelihood]])/(1/Table1[[#This Row],[365 implied]]-1))/4</f>
        <v>#DIV/0!</v>
      </c>
      <c r="N160" s="3" t="e">
        <f>Table1[[#This Row],[kelly/4 365]]*$W$2*$U$2</f>
        <v>#DIV/0!</v>
      </c>
      <c r="P160" s="2" t="e">
        <f>(Table1[[#This Row],[poisson_likelihood]] - (1-Table1[[#This Row],[poisson_likelihood]])/(1/Table1[[#This Row],[99/pinn implied]]-1))/4</f>
        <v>#DIV/0!</v>
      </c>
      <c r="Q160" s="3" t="e">
        <f>Table1[[#This Row],[kelly/4 99]]*$W$2*$U$2</f>
        <v>#DIV/0!</v>
      </c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7454</v>
      </c>
      <c r="B161" t="s">
        <v>41</v>
      </c>
      <c r="C161" s="1">
        <v>45619</v>
      </c>
      <c r="D161" t="s">
        <v>13</v>
      </c>
      <c r="E161">
        <v>2.5</v>
      </c>
      <c r="F161" s="2">
        <v>0.56818181818181801</v>
      </c>
      <c r="G161" s="2">
        <v>0.50865674750624301</v>
      </c>
      <c r="H161" s="2">
        <v>0.55312746509962396</v>
      </c>
      <c r="I161" s="2">
        <v>0.442424242424242</v>
      </c>
      <c r="J161" s="2">
        <v>0.43369175627240097</v>
      </c>
      <c r="K161" s="2">
        <v>-8.7156781002172504E-3</v>
      </c>
      <c r="M161" s="2" t="e">
        <f>(Table1[[#This Row],[poisson_likelihood]] - (1-Table1[[#This Row],[poisson_likelihood]])/(1/Table1[[#This Row],[365 implied]]-1))/4</f>
        <v>#DIV/0!</v>
      </c>
      <c r="N161" s="3" t="e">
        <f>Table1[[#This Row],[kelly/4 365]]*$W$2*$U$2</f>
        <v>#DIV/0!</v>
      </c>
      <c r="P161" s="2" t="e">
        <f>(Table1[[#This Row],[poisson_likelihood]] - (1-Table1[[#This Row],[poisson_likelihood]])/(1/Table1[[#This Row],[99/pinn implied]]-1))/4</f>
        <v>#DIV/0!</v>
      </c>
      <c r="Q161" s="3" t="e">
        <f>Table1[[#This Row],[kelly/4 99]]*$W$2*$U$2</f>
        <v>#DIV/0!</v>
      </c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7448</v>
      </c>
      <c r="B162" t="s">
        <v>38</v>
      </c>
      <c r="C162" s="1">
        <v>45619</v>
      </c>
      <c r="D162" t="s">
        <v>13</v>
      </c>
      <c r="E162">
        <v>2.5</v>
      </c>
      <c r="F162" s="2">
        <v>0.63694267515923497</v>
      </c>
      <c r="G162" s="2">
        <v>0.57299034166769702</v>
      </c>
      <c r="H162" s="2">
        <v>0.62414459272508405</v>
      </c>
      <c r="I162" s="2">
        <v>0.67455621301775104</v>
      </c>
      <c r="J162" s="2">
        <v>0.68106312292358795</v>
      </c>
      <c r="K162" s="2">
        <v>-8.8127146586040005E-3</v>
      </c>
      <c r="M162" s="2" t="e">
        <f>(Table1[[#This Row],[poisson_likelihood]] - (1-Table1[[#This Row],[poisson_likelihood]])/(1/Table1[[#This Row],[365 implied]]-1))/4</f>
        <v>#DIV/0!</v>
      </c>
      <c r="N162" s="3" t="e">
        <f>Table1[[#This Row],[kelly/4 365]]*$W$2*$U$2</f>
        <v>#DIV/0!</v>
      </c>
      <c r="P162" s="2" t="e">
        <f>(Table1[[#This Row],[poisson_likelihood]] - (1-Table1[[#This Row],[poisson_likelihood]])/(1/Table1[[#This Row],[99/pinn implied]]-1))/4</f>
        <v>#DIV/0!</v>
      </c>
      <c r="Q162" s="3" t="e">
        <f>Table1[[#This Row],[kelly/4 99]]*$W$2*$U$2</f>
        <v>#DIV/0!</v>
      </c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7727</v>
      </c>
      <c r="B163" t="s">
        <v>178</v>
      </c>
      <c r="C163" s="1">
        <v>45619</v>
      </c>
      <c r="D163" t="s">
        <v>12</v>
      </c>
      <c r="E163">
        <v>1.5</v>
      </c>
      <c r="F163" s="2">
        <v>0.57471264367816</v>
      </c>
      <c r="G163" s="2">
        <v>0.61634469572886297</v>
      </c>
      <c r="H163" s="2">
        <v>0.55938787140777402</v>
      </c>
      <c r="I163" s="2">
        <v>0.54395604395604302</v>
      </c>
      <c r="J163" s="2">
        <v>0.560126582278481</v>
      </c>
      <c r="K163" s="2">
        <v>-9.0084809967810302E-3</v>
      </c>
      <c r="M163" s="2" t="e">
        <f>(Table1[[#This Row],[poisson_likelihood]] - (1-Table1[[#This Row],[poisson_likelihood]])/(1/Table1[[#This Row],[365 implied]]-1))/4</f>
        <v>#DIV/0!</v>
      </c>
      <c r="N163" s="3" t="e">
        <f>Table1[[#This Row],[kelly/4 365]]*$W$2*$U$2</f>
        <v>#DIV/0!</v>
      </c>
      <c r="P163" s="2" t="e">
        <f>(Table1[[#This Row],[poisson_likelihood]] - (1-Table1[[#This Row],[poisson_likelihood]])/(1/Table1[[#This Row],[99/pinn implied]]-1))/4</f>
        <v>#DIV/0!</v>
      </c>
      <c r="Q163" s="3" t="e">
        <f>Table1[[#This Row],[kelly/4 99]]*$W$2*$U$2</f>
        <v>#DIV/0!</v>
      </c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7583</v>
      </c>
      <c r="B164" t="s">
        <v>106</v>
      </c>
      <c r="C164" s="1">
        <v>45619</v>
      </c>
      <c r="D164" t="s">
        <v>12</v>
      </c>
      <c r="E164">
        <v>1.5</v>
      </c>
      <c r="F164" s="2">
        <v>0.64935064935064901</v>
      </c>
      <c r="G164" s="2">
        <v>0.67524141788012304</v>
      </c>
      <c r="H164" s="2">
        <v>0.63658137651921998</v>
      </c>
      <c r="I164" s="2">
        <v>0.69127516778523401</v>
      </c>
      <c r="J164" s="2">
        <v>0.65591397849462296</v>
      </c>
      <c r="K164" s="2">
        <v>-9.1040185927777906E-3</v>
      </c>
      <c r="M164" s="2" t="e">
        <f>(Table1[[#This Row],[poisson_likelihood]] - (1-Table1[[#This Row],[poisson_likelihood]])/(1/Table1[[#This Row],[365 implied]]-1))/4</f>
        <v>#DIV/0!</v>
      </c>
      <c r="N164" s="3" t="e">
        <f>Table1[[#This Row],[kelly/4 365]]*$W$2*$U$2</f>
        <v>#DIV/0!</v>
      </c>
      <c r="P164" s="2" t="e">
        <f>(Table1[[#This Row],[poisson_likelihood]] - (1-Table1[[#This Row],[poisson_likelihood]])/(1/Table1[[#This Row],[99/pinn implied]]-1))/4</f>
        <v>#DIV/0!</v>
      </c>
      <c r="Q164" s="3" t="e">
        <f>Table1[[#This Row],[kelly/4 99]]*$W$2*$U$2</f>
        <v>#DIV/0!</v>
      </c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7742</v>
      </c>
      <c r="B165" t="s">
        <v>185</v>
      </c>
      <c r="C165" s="1">
        <v>45619</v>
      </c>
      <c r="D165" t="s">
        <v>13</v>
      </c>
      <c r="E165">
        <v>1.5</v>
      </c>
      <c r="F165" s="2">
        <v>0.40160642570281102</v>
      </c>
      <c r="G165" s="2">
        <v>0.348231868302668</v>
      </c>
      <c r="H165" s="2">
        <v>0.37964173537871798</v>
      </c>
      <c r="I165" s="2">
        <v>0.45945945945945899</v>
      </c>
      <c r="J165" s="2">
        <v>0.43887147335423199</v>
      </c>
      <c r="K165" s="2">
        <v>-9.1765233065420702E-3</v>
      </c>
      <c r="M165" s="2" t="e">
        <f>(Table1[[#This Row],[poisson_likelihood]] - (1-Table1[[#This Row],[poisson_likelihood]])/(1/Table1[[#This Row],[365 implied]]-1))/4</f>
        <v>#DIV/0!</v>
      </c>
      <c r="N165" s="3" t="e">
        <f>Table1[[#This Row],[kelly/4 365]]*$W$2*$U$2</f>
        <v>#DIV/0!</v>
      </c>
      <c r="P165" s="2" t="e">
        <f>(Table1[[#This Row],[poisson_likelihood]] - (1-Table1[[#This Row],[poisson_likelihood]])/(1/Table1[[#This Row],[99/pinn implied]]-1))/4</f>
        <v>#DIV/0!</v>
      </c>
      <c r="Q165" s="3" t="e">
        <f>Table1[[#This Row],[kelly/4 99]]*$W$2*$U$2</f>
        <v>#DIV/0!</v>
      </c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7736</v>
      </c>
      <c r="B166" t="s">
        <v>182</v>
      </c>
      <c r="C166" s="1">
        <v>45619</v>
      </c>
      <c r="D166" t="s">
        <v>13</v>
      </c>
      <c r="E166">
        <v>2.5</v>
      </c>
      <c r="F166" s="2">
        <v>0.56179775280898803</v>
      </c>
      <c r="G166" s="2">
        <v>0.50163285249581802</v>
      </c>
      <c r="H166" s="2">
        <v>0.54559320529076705</v>
      </c>
      <c r="I166" s="2">
        <v>0.56497175141242895</v>
      </c>
      <c r="J166" s="2">
        <v>0.565359477124183</v>
      </c>
      <c r="K166" s="2">
        <v>-9.2449021097544201E-3</v>
      </c>
      <c r="M166" s="2" t="e">
        <f>(Table1[[#This Row],[poisson_likelihood]] - (1-Table1[[#This Row],[poisson_likelihood]])/(1/Table1[[#This Row],[365 implied]]-1))/4</f>
        <v>#DIV/0!</v>
      </c>
      <c r="N166" s="3" t="e">
        <f>Table1[[#This Row],[kelly/4 365]]*$W$2*$U$2</f>
        <v>#DIV/0!</v>
      </c>
      <c r="P166" s="2" t="e">
        <f>(Table1[[#This Row],[poisson_likelihood]] - (1-Table1[[#This Row],[poisson_likelihood]])/(1/Table1[[#This Row],[99/pinn implied]]-1))/4</f>
        <v>#DIV/0!</v>
      </c>
      <c r="Q166" s="3" t="e">
        <f>Table1[[#This Row],[kelly/4 99]]*$W$2*$U$2</f>
        <v>#DIV/0!</v>
      </c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7765</v>
      </c>
      <c r="B167" t="s">
        <v>197</v>
      </c>
      <c r="C167" s="1">
        <v>45619</v>
      </c>
      <c r="D167" t="s">
        <v>12</v>
      </c>
      <c r="E167">
        <v>2.5</v>
      </c>
      <c r="F167" s="2">
        <v>0.59171597633136097</v>
      </c>
      <c r="G167" s="2">
        <v>0.61637570285101895</v>
      </c>
      <c r="H167" s="2">
        <v>0.57637658291009097</v>
      </c>
      <c r="I167" s="2">
        <v>0.53254437869822402</v>
      </c>
      <c r="J167" s="2">
        <v>0.49319727891156401</v>
      </c>
      <c r="K167" s="2">
        <v>-9.3925995949077305E-3</v>
      </c>
      <c r="M167" s="2" t="e">
        <f>(Table1[[#This Row],[poisson_likelihood]] - (1-Table1[[#This Row],[poisson_likelihood]])/(1/Table1[[#This Row],[365 implied]]-1))/4</f>
        <v>#DIV/0!</v>
      </c>
      <c r="N167" s="3" t="e">
        <f>Table1[[#This Row],[kelly/4 365]]*$W$2*$U$2</f>
        <v>#DIV/0!</v>
      </c>
      <c r="P167" s="2" t="e">
        <f>(Table1[[#This Row],[poisson_likelihood]] - (1-Table1[[#This Row],[poisson_likelihood]])/(1/Table1[[#This Row],[99/pinn implied]]-1))/4</f>
        <v>#DIV/0!</v>
      </c>
      <c r="Q167" s="3" t="e">
        <f>Table1[[#This Row],[kelly/4 99]]*$W$2*$U$2</f>
        <v>#DIV/0!</v>
      </c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7480</v>
      </c>
      <c r="B168" t="s">
        <v>54</v>
      </c>
      <c r="C168" s="1">
        <v>45619</v>
      </c>
      <c r="D168" t="s">
        <v>13</v>
      </c>
      <c r="E168">
        <v>1.5</v>
      </c>
      <c r="F168" s="2">
        <v>0.467289719626168</v>
      </c>
      <c r="G168" s="2">
        <v>0.40826780860779999</v>
      </c>
      <c r="H168" s="2">
        <v>0.44714364920280297</v>
      </c>
      <c r="I168" s="2">
        <v>0.40350877192982398</v>
      </c>
      <c r="J168" s="2">
        <v>0.40802675585284198</v>
      </c>
      <c r="K168" s="2">
        <v>-9.4545155057020099E-3</v>
      </c>
      <c r="M168" s="2" t="e">
        <f>(Table1[[#This Row],[poisson_likelihood]] - (1-Table1[[#This Row],[poisson_likelihood]])/(1/Table1[[#This Row],[365 implied]]-1))/4</f>
        <v>#DIV/0!</v>
      </c>
      <c r="N168" s="3" t="e">
        <f>Table1[[#This Row],[kelly/4 365]]*$W$2*$U$2</f>
        <v>#DIV/0!</v>
      </c>
      <c r="P168" s="2" t="e">
        <f>(Table1[[#This Row],[poisson_likelihood]] - (1-Table1[[#This Row],[poisson_likelihood]])/(1/Table1[[#This Row],[99/pinn implied]]-1))/4</f>
        <v>#DIV/0!</v>
      </c>
      <c r="Q168" s="3" t="e">
        <f>Table1[[#This Row],[kelly/4 99]]*$W$2*$U$2</f>
        <v>#DIV/0!</v>
      </c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7458</v>
      </c>
      <c r="B169" t="s">
        <v>43</v>
      </c>
      <c r="C169" s="1">
        <v>45619</v>
      </c>
      <c r="D169" t="s">
        <v>13</v>
      </c>
      <c r="E169">
        <v>1.5</v>
      </c>
      <c r="F169" s="2">
        <v>0.467289719626168</v>
      </c>
      <c r="G169" s="2">
        <v>0.39825682441131099</v>
      </c>
      <c r="H169" s="2">
        <v>0.44711455349078599</v>
      </c>
      <c r="I169" s="2">
        <v>0.42777777777777698</v>
      </c>
      <c r="J169" s="2">
        <v>0.42532467532467499</v>
      </c>
      <c r="K169" s="2">
        <v>-9.4681700723063499E-3</v>
      </c>
      <c r="M169" s="2" t="e">
        <f>(Table1[[#This Row],[poisson_likelihood]] - (1-Table1[[#This Row],[poisson_likelihood]])/(1/Table1[[#This Row],[365 implied]]-1))/4</f>
        <v>#DIV/0!</v>
      </c>
      <c r="N169" s="3" t="e">
        <f>Table1[[#This Row],[kelly/4 365]]*$W$2*$U$2</f>
        <v>#DIV/0!</v>
      </c>
      <c r="P169" s="2" t="e">
        <f>(Table1[[#This Row],[poisson_likelihood]] - (1-Table1[[#This Row],[poisson_likelihood]])/(1/Table1[[#This Row],[99/pinn implied]]-1))/4</f>
        <v>#DIV/0!</v>
      </c>
      <c r="Q169" s="3" t="e">
        <f>Table1[[#This Row],[kelly/4 99]]*$W$2*$U$2</f>
        <v>#DIV/0!</v>
      </c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7729</v>
      </c>
      <c r="B170" t="s">
        <v>179</v>
      </c>
      <c r="C170" s="1">
        <v>45619</v>
      </c>
      <c r="D170" t="s">
        <v>12</v>
      </c>
      <c r="E170">
        <v>2.5</v>
      </c>
      <c r="F170" s="2">
        <v>0.581395348837209</v>
      </c>
      <c r="G170" s="2">
        <v>0.60074762666785997</v>
      </c>
      <c r="H170" s="2">
        <v>0.56534138826921798</v>
      </c>
      <c r="I170" s="2">
        <v>0.54347826086956497</v>
      </c>
      <c r="J170" s="2">
        <v>0.566455696202531</v>
      </c>
      <c r="K170" s="2">
        <v>-9.5877820058833593E-3</v>
      </c>
      <c r="M170" s="2" t="e">
        <f>(Table1[[#This Row],[poisson_likelihood]] - (1-Table1[[#This Row],[poisson_likelihood]])/(1/Table1[[#This Row],[365 implied]]-1))/4</f>
        <v>#DIV/0!</v>
      </c>
      <c r="N170" s="3" t="e">
        <f>Table1[[#This Row],[kelly/4 365]]*$W$2*$U$2</f>
        <v>#DIV/0!</v>
      </c>
      <c r="P170" s="2" t="e">
        <f>(Table1[[#This Row],[poisson_likelihood]] - (1-Table1[[#This Row],[poisson_likelihood]])/(1/Table1[[#This Row],[99/pinn implied]]-1))/4</f>
        <v>#DIV/0!</v>
      </c>
      <c r="Q170" s="3" t="e">
        <f>Table1[[#This Row],[kelly/4 99]]*$W$2*$U$2</f>
        <v>#DIV/0!</v>
      </c>
      <c r="S1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7501</v>
      </c>
      <c r="B171" t="s">
        <v>65</v>
      </c>
      <c r="C171" s="1">
        <v>45619</v>
      </c>
      <c r="D171" t="s">
        <v>12</v>
      </c>
      <c r="E171">
        <v>1.5</v>
      </c>
      <c r="F171" s="2">
        <v>0.53475935828876997</v>
      </c>
      <c r="G171" s="2">
        <v>0.572944781355055</v>
      </c>
      <c r="H171" s="2">
        <v>0.51630064409445897</v>
      </c>
      <c r="I171" s="2">
        <v>0.440993788819875</v>
      </c>
      <c r="J171" s="2">
        <v>0.47670250896057298</v>
      </c>
      <c r="K171" s="2">
        <v>-9.9189067653335794E-3</v>
      </c>
      <c r="M171" s="2" t="e">
        <f>(Table1[[#This Row],[poisson_likelihood]] - (1-Table1[[#This Row],[poisson_likelihood]])/(1/Table1[[#This Row],[365 implied]]-1))/4</f>
        <v>#DIV/0!</v>
      </c>
      <c r="N171" s="3" t="e">
        <f>Table1[[#This Row],[kelly/4 365]]*$W$2*$U$2</f>
        <v>#DIV/0!</v>
      </c>
      <c r="P171" s="2" t="e">
        <f>(Table1[[#This Row],[poisson_likelihood]] - (1-Table1[[#This Row],[poisson_likelihood]])/(1/Table1[[#This Row],[99/pinn implied]]-1))/4</f>
        <v>#DIV/0!</v>
      </c>
      <c r="Q171" s="3" t="e">
        <f>Table1[[#This Row],[kelly/4 99]]*$W$2*$U$2</f>
        <v>#DIV/0!</v>
      </c>
      <c r="S1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7774</v>
      </c>
      <c r="B172" t="s">
        <v>201</v>
      </c>
      <c r="C172" s="1">
        <v>45619</v>
      </c>
      <c r="D172" t="s">
        <v>13</v>
      </c>
      <c r="E172">
        <v>2.5</v>
      </c>
      <c r="F172" s="2">
        <v>0.42553191489361702</v>
      </c>
      <c r="G172" s="2">
        <v>0.36499446798969598</v>
      </c>
      <c r="H172" s="2">
        <v>0.402335719197774</v>
      </c>
      <c r="I172" s="2">
        <v>0.439560439560439</v>
      </c>
      <c r="J172" s="2">
        <v>0.45714285714285702</v>
      </c>
      <c r="K172" s="2">
        <v>-1.00946407194868E-2</v>
      </c>
      <c r="M172" s="2" t="e">
        <f>(Table1[[#This Row],[poisson_likelihood]] - (1-Table1[[#This Row],[poisson_likelihood]])/(1/Table1[[#This Row],[365 implied]]-1))/4</f>
        <v>#DIV/0!</v>
      </c>
      <c r="N172" s="3" t="e">
        <f>Table1[[#This Row],[kelly/4 365]]*$W$2*$U$2</f>
        <v>#DIV/0!</v>
      </c>
      <c r="P172" s="2" t="e">
        <f>(Table1[[#This Row],[poisson_likelihood]] - (1-Table1[[#This Row],[poisson_likelihood]])/(1/Table1[[#This Row],[99/pinn implied]]-1))/4</f>
        <v>#DIV/0!</v>
      </c>
      <c r="Q172" s="3" t="e">
        <f>Table1[[#This Row],[kelly/4 99]]*$W$2*$U$2</f>
        <v>#DIV/0!</v>
      </c>
      <c r="S1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7704</v>
      </c>
      <c r="B173" t="s">
        <v>166</v>
      </c>
      <c r="C173" s="1">
        <v>45619</v>
      </c>
      <c r="D173" t="s">
        <v>13</v>
      </c>
      <c r="E173">
        <v>1.5</v>
      </c>
      <c r="F173" s="2">
        <v>0.43103448275862</v>
      </c>
      <c r="G173" s="2">
        <v>0.35703981017549302</v>
      </c>
      <c r="H173" s="2">
        <v>0.407161987377329</v>
      </c>
      <c r="I173" s="2">
        <v>0.37804878048780399</v>
      </c>
      <c r="J173" s="2">
        <v>0.38489208633093502</v>
      </c>
      <c r="K173" s="2">
        <v>-1.04894297887493E-2</v>
      </c>
      <c r="M173" s="2" t="e">
        <f>(Table1[[#This Row],[poisson_likelihood]] - (1-Table1[[#This Row],[poisson_likelihood]])/(1/Table1[[#This Row],[365 implied]]-1))/4</f>
        <v>#DIV/0!</v>
      </c>
      <c r="N173" s="3" t="e">
        <f>Table1[[#This Row],[kelly/4 365]]*$W$2*$U$2</f>
        <v>#DIV/0!</v>
      </c>
      <c r="P173" s="2" t="e">
        <f>(Table1[[#This Row],[poisson_likelihood]] - (1-Table1[[#This Row],[poisson_likelihood]])/(1/Table1[[#This Row],[99/pinn implied]]-1))/4</f>
        <v>#DIV/0!</v>
      </c>
      <c r="Q173" s="3" t="e">
        <f>Table1[[#This Row],[kelly/4 99]]*$W$2*$U$2</f>
        <v>#DIV/0!</v>
      </c>
      <c r="S1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7618</v>
      </c>
      <c r="B174" t="s">
        <v>123</v>
      </c>
      <c r="C174" s="1">
        <v>45619</v>
      </c>
      <c r="D174" t="s">
        <v>13</v>
      </c>
      <c r="E174">
        <v>1.5</v>
      </c>
      <c r="F174" s="2">
        <v>0.44642857142857101</v>
      </c>
      <c r="G174" s="2">
        <v>0.38958480209091201</v>
      </c>
      <c r="H174" s="2">
        <v>0.42318117924107901</v>
      </c>
      <c r="I174" s="2">
        <v>0.44516129032258001</v>
      </c>
      <c r="J174" s="2">
        <v>0.44250871080139298</v>
      </c>
      <c r="K174" s="2">
        <v>-1.0498822278222001E-2</v>
      </c>
      <c r="M174" s="2" t="e">
        <f>(Table1[[#This Row],[poisson_likelihood]] - (1-Table1[[#This Row],[poisson_likelihood]])/(1/Table1[[#This Row],[365 implied]]-1))/4</f>
        <v>#DIV/0!</v>
      </c>
      <c r="N174" s="3" t="e">
        <f>Table1[[#This Row],[kelly/4 365]]*$W$2*$U$2</f>
        <v>#DIV/0!</v>
      </c>
      <c r="P174" s="2" t="e">
        <f>(Table1[[#This Row],[poisson_likelihood]] - (1-Table1[[#This Row],[poisson_likelihood]])/(1/Table1[[#This Row],[99/pinn implied]]-1))/4</f>
        <v>#DIV/0!</v>
      </c>
      <c r="Q174" s="3" t="e">
        <f>Table1[[#This Row],[kelly/4 99]]*$W$2*$U$2</f>
        <v>#DIV/0!</v>
      </c>
      <c r="S1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7598</v>
      </c>
      <c r="B175" t="s">
        <v>113</v>
      </c>
      <c r="C175" s="1">
        <v>45619</v>
      </c>
      <c r="D175" t="s">
        <v>13</v>
      </c>
      <c r="E175">
        <v>2.5</v>
      </c>
      <c r="F175" s="2">
        <v>0.59880239520958001</v>
      </c>
      <c r="G175" s="2">
        <v>0.53249973891869296</v>
      </c>
      <c r="H175" s="2">
        <v>0.58162842869027198</v>
      </c>
      <c r="I175" s="2">
        <v>0.63398692810457502</v>
      </c>
      <c r="J175" s="2">
        <v>0.63424124513618596</v>
      </c>
      <c r="K175" s="2">
        <v>-1.07016880922554E-2</v>
      </c>
      <c r="M175" s="2" t="e">
        <f>(Table1[[#This Row],[poisson_likelihood]] - (1-Table1[[#This Row],[poisson_likelihood]])/(1/Table1[[#This Row],[365 implied]]-1))/4</f>
        <v>#DIV/0!</v>
      </c>
      <c r="N175" s="3" t="e">
        <f>Table1[[#This Row],[kelly/4 365]]*$W$2*$U$2</f>
        <v>#DIV/0!</v>
      </c>
      <c r="P175" s="2" t="e">
        <f>(Table1[[#This Row],[poisson_likelihood]] - (1-Table1[[#This Row],[poisson_likelihood]])/(1/Table1[[#This Row],[99/pinn implied]]-1))/4</f>
        <v>#DIV/0!</v>
      </c>
      <c r="Q175" s="3" t="e">
        <f>Table1[[#This Row],[kelly/4 99]]*$W$2*$U$2</f>
        <v>#DIV/0!</v>
      </c>
      <c r="S1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7714</v>
      </c>
      <c r="B176" t="s">
        <v>171</v>
      </c>
      <c r="C176" s="1">
        <v>45619</v>
      </c>
      <c r="D176" t="s">
        <v>13</v>
      </c>
      <c r="E176">
        <v>2.5</v>
      </c>
      <c r="F176" s="2">
        <v>0.50505050505050497</v>
      </c>
      <c r="G176" s="2">
        <v>0.44171821827017199</v>
      </c>
      <c r="H176" s="2">
        <v>0.48384666770554802</v>
      </c>
      <c r="I176" s="2">
        <v>0.58762886597938102</v>
      </c>
      <c r="J176" s="2">
        <v>0.52105263157894699</v>
      </c>
      <c r="K176" s="2">
        <v>-1.0710101516075101E-2</v>
      </c>
      <c r="M176" s="2" t="e">
        <f>(Table1[[#This Row],[poisson_likelihood]] - (1-Table1[[#This Row],[poisson_likelihood]])/(1/Table1[[#This Row],[365 implied]]-1))/4</f>
        <v>#DIV/0!</v>
      </c>
      <c r="N176" s="3" t="e">
        <f>Table1[[#This Row],[kelly/4 365]]*$W$2*$U$2</f>
        <v>#DIV/0!</v>
      </c>
      <c r="P176" s="2" t="e">
        <f>(Table1[[#This Row],[poisson_likelihood]] - (1-Table1[[#This Row],[poisson_likelihood]])/(1/Table1[[#This Row],[99/pinn implied]]-1))/4</f>
        <v>#DIV/0!</v>
      </c>
      <c r="Q176" s="3" t="e">
        <f>Table1[[#This Row],[kelly/4 99]]*$W$2*$U$2</f>
        <v>#DIV/0!</v>
      </c>
      <c r="S1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7646</v>
      </c>
      <c r="B177" t="s">
        <v>137</v>
      </c>
      <c r="C177" s="1">
        <v>45619</v>
      </c>
      <c r="D177" t="s">
        <v>13</v>
      </c>
      <c r="E177">
        <v>2.5</v>
      </c>
      <c r="F177" s="2">
        <v>0.63694267515923497</v>
      </c>
      <c r="G177" s="2">
        <v>0.56916980684775498</v>
      </c>
      <c r="H177" s="2">
        <v>0.62080568692067495</v>
      </c>
      <c r="I177" s="2">
        <v>0.53191489361702105</v>
      </c>
      <c r="J177" s="2">
        <v>0.54981549815498099</v>
      </c>
      <c r="K177" s="2">
        <v>-1.11118734800611E-2</v>
      </c>
      <c r="M177" s="2" t="e">
        <f>(Table1[[#This Row],[poisson_likelihood]] - (1-Table1[[#This Row],[poisson_likelihood]])/(1/Table1[[#This Row],[365 implied]]-1))/4</f>
        <v>#DIV/0!</v>
      </c>
      <c r="N177" s="3" t="e">
        <f>Table1[[#This Row],[kelly/4 365]]*$W$2*$U$2</f>
        <v>#DIV/0!</v>
      </c>
      <c r="P177" s="2" t="e">
        <f>(Table1[[#This Row],[poisson_likelihood]] - (1-Table1[[#This Row],[poisson_likelihood]])/(1/Table1[[#This Row],[99/pinn implied]]-1))/4</f>
        <v>#DIV/0!</v>
      </c>
      <c r="Q177" s="3" t="e">
        <f>Table1[[#This Row],[kelly/4 99]]*$W$2*$U$2</f>
        <v>#DIV/0!</v>
      </c>
      <c r="S1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7641</v>
      </c>
      <c r="B178" t="s">
        <v>135</v>
      </c>
      <c r="C178" s="1">
        <v>45619</v>
      </c>
      <c r="D178" t="s">
        <v>12</v>
      </c>
      <c r="E178">
        <v>2.5</v>
      </c>
      <c r="F178" s="2">
        <v>0.56179775280898803</v>
      </c>
      <c r="G178" s="2">
        <v>0.57650529161183295</v>
      </c>
      <c r="H178" s="2">
        <v>0.54222732763843695</v>
      </c>
      <c r="I178" s="2">
        <v>0.494623655913978</v>
      </c>
      <c r="J178" s="2">
        <v>0.52484472049689401</v>
      </c>
      <c r="K178" s="2">
        <v>-1.11651784626862E-2</v>
      </c>
      <c r="M178" s="2" t="e">
        <f>(Table1[[#This Row],[poisson_likelihood]] - (1-Table1[[#This Row],[poisson_likelihood]])/(1/Table1[[#This Row],[365 implied]]-1))/4</f>
        <v>#DIV/0!</v>
      </c>
      <c r="N178" s="3" t="e">
        <f>Table1[[#This Row],[kelly/4 365]]*$W$2*$U$2</f>
        <v>#DIV/0!</v>
      </c>
      <c r="P178" s="2" t="e">
        <f>(Table1[[#This Row],[poisson_likelihood]] - (1-Table1[[#This Row],[poisson_likelihood]])/(1/Table1[[#This Row],[99/pinn implied]]-1))/4</f>
        <v>#DIV/0!</v>
      </c>
      <c r="Q178" s="3" t="e">
        <f>Table1[[#This Row],[kelly/4 99]]*$W$2*$U$2</f>
        <v>#DIV/0!</v>
      </c>
      <c r="S1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7669</v>
      </c>
      <c r="B179" t="s">
        <v>149</v>
      </c>
      <c r="C179" s="1">
        <v>45619</v>
      </c>
      <c r="D179" t="s">
        <v>12</v>
      </c>
      <c r="E179">
        <v>3.5</v>
      </c>
      <c r="F179" s="2">
        <v>0.60975609756097504</v>
      </c>
      <c r="G179" s="2">
        <v>0.60835212064668098</v>
      </c>
      <c r="H179" s="2">
        <v>0.59230979941219597</v>
      </c>
      <c r="I179" s="2">
        <v>0.65384615384615297</v>
      </c>
      <c r="J179" s="2">
        <v>0.65273311897106101</v>
      </c>
      <c r="K179" s="2">
        <v>-1.11765347515614E-2</v>
      </c>
      <c r="M179" s="2" t="e">
        <f>(Table1[[#This Row],[poisson_likelihood]] - (1-Table1[[#This Row],[poisson_likelihood]])/(1/Table1[[#This Row],[365 implied]]-1))/4</f>
        <v>#DIV/0!</v>
      </c>
      <c r="N179" s="3" t="e">
        <f>Table1[[#This Row],[kelly/4 365]]*$W$2*$U$2</f>
        <v>#DIV/0!</v>
      </c>
      <c r="P179" s="2" t="e">
        <f>(Table1[[#This Row],[poisson_likelihood]] - (1-Table1[[#This Row],[poisson_likelihood]])/(1/Table1[[#This Row],[99/pinn implied]]-1))/4</f>
        <v>#DIV/0!</v>
      </c>
      <c r="Q179" s="3" t="e">
        <f>Table1[[#This Row],[kelly/4 99]]*$W$2*$U$2</f>
        <v>#DIV/0!</v>
      </c>
      <c r="S1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7666</v>
      </c>
      <c r="B180" t="s">
        <v>147</v>
      </c>
      <c r="C180" s="1">
        <v>45619</v>
      </c>
      <c r="D180" t="s">
        <v>13</v>
      </c>
      <c r="E180">
        <v>2.5</v>
      </c>
      <c r="F180" s="2">
        <v>0.59880239520958001</v>
      </c>
      <c r="G180" s="2">
        <v>0.53517798383725002</v>
      </c>
      <c r="H180" s="2">
        <v>0.58043003756636602</v>
      </c>
      <c r="I180" s="2">
        <v>0.55072463768115898</v>
      </c>
      <c r="J180" s="2">
        <v>0.53586497890295304</v>
      </c>
      <c r="K180" s="2">
        <v>-1.1448446740360999E-2</v>
      </c>
      <c r="M180" s="2" t="e">
        <f>(Table1[[#This Row],[poisson_likelihood]] - (1-Table1[[#This Row],[poisson_likelihood]])/(1/Table1[[#This Row],[365 implied]]-1))/4</f>
        <v>#DIV/0!</v>
      </c>
      <c r="N180" s="3" t="e">
        <f>Table1[[#This Row],[kelly/4 365]]*$W$2*$U$2</f>
        <v>#DIV/0!</v>
      </c>
      <c r="P180" s="2" t="e">
        <f>(Table1[[#This Row],[poisson_likelihood]] - (1-Table1[[#This Row],[poisson_likelihood]])/(1/Table1[[#This Row],[99/pinn implied]]-1))/4</f>
        <v>#DIV/0!</v>
      </c>
      <c r="Q180" s="3" t="e">
        <f>Table1[[#This Row],[kelly/4 99]]*$W$2*$U$2</f>
        <v>#DIV/0!</v>
      </c>
      <c r="S1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7509</v>
      </c>
      <c r="B181" t="s">
        <v>69</v>
      </c>
      <c r="C181" s="1">
        <v>45619</v>
      </c>
      <c r="D181" t="s">
        <v>12</v>
      </c>
      <c r="E181">
        <v>1.5</v>
      </c>
      <c r="F181" s="2">
        <v>0.60975609756097504</v>
      </c>
      <c r="G181" s="2">
        <v>0.62996855096947302</v>
      </c>
      <c r="H181" s="2">
        <v>0.59168655581198704</v>
      </c>
      <c r="I181" s="2">
        <v>0.51234567901234496</v>
      </c>
      <c r="J181" s="2">
        <v>0.52777777777777701</v>
      </c>
      <c r="K181" s="2">
        <v>-1.1575800182945401E-2</v>
      </c>
      <c r="M181" s="2" t="e">
        <f>(Table1[[#This Row],[poisson_likelihood]] - (1-Table1[[#This Row],[poisson_likelihood]])/(1/Table1[[#This Row],[365 implied]]-1))/4</f>
        <v>#DIV/0!</v>
      </c>
      <c r="N181" s="3" t="e">
        <f>Table1[[#This Row],[kelly/4 365]]*$W$2*$U$2</f>
        <v>#DIV/0!</v>
      </c>
      <c r="P181" s="2" t="e">
        <f>(Table1[[#This Row],[poisson_likelihood]] - (1-Table1[[#This Row],[poisson_likelihood]])/(1/Table1[[#This Row],[99/pinn implied]]-1))/4</f>
        <v>#DIV/0!</v>
      </c>
      <c r="Q181" s="3" t="e">
        <f>Table1[[#This Row],[kelly/4 99]]*$W$2*$U$2</f>
        <v>#DIV/0!</v>
      </c>
      <c r="S1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7571</v>
      </c>
      <c r="B182" t="s">
        <v>100</v>
      </c>
      <c r="C182" s="1">
        <v>45619</v>
      </c>
      <c r="D182" t="s">
        <v>12</v>
      </c>
      <c r="E182">
        <v>1.5</v>
      </c>
      <c r="F182" s="2">
        <v>0.57803468208092401</v>
      </c>
      <c r="G182" s="2">
        <v>0.59690335057894495</v>
      </c>
      <c r="H182" s="2">
        <v>0.55762105703835196</v>
      </c>
      <c r="I182" s="2">
        <v>0.51456310679611605</v>
      </c>
      <c r="J182" s="2">
        <v>0.50438596491228005</v>
      </c>
      <c r="K182" s="2">
        <v>-1.2094373740976E-2</v>
      </c>
      <c r="M182" s="2" t="e">
        <f>(Table1[[#This Row],[poisson_likelihood]] - (1-Table1[[#This Row],[poisson_likelihood]])/(1/Table1[[#This Row],[365 implied]]-1))/4</f>
        <v>#DIV/0!</v>
      </c>
      <c r="N182" s="3" t="e">
        <f>Table1[[#This Row],[kelly/4 365]]*$W$2*$U$2</f>
        <v>#DIV/0!</v>
      </c>
      <c r="P182" s="2" t="e">
        <f>(Table1[[#This Row],[poisson_likelihood]] - (1-Table1[[#This Row],[poisson_likelihood]])/(1/Table1[[#This Row],[99/pinn implied]]-1))/4</f>
        <v>#DIV/0!</v>
      </c>
      <c r="Q182" s="3" t="e">
        <f>Table1[[#This Row],[kelly/4 99]]*$W$2*$U$2</f>
        <v>#DIV/0!</v>
      </c>
      <c r="S1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7512</v>
      </c>
      <c r="B183" t="s">
        <v>70</v>
      </c>
      <c r="C183" s="1">
        <v>45619</v>
      </c>
      <c r="D183" t="s">
        <v>13</v>
      </c>
      <c r="E183">
        <v>1.5</v>
      </c>
      <c r="F183" s="2">
        <v>0.413223140495867</v>
      </c>
      <c r="G183" s="2">
        <v>0.33727525146866799</v>
      </c>
      <c r="H183" s="2">
        <v>0.38419053255774699</v>
      </c>
      <c r="I183" s="2">
        <v>0.46408839779005501</v>
      </c>
      <c r="J183" s="2">
        <v>0.43408360128617302</v>
      </c>
      <c r="K183" s="2">
        <v>-1.2369526621523101E-2</v>
      </c>
      <c r="M183" s="2" t="e">
        <f>(Table1[[#This Row],[poisson_likelihood]] - (1-Table1[[#This Row],[poisson_likelihood]])/(1/Table1[[#This Row],[365 implied]]-1))/4</f>
        <v>#DIV/0!</v>
      </c>
      <c r="N183" s="3" t="e">
        <f>Table1[[#This Row],[kelly/4 365]]*$W$2*$U$2</f>
        <v>#DIV/0!</v>
      </c>
      <c r="P183" s="2" t="e">
        <f>(Table1[[#This Row],[poisson_likelihood]] - (1-Table1[[#This Row],[poisson_likelihood]])/(1/Table1[[#This Row],[99/pinn implied]]-1))/4</f>
        <v>#DIV/0!</v>
      </c>
      <c r="Q183" s="3" t="e">
        <f>Table1[[#This Row],[kelly/4 99]]*$W$2*$U$2</f>
        <v>#DIV/0!</v>
      </c>
      <c r="S1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7604</v>
      </c>
      <c r="B184" t="s">
        <v>116</v>
      </c>
      <c r="C184" s="1">
        <v>45619</v>
      </c>
      <c r="D184" t="s">
        <v>13</v>
      </c>
      <c r="E184">
        <v>1.5</v>
      </c>
      <c r="F184" s="2">
        <v>0.42553191489361702</v>
      </c>
      <c r="G184" s="2">
        <v>0.35995006741458802</v>
      </c>
      <c r="H184" s="2">
        <v>0.39658265831123202</v>
      </c>
      <c r="I184" s="2">
        <v>0.383458646616541</v>
      </c>
      <c r="J184" s="2">
        <v>0.39534883720930197</v>
      </c>
      <c r="K184" s="2">
        <v>-1.2598287586778599E-2</v>
      </c>
      <c r="M184" s="2" t="e">
        <f>(Table1[[#This Row],[poisson_likelihood]] - (1-Table1[[#This Row],[poisson_likelihood]])/(1/Table1[[#This Row],[365 implied]]-1))/4</f>
        <v>#DIV/0!</v>
      </c>
      <c r="N184" s="3" t="e">
        <f>Table1[[#This Row],[kelly/4 365]]*$W$2*$U$2</f>
        <v>#DIV/0!</v>
      </c>
      <c r="P184" s="2" t="e">
        <f>(Table1[[#This Row],[poisson_likelihood]] - (1-Table1[[#This Row],[poisson_likelihood]])/(1/Table1[[#This Row],[99/pinn implied]]-1))/4</f>
        <v>#DIV/0!</v>
      </c>
      <c r="Q184" s="3" t="e">
        <f>Table1[[#This Row],[kelly/4 99]]*$W$2*$U$2</f>
        <v>#DIV/0!</v>
      </c>
      <c r="S1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7459</v>
      </c>
      <c r="B185" t="s">
        <v>44</v>
      </c>
      <c r="C185" s="1">
        <v>45619</v>
      </c>
      <c r="D185" t="s">
        <v>12</v>
      </c>
      <c r="E185">
        <v>2.5</v>
      </c>
      <c r="F185" s="2">
        <v>0.54945054945054905</v>
      </c>
      <c r="G185" s="2">
        <v>0.56668453498973703</v>
      </c>
      <c r="H185" s="2">
        <v>0.52665130634400603</v>
      </c>
      <c r="I185" s="2">
        <v>0.54705882352941104</v>
      </c>
      <c r="J185" s="2">
        <v>0.53666666666666596</v>
      </c>
      <c r="K185" s="2">
        <v>-1.2650799528630701E-2</v>
      </c>
      <c r="M185" s="2" t="e">
        <f>(Table1[[#This Row],[poisson_likelihood]] - (1-Table1[[#This Row],[poisson_likelihood]])/(1/Table1[[#This Row],[365 implied]]-1))/4</f>
        <v>#DIV/0!</v>
      </c>
      <c r="N185" s="3" t="e">
        <f>Table1[[#This Row],[kelly/4 365]]*$W$2*$U$2</f>
        <v>#DIV/0!</v>
      </c>
      <c r="P185" s="2" t="e">
        <f>(Table1[[#This Row],[poisson_likelihood]] - (1-Table1[[#This Row],[poisson_likelihood]])/(1/Table1[[#This Row],[99/pinn implied]]-1))/4</f>
        <v>#DIV/0!</v>
      </c>
      <c r="Q185" s="3" t="e">
        <f>Table1[[#This Row],[kelly/4 99]]*$W$2*$U$2</f>
        <v>#DIV/0!</v>
      </c>
      <c r="S1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7587</v>
      </c>
      <c r="B186" t="s">
        <v>108</v>
      </c>
      <c r="C186" s="1">
        <v>45619</v>
      </c>
      <c r="D186" t="s">
        <v>12</v>
      </c>
      <c r="E186">
        <v>2.5</v>
      </c>
      <c r="F186" s="2">
        <v>0.4</v>
      </c>
      <c r="G186" s="2">
        <v>0.411531509913243</v>
      </c>
      <c r="H186" s="2">
        <v>0.36947324974415602</v>
      </c>
      <c r="I186" s="2">
        <v>0.34426229508196698</v>
      </c>
      <c r="J186" s="2">
        <v>0.34504792332268303</v>
      </c>
      <c r="K186" s="2">
        <v>-1.2719479273268001E-2</v>
      </c>
      <c r="M186" s="2" t="e">
        <f>(Table1[[#This Row],[poisson_likelihood]] - (1-Table1[[#This Row],[poisson_likelihood]])/(1/Table1[[#This Row],[365 implied]]-1))/4</f>
        <v>#DIV/0!</v>
      </c>
      <c r="N186" s="3" t="e">
        <f>Table1[[#This Row],[kelly/4 365]]*$W$2*$U$2</f>
        <v>#DIV/0!</v>
      </c>
      <c r="P186" s="2" t="e">
        <f>(Table1[[#This Row],[poisson_likelihood]] - (1-Table1[[#This Row],[poisson_likelihood]])/(1/Table1[[#This Row],[99/pinn implied]]-1))/4</f>
        <v>#DIV/0!</v>
      </c>
      <c r="Q186" s="3" t="e">
        <f>Table1[[#This Row],[kelly/4 99]]*$W$2*$U$2</f>
        <v>#DIV/0!</v>
      </c>
      <c r="S1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7596</v>
      </c>
      <c r="B187" t="s">
        <v>112</v>
      </c>
      <c r="C187" s="1">
        <v>45619</v>
      </c>
      <c r="D187" t="s">
        <v>13</v>
      </c>
      <c r="E187">
        <v>1.5</v>
      </c>
      <c r="F187" s="2">
        <v>0.39840637450199201</v>
      </c>
      <c r="G187" s="2">
        <v>0.33668697186669699</v>
      </c>
      <c r="H187" s="2">
        <v>0.366836780014755</v>
      </c>
      <c r="I187" s="2">
        <v>0.39779005524861799</v>
      </c>
      <c r="J187" s="2">
        <v>0.40514469453376201</v>
      </c>
      <c r="K187" s="2">
        <v>-1.3119152675987501E-2</v>
      </c>
      <c r="M187" s="2" t="e">
        <f>(Table1[[#This Row],[poisson_likelihood]] - (1-Table1[[#This Row],[poisson_likelihood]])/(1/Table1[[#This Row],[365 implied]]-1))/4</f>
        <v>#DIV/0!</v>
      </c>
      <c r="N187" s="3" t="e">
        <f>Table1[[#This Row],[kelly/4 365]]*$W$2*$U$2</f>
        <v>#DIV/0!</v>
      </c>
      <c r="P187" s="2" t="e">
        <f>(Table1[[#This Row],[poisson_likelihood]] - (1-Table1[[#This Row],[poisson_likelihood]])/(1/Table1[[#This Row],[99/pinn implied]]-1))/4</f>
        <v>#DIV/0!</v>
      </c>
      <c r="Q187" s="3" t="e">
        <f>Table1[[#This Row],[kelly/4 99]]*$W$2*$U$2</f>
        <v>#DIV/0!</v>
      </c>
      <c r="S1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7504</v>
      </c>
      <c r="B188" t="s">
        <v>66</v>
      </c>
      <c r="C188" s="1">
        <v>45619</v>
      </c>
      <c r="D188" t="s">
        <v>13</v>
      </c>
      <c r="E188">
        <v>2.5</v>
      </c>
      <c r="F188" s="2">
        <v>0.44247787610619399</v>
      </c>
      <c r="G188" s="2">
        <v>0.37062978594220602</v>
      </c>
      <c r="H188" s="2">
        <v>0.41289146418810402</v>
      </c>
      <c r="I188" s="2">
        <v>0.39520958083832303</v>
      </c>
      <c r="J188" s="2">
        <v>0.41342756183745499</v>
      </c>
      <c r="K188" s="2">
        <v>-1.3266922804540299E-2</v>
      </c>
      <c r="M188" s="2" t="e">
        <f>(Table1[[#This Row],[poisson_likelihood]] - (1-Table1[[#This Row],[poisson_likelihood]])/(1/Table1[[#This Row],[365 implied]]-1))/4</f>
        <v>#DIV/0!</v>
      </c>
      <c r="N188" s="3" t="e">
        <f>Table1[[#This Row],[kelly/4 365]]*$W$2*$U$2</f>
        <v>#DIV/0!</v>
      </c>
      <c r="P188" s="2" t="e">
        <f>(Table1[[#This Row],[poisson_likelihood]] - (1-Table1[[#This Row],[poisson_likelihood]])/(1/Table1[[#This Row],[99/pinn implied]]-1))/4</f>
        <v>#DIV/0!</v>
      </c>
      <c r="Q188" s="3" t="e">
        <f>Table1[[#This Row],[kelly/4 99]]*$W$2*$U$2</f>
        <v>#DIV/0!</v>
      </c>
      <c r="S1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7713</v>
      </c>
      <c r="B189" t="s">
        <v>171</v>
      </c>
      <c r="C189" s="1">
        <v>45619</v>
      </c>
      <c r="D189" t="s">
        <v>12</v>
      </c>
      <c r="E189">
        <v>2.5</v>
      </c>
      <c r="F189" s="2">
        <v>0.54054054054054002</v>
      </c>
      <c r="G189" s="2">
        <v>0.55828178172982701</v>
      </c>
      <c r="H189" s="2">
        <v>0.51615333229445104</v>
      </c>
      <c r="I189" s="2">
        <v>0.41237113402061798</v>
      </c>
      <c r="J189" s="2">
        <v>0.47894736842105201</v>
      </c>
      <c r="K189" s="2">
        <v>-1.3269510369195299E-2</v>
      </c>
      <c r="M189" s="2" t="e">
        <f>(Table1[[#This Row],[poisson_likelihood]] - (1-Table1[[#This Row],[poisson_likelihood]])/(1/Table1[[#This Row],[365 implied]]-1))/4</f>
        <v>#DIV/0!</v>
      </c>
      <c r="N189" s="3" t="e">
        <f>Table1[[#This Row],[kelly/4 365]]*$W$2*$U$2</f>
        <v>#DIV/0!</v>
      </c>
      <c r="P189" s="2" t="e">
        <f>(Table1[[#This Row],[poisson_likelihood]] - (1-Table1[[#This Row],[poisson_likelihood]])/(1/Table1[[#This Row],[99/pinn implied]]-1))/4</f>
        <v>#DIV/0!</v>
      </c>
      <c r="Q189" s="3" t="e">
        <f>Table1[[#This Row],[kelly/4 99]]*$W$2*$U$2</f>
        <v>#DIV/0!</v>
      </c>
      <c r="S1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7625</v>
      </c>
      <c r="B190" t="s">
        <v>127</v>
      </c>
      <c r="C190" s="1">
        <v>45619</v>
      </c>
      <c r="D190" t="s">
        <v>12</v>
      </c>
      <c r="E190">
        <v>2.5</v>
      </c>
      <c r="F190" s="2">
        <v>0.40983606557377</v>
      </c>
      <c r="G190" s="2">
        <v>0.42254424828785497</v>
      </c>
      <c r="H190" s="2">
        <v>0.37836866423180499</v>
      </c>
      <c r="I190" s="2">
        <v>0.43093922651933703</v>
      </c>
      <c r="J190" s="2">
        <v>0.41800643086816702</v>
      </c>
      <c r="K190" s="2">
        <v>-1.3329940846249E-2</v>
      </c>
      <c r="M190" s="2" t="e">
        <f>(Table1[[#This Row],[poisson_likelihood]] - (1-Table1[[#This Row],[poisson_likelihood]])/(1/Table1[[#This Row],[365 implied]]-1))/4</f>
        <v>#DIV/0!</v>
      </c>
      <c r="N190" s="3" t="e">
        <f>Table1[[#This Row],[kelly/4 365]]*$W$2*$U$2</f>
        <v>#DIV/0!</v>
      </c>
      <c r="P190" s="2" t="e">
        <f>(Table1[[#This Row],[poisson_likelihood]] - (1-Table1[[#This Row],[poisson_likelihood]])/(1/Table1[[#This Row],[99/pinn implied]]-1))/4</f>
        <v>#DIV/0!</v>
      </c>
      <c r="Q190" s="3" t="e">
        <f>Table1[[#This Row],[kelly/4 99]]*$W$2*$U$2</f>
        <v>#DIV/0!</v>
      </c>
      <c r="S1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7435</v>
      </c>
      <c r="B191" t="s">
        <v>32</v>
      </c>
      <c r="C191" s="1">
        <v>45619</v>
      </c>
      <c r="D191" t="s">
        <v>12</v>
      </c>
      <c r="E191">
        <v>3.5</v>
      </c>
      <c r="F191" s="2">
        <v>0.460829493087557</v>
      </c>
      <c r="G191" s="2">
        <v>0.46832924762327399</v>
      </c>
      <c r="H191" s="2">
        <v>0.43197156852334401</v>
      </c>
      <c r="I191" s="2">
        <v>0.39428571428571402</v>
      </c>
      <c r="J191" s="2">
        <v>0.399328859060402</v>
      </c>
      <c r="K191" s="2">
        <v>-1.3380704338534799E-2</v>
      </c>
      <c r="M191" s="2" t="e">
        <f>(Table1[[#This Row],[poisson_likelihood]] - (1-Table1[[#This Row],[poisson_likelihood]])/(1/Table1[[#This Row],[365 implied]]-1))/4</f>
        <v>#DIV/0!</v>
      </c>
      <c r="N191" s="3" t="e">
        <f>Table1[[#This Row],[kelly/4 365]]*$W$2*$U$2</f>
        <v>#DIV/0!</v>
      </c>
      <c r="P191" s="2" t="e">
        <f>(Table1[[#This Row],[poisson_likelihood]] - (1-Table1[[#This Row],[poisson_likelihood]])/(1/Table1[[#This Row],[99/pinn implied]]-1))/4</f>
        <v>#DIV/0!</v>
      </c>
      <c r="Q191" s="3" t="e">
        <f>Table1[[#This Row],[kelly/4 99]]*$W$2*$U$2</f>
        <v>#DIV/0!</v>
      </c>
      <c r="S1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7588</v>
      </c>
      <c r="B192" t="s">
        <v>108</v>
      </c>
      <c r="C192" s="1">
        <v>45619</v>
      </c>
      <c r="D192" t="s">
        <v>13</v>
      </c>
      <c r="E192">
        <v>2.5</v>
      </c>
      <c r="F192" s="2">
        <v>0.64935064935064901</v>
      </c>
      <c r="G192" s="2">
        <v>0.58846849008675595</v>
      </c>
      <c r="H192" s="2">
        <v>0.63052675025584304</v>
      </c>
      <c r="I192" s="2">
        <v>0.65573770491803196</v>
      </c>
      <c r="J192" s="2">
        <v>0.65495207667731603</v>
      </c>
      <c r="K192" s="2">
        <v>-1.34207428731487E-2</v>
      </c>
      <c r="M192" s="2" t="e">
        <f>(Table1[[#This Row],[poisson_likelihood]] - (1-Table1[[#This Row],[poisson_likelihood]])/(1/Table1[[#This Row],[365 implied]]-1))/4</f>
        <v>#DIV/0!</v>
      </c>
      <c r="N192" s="3" t="e">
        <f>Table1[[#This Row],[kelly/4 365]]*$W$2*$U$2</f>
        <v>#DIV/0!</v>
      </c>
      <c r="P192" s="2" t="e">
        <f>(Table1[[#This Row],[poisson_likelihood]] - (1-Table1[[#This Row],[poisson_likelihood]])/(1/Table1[[#This Row],[99/pinn implied]]-1))/4</f>
        <v>#DIV/0!</v>
      </c>
      <c r="Q192" s="3" t="e">
        <f>Table1[[#This Row],[kelly/4 99]]*$W$2*$U$2</f>
        <v>#DIV/0!</v>
      </c>
      <c r="S1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7744</v>
      </c>
      <c r="B193" t="s">
        <v>186</v>
      </c>
      <c r="C193" s="1">
        <v>45619</v>
      </c>
      <c r="D193" t="s">
        <v>13</v>
      </c>
      <c r="E193">
        <v>1.5</v>
      </c>
      <c r="F193" s="2">
        <v>0.427350427350427</v>
      </c>
      <c r="G193" s="2">
        <v>0.34727267051674099</v>
      </c>
      <c r="H193" s="2">
        <v>0.39660244098193098</v>
      </c>
      <c r="I193" s="2">
        <v>0.46951219512195103</v>
      </c>
      <c r="J193" s="2">
        <v>0.41153846153846102</v>
      </c>
      <c r="K193" s="2">
        <v>-1.34235612131122E-2</v>
      </c>
      <c r="M193" s="2" t="e">
        <f>(Table1[[#This Row],[poisson_likelihood]] - (1-Table1[[#This Row],[poisson_likelihood]])/(1/Table1[[#This Row],[365 implied]]-1))/4</f>
        <v>#DIV/0!</v>
      </c>
      <c r="N193" s="3" t="e">
        <f>Table1[[#This Row],[kelly/4 365]]*$W$2*$U$2</f>
        <v>#DIV/0!</v>
      </c>
      <c r="P193" s="2" t="e">
        <f>(Table1[[#This Row],[poisson_likelihood]] - (1-Table1[[#This Row],[poisson_likelihood]])/(1/Table1[[#This Row],[99/pinn implied]]-1))/4</f>
        <v>#DIV/0!</v>
      </c>
      <c r="Q193" s="3" t="e">
        <f>Table1[[#This Row],[kelly/4 99]]*$W$2*$U$2</f>
        <v>#DIV/0!</v>
      </c>
      <c r="S1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7642</v>
      </c>
      <c r="B194" t="s">
        <v>135</v>
      </c>
      <c r="C194" s="1">
        <v>45619</v>
      </c>
      <c r="D194" t="s">
        <v>13</v>
      </c>
      <c r="E194">
        <v>2.5</v>
      </c>
      <c r="F194" s="2">
        <v>0.485436893203883</v>
      </c>
      <c r="G194" s="2">
        <v>0.423494708388166</v>
      </c>
      <c r="H194" s="2">
        <v>0.45777267236156199</v>
      </c>
      <c r="I194" s="2">
        <v>0.50537634408602095</v>
      </c>
      <c r="J194" s="2">
        <v>0.47515527950310499</v>
      </c>
      <c r="K194" s="2">
        <v>-1.34406355979201E-2</v>
      </c>
      <c r="M194" s="2" t="e">
        <f>(Table1[[#This Row],[poisson_likelihood]] - (1-Table1[[#This Row],[poisson_likelihood]])/(1/Table1[[#This Row],[365 implied]]-1))/4</f>
        <v>#DIV/0!</v>
      </c>
      <c r="N194" s="3" t="e">
        <f>Table1[[#This Row],[kelly/4 365]]*$W$2*$U$2</f>
        <v>#DIV/0!</v>
      </c>
      <c r="P194" s="2" t="e">
        <f>(Table1[[#This Row],[poisson_likelihood]] - (1-Table1[[#This Row],[poisson_likelihood]])/(1/Table1[[#This Row],[99/pinn implied]]-1))/4</f>
        <v>#DIV/0!</v>
      </c>
      <c r="Q194" s="3" t="e">
        <f>Table1[[#This Row],[kelly/4 99]]*$W$2*$U$2</f>
        <v>#DIV/0!</v>
      </c>
      <c r="S1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7626</v>
      </c>
      <c r="B195" t="s">
        <v>127</v>
      </c>
      <c r="C195" s="1">
        <v>45619</v>
      </c>
      <c r="D195" t="s">
        <v>13</v>
      </c>
      <c r="E195">
        <v>2.5</v>
      </c>
      <c r="F195" s="2">
        <v>0.64102564102564097</v>
      </c>
      <c r="G195" s="2">
        <v>0.57745575171214403</v>
      </c>
      <c r="H195" s="2">
        <v>0.62163133576819396</v>
      </c>
      <c r="I195" s="2">
        <v>0.56906077348066297</v>
      </c>
      <c r="J195" s="2">
        <v>0.58199356913183198</v>
      </c>
      <c r="K195" s="2">
        <v>-1.35067483042931E-2</v>
      </c>
      <c r="M195" s="2" t="e">
        <f>(Table1[[#This Row],[poisson_likelihood]] - (1-Table1[[#This Row],[poisson_likelihood]])/(1/Table1[[#This Row],[365 implied]]-1))/4</f>
        <v>#DIV/0!</v>
      </c>
      <c r="N195" s="3" t="e">
        <f>Table1[[#This Row],[kelly/4 365]]*$W$2*$U$2</f>
        <v>#DIV/0!</v>
      </c>
      <c r="P195" s="2" t="e">
        <f>(Table1[[#This Row],[poisson_likelihood]] - (1-Table1[[#This Row],[poisson_likelihood]])/(1/Table1[[#This Row],[99/pinn implied]]-1))/4</f>
        <v>#DIV/0!</v>
      </c>
      <c r="Q195" s="3" t="e">
        <f>Table1[[#This Row],[kelly/4 99]]*$W$2*$U$2</f>
        <v>#DIV/0!</v>
      </c>
      <c r="S1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7572</v>
      </c>
      <c r="B196" t="s">
        <v>100</v>
      </c>
      <c r="C196" s="1">
        <v>45619</v>
      </c>
      <c r="D196" t="s">
        <v>13</v>
      </c>
      <c r="E196">
        <v>1.5</v>
      </c>
      <c r="F196" s="2">
        <v>0.47169811320754701</v>
      </c>
      <c r="G196" s="2">
        <v>0.403096649421054</v>
      </c>
      <c r="H196" s="2">
        <v>0.44237894296164698</v>
      </c>
      <c r="I196" s="2">
        <v>0.485436893203883</v>
      </c>
      <c r="J196" s="2">
        <v>0.49561403508771901</v>
      </c>
      <c r="K196" s="2">
        <v>-1.3874250205649001E-2</v>
      </c>
      <c r="M196" s="2" t="e">
        <f>(Table1[[#This Row],[poisson_likelihood]] - (1-Table1[[#This Row],[poisson_likelihood]])/(1/Table1[[#This Row],[365 implied]]-1))/4</f>
        <v>#DIV/0!</v>
      </c>
      <c r="N196" s="3" t="e">
        <f>Table1[[#This Row],[kelly/4 365]]*$W$2*$U$2</f>
        <v>#DIV/0!</v>
      </c>
      <c r="P196" s="2" t="e">
        <f>(Table1[[#This Row],[poisson_likelihood]] - (1-Table1[[#This Row],[poisson_likelihood]])/(1/Table1[[#This Row],[99/pinn implied]]-1))/4</f>
        <v>#DIV/0!</v>
      </c>
      <c r="Q196" s="3" t="e">
        <f>Table1[[#This Row],[kelly/4 99]]*$W$2*$U$2</f>
        <v>#DIV/0!</v>
      </c>
      <c r="S1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7716</v>
      </c>
      <c r="B197" t="s">
        <v>172</v>
      </c>
      <c r="C197" s="1">
        <v>45619</v>
      </c>
      <c r="D197" t="s">
        <v>13</v>
      </c>
      <c r="E197">
        <v>2.5</v>
      </c>
      <c r="F197" s="2">
        <v>0.56179775280898803</v>
      </c>
      <c r="G197" s="2">
        <v>0.49382099650037897</v>
      </c>
      <c r="H197" s="2">
        <v>0.53704016811147004</v>
      </c>
      <c r="I197" s="2">
        <v>0.53763440860214995</v>
      </c>
      <c r="J197" s="2">
        <v>0.57453416149068304</v>
      </c>
      <c r="K197" s="2">
        <v>-1.4124519474865999E-2</v>
      </c>
      <c r="M197" s="2" t="e">
        <f>(Table1[[#This Row],[poisson_likelihood]] - (1-Table1[[#This Row],[poisson_likelihood]])/(1/Table1[[#This Row],[365 implied]]-1))/4</f>
        <v>#DIV/0!</v>
      </c>
      <c r="N197" s="3" t="e">
        <f>Table1[[#This Row],[kelly/4 365]]*$W$2*$U$2</f>
        <v>#DIV/0!</v>
      </c>
      <c r="P197" s="2" t="e">
        <f>(Table1[[#This Row],[poisson_likelihood]] - (1-Table1[[#This Row],[poisson_likelihood]])/(1/Table1[[#This Row],[99/pinn implied]]-1))/4</f>
        <v>#DIV/0!</v>
      </c>
      <c r="Q197" s="3" t="e">
        <f>Table1[[#This Row],[kelly/4 99]]*$W$2*$U$2</f>
        <v>#DIV/0!</v>
      </c>
      <c r="S1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7579</v>
      </c>
      <c r="B198" t="s">
        <v>104</v>
      </c>
      <c r="C198" s="1">
        <v>45619</v>
      </c>
      <c r="D198" t="s">
        <v>12</v>
      </c>
      <c r="E198">
        <v>2.5</v>
      </c>
      <c r="F198" s="2">
        <v>0.58823529411764697</v>
      </c>
      <c r="G198" s="2">
        <v>0.58570510890755001</v>
      </c>
      <c r="H198" s="2">
        <v>0.56489883297038901</v>
      </c>
      <c r="I198" s="2">
        <v>0.57055214723926295</v>
      </c>
      <c r="J198" s="2">
        <v>0.56521739130434701</v>
      </c>
      <c r="K198" s="2">
        <v>-1.4168565696549E-2</v>
      </c>
      <c r="M198" s="2" t="e">
        <f>(Table1[[#This Row],[poisson_likelihood]] - (1-Table1[[#This Row],[poisson_likelihood]])/(1/Table1[[#This Row],[365 implied]]-1))/4</f>
        <v>#DIV/0!</v>
      </c>
      <c r="N198" s="3" t="e">
        <f>Table1[[#This Row],[kelly/4 365]]*$W$2*$U$2</f>
        <v>#DIV/0!</v>
      </c>
      <c r="P198" s="2" t="e">
        <f>(Table1[[#This Row],[poisson_likelihood]] - (1-Table1[[#This Row],[poisson_likelihood]])/(1/Table1[[#This Row],[99/pinn implied]]-1))/4</f>
        <v>#DIV/0!</v>
      </c>
      <c r="Q198" s="3" t="e">
        <f>Table1[[#This Row],[kelly/4 99]]*$W$2*$U$2</f>
        <v>#DIV/0!</v>
      </c>
      <c r="S1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7483</v>
      </c>
      <c r="B199" t="s">
        <v>56</v>
      </c>
      <c r="C199" s="1">
        <v>45619</v>
      </c>
      <c r="D199" t="s">
        <v>12</v>
      </c>
      <c r="E199">
        <v>2.5</v>
      </c>
      <c r="F199" s="2">
        <v>0.61728395061728303</v>
      </c>
      <c r="G199" s="2">
        <v>0.60380366965603904</v>
      </c>
      <c r="H199" s="2">
        <v>0.59556441041665598</v>
      </c>
      <c r="I199" s="2">
        <v>0.67816091954022895</v>
      </c>
      <c r="J199" s="2">
        <v>0.63605442176870697</v>
      </c>
      <c r="K199" s="2">
        <v>-1.4187764163313301E-2</v>
      </c>
      <c r="M199" s="2" t="e">
        <f>(Table1[[#This Row],[poisson_likelihood]] - (1-Table1[[#This Row],[poisson_likelihood]])/(1/Table1[[#This Row],[365 implied]]-1))/4</f>
        <v>#DIV/0!</v>
      </c>
      <c r="N199" s="3" t="e">
        <f>Table1[[#This Row],[kelly/4 365]]*$W$2*$U$2</f>
        <v>#DIV/0!</v>
      </c>
      <c r="P199" s="2" t="e">
        <f>(Table1[[#This Row],[poisson_likelihood]] - (1-Table1[[#This Row],[poisson_likelihood]])/(1/Table1[[#This Row],[99/pinn implied]]-1))/4</f>
        <v>#DIV/0!</v>
      </c>
      <c r="Q199" s="3" t="e">
        <f>Table1[[#This Row],[kelly/4 99]]*$W$2*$U$2</f>
        <v>#DIV/0!</v>
      </c>
      <c r="S1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7659</v>
      </c>
      <c r="B200" t="s">
        <v>144</v>
      </c>
      <c r="C200" s="1">
        <v>45619</v>
      </c>
      <c r="D200" t="s">
        <v>12</v>
      </c>
      <c r="E200">
        <v>2.5</v>
      </c>
      <c r="F200" s="2">
        <v>0.48076923076923</v>
      </c>
      <c r="G200" s="2">
        <v>0.494990403917071</v>
      </c>
      <c r="H200" s="2">
        <v>0.45090159385372902</v>
      </c>
      <c r="I200" s="2">
        <v>0.49418604651162701</v>
      </c>
      <c r="J200" s="2">
        <v>0.46779661016949098</v>
      </c>
      <c r="K200" s="2">
        <v>-1.43807140704266E-2</v>
      </c>
      <c r="M200" s="2" t="e">
        <f>(Table1[[#This Row],[poisson_likelihood]] - (1-Table1[[#This Row],[poisson_likelihood]])/(1/Table1[[#This Row],[365 implied]]-1))/4</f>
        <v>#DIV/0!</v>
      </c>
      <c r="N200" s="3" t="e">
        <f>Table1[[#This Row],[kelly/4 365]]*$W$2*$U$2</f>
        <v>#DIV/0!</v>
      </c>
      <c r="P200" s="2" t="e">
        <f>(Table1[[#This Row],[poisson_likelihood]] - (1-Table1[[#This Row],[poisson_likelihood]])/(1/Table1[[#This Row],[99/pinn implied]]-1))/4</f>
        <v>#DIV/0!</v>
      </c>
      <c r="Q200" s="3" t="e">
        <f>Table1[[#This Row],[kelly/4 99]]*$W$2*$U$2</f>
        <v>#DIV/0!</v>
      </c>
      <c r="S2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7439</v>
      </c>
      <c r="B201" t="s">
        <v>34</v>
      </c>
      <c r="C201" s="1">
        <v>45619</v>
      </c>
      <c r="D201" t="s">
        <v>12</v>
      </c>
      <c r="E201">
        <v>3.5</v>
      </c>
      <c r="F201" s="2">
        <v>0.43859649122806998</v>
      </c>
      <c r="G201" s="2">
        <v>0.443138640515361</v>
      </c>
      <c r="H201" s="2">
        <v>0.40628397966881102</v>
      </c>
      <c r="I201" s="2">
        <v>0.41847826086956502</v>
      </c>
      <c r="J201" s="2">
        <v>0.414556962025316</v>
      </c>
      <c r="K201" s="2">
        <v>-1.43891653037323E-2</v>
      </c>
      <c r="M201" s="2" t="e">
        <f>(Table1[[#This Row],[poisson_likelihood]] - (1-Table1[[#This Row],[poisson_likelihood]])/(1/Table1[[#This Row],[365 implied]]-1))/4</f>
        <v>#DIV/0!</v>
      </c>
      <c r="N201" s="3" t="e">
        <f>Table1[[#This Row],[kelly/4 365]]*$W$2*$U$2</f>
        <v>#DIV/0!</v>
      </c>
      <c r="P201" s="2" t="e">
        <f>(Table1[[#This Row],[poisson_likelihood]] - (1-Table1[[#This Row],[poisson_likelihood]])/(1/Table1[[#This Row],[99/pinn implied]]-1))/4</f>
        <v>#DIV/0!</v>
      </c>
      <c r="Q201" s="3" t="e">
        <f>Table1[[#This Row],[kelly/4 99]]*$W$2*$U$2</f>
        <v>#DIV/0!</v>
      </c>
      <c r="S2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7511</v>
      </c>
      <c r="B202" t="s">
        <v>70</v>
      </c>
      <c r="C202" s="1">
        <v>45619</v>
      </c>
      <c r="D202" t="s">
        <v>12</v>
      </c>
      <c r="E202">
        <v>1.5</v>
      </c>
      <c r="F202" s="2">
        <v>0.63694267515923497</v>
      </c>
      <c r="G202" s="2">
        <v>0.66272474853133101</v>
      </c>
      <c r="H202" s="2">
        <v>0.61580946744225196</v>
      </c>
      <c r="I202" s="2">
        <v>0.53591160220994405</v>
      </c>
      <c r="J202" s="2">
        <v>0.56591639871382604</v>
      </c>
      <c r="K202" s="2">
        <v>-1.4552252682308401E-2</v>
      </c>
      <c r="M202" s="2" t="e">
        <f>(Table1[[#This Row],[poisson_likelihood]] - (1-Table1[[#This Row],[poisson_likelihood]])/(1/Table1[[#This Row],[365 implied]]-1))/4</f>
        <v>#DIV/0!</v>
      </c>
      <c r="N202" s="3" t="e">
        <f>Table1[[#This Row],[kelly/4 365]]*$W$2*$U$2</f>
        <v>#DIV/0!</v>
      </c>
      <c r="P202" s="2" t="e">
        <f>(Table1[[#This Row],[poisson_likelihood]] - (1-Table1[[#This Row],[poisson_likelihood]])/(1/Table1[[#This Row],[99/pinn implied]]-1))/4</f>
        <v>#DIV/0!</v>
      </c>
      <c r="Q202" s="3" t="e">
        <f>Table1[[#This Row],[kelly/4 99]]*$W$2*$U$2</f>
        <v>#DIV/0!</v>
      </c>
      <c r="S2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7575</v>
      </c>
      <c r="B203" t="s">
        <v>102</v>
      </c>
      <c r="C203" s="1">
        <v>45619</v>
      </c>
      <c r="D203" t="s">
        <v>12</v>
      </c>
      <c r="E203">
        <v>2.5</v>
      </c>
      <c r="F203" s="2">
        <v>0.45454545454545398</v>
      </c>
      <c r="G203" s="2">
        <v>0.467825051369194</v>
      </c>
      <c r="H203" s="2">
        <v>0.42278719033204498</v>
      </c>
      <c r="I203" s="2">
        <v>0.48809523809523803</v>
      </c>
      <c r="J203" s="2">
        <v>0.44912280701754298</v>
      </c>
      <c r="K203" s="2">
        <v>-1.45558710978124E-2</v>
      </c>
      <c r="M203" s="2" t="e">
        <f>(Table1[[#This Row],[poisson_likelihood]] - (1-Table1[[#This Row],[poisson_likelihood]])/(1/Table1[[#This Row],[365 implied]]-1))/4</f>
        <v>#DIV/0!</v>
      </c>
      <c r="N203" s="3" t="e">
        <f>Table1[[#This Row],[kelly/4 365]]*$W$2*$U$2</f>
        <v>#DIV/0!</v>
      </c>
      <c r="P203" s="2" t="e">
        <f>(Table1[[#This Row],[poisson_likelihood]] - (1-Table1[[#This Row],[poisson_likelihood]])/(1/Table1[[#This Row],[99/pinn implied]]-1))/4</f>
        <v>#DIV/0!</v>
      </c>
      <c r="Q203" s="3" t="e">
        <f>Table1[[#This Row],[kelly/4 99]]*$W$2*$U$2</f>
        <v>#DIV/0!</v>
      </c>
      <c r="S2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7728</v>
      </c>
      <c r="B204" t="s">
        <v>178</v>
      </c>
      <c r="C204" s="1">
        <v>45619</v>
      </c>
      <c r="D204" t="s">
        <v>13</v>
      </c>
      <c r="E204">
        <v>1.5</v>
      </c>
      <c r="F204" s="2">
        <v>0.47169811320754701</v>
      </c>
      <c r="G204" s="2">
        <v>0.38365530427113598</v>
      </c>
      <c r="H204" s="2">
        <v>0.44061212859222498</v>
      </c>
      <c r="I204" s="2">
        <v>0.45604395604395598</v>
      </c>
      <c r="J204" s="2">
        <v>0.439873417721519</v>
      </c>
      <c r="K204" s="2">
        <v>-1.47103320054648E-2</v>
      </c>
      <c r="M204" s="2" t="e">
        <f>(Table1[[#This Row],[poisson_likelihood]] - (1-Table1[[#This Row],[poisson_likelihood]])/(1/Table1[[#This Row],[365 implied]]-1))/4</f>
        <v>#DIV/0!</v>
      </c>
      <c r="N204" s="3" t="e">
        <f>Table1[[#This Row],[kelly/4 365]]*$W$2*$U$2</f>
        <v>#DIV/0!</v>
      </c>
      <c r="P204" s="2" t="e">
        <f>(Table1[[#This Row],[poisson_likelihood]] - (1-Table1[[#This Row],[poisson_likelihood]])/(1/Table1[[#This Row],[99/pinn implied]]-1))/4</f>
        <v>#DIV/0!</v>
      </c>
      <c r="Q204" s="3" t="e">
        <f>Table1[[#This Row],[kelly/4 99]]*$W$2*$U$2</f>
        <v>#DIV/0!</v>
      </c>
      <c r="S2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7737</v>
      </c>
      <c r="B205" t="s">
        <v>183</v>
      </c>
      <c r="C205" s="1">
        <v>45619</v>
      </c>
      <c r="D205" t="s">
        <v>12</v>
      </c>
      <c r="E205">
        <v>2.5</v>
      </c>
      <c r="F205" s="2">
        <v>0.44444444444444398</v>
      </c>
      <c r="G205" s="2">
        <v>0.456138578437987</v>
      </c>
      <c r="H205" s="2">
        <v>0.41163963519448499</v>
      </c>
      <c r="I205" s="2">
        <v>0.39024390243902402</v>
      </c>
      <c r="J205" s="2">
        <v>0.40878378378378299</v>
      </c>
      <c r="K205" s="2">
        <v>-1.47621641624815E-2</v>
      </c>
      <c r="M205" s="2" t="e">
        <f>(Table1[[#This Row],[poisson_likelihood]] - (1-Table1[[#This Row],[poisson_likelihood]])/(1/Table1[[#This Row],[365 implied]]-1))/4</f>
        <v>#DIV/0!</v>
      </c>
      <c r="N205" s="3" t="e">
        <f>Table1[[#This Row],[kelly/4 365]]*$W$2*$U$2</f>
        <v>#DIV/0!</v>
      </c>
      <c r="P205" s="2" t="e">
        <f>(Table1[[#This Row],[poisson_likelihood]] - (1-Table1[[#This Row],[poisson_likelihood]])/(1/Table1[[#This Row],[99/pinn implied]]-1))/4</f>
        <v>#DIV/0!</v>
      </c>
      <c r="Q205" s="3" t="e">
        <f>Table1[[#This Row],[kelly/4 99]]*$W$2*$U$2</f>
        <v>#DIV/0!</v>
      </c>
      <c r="S2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7660</v>
      </c>
      <c r="B206" t="s">
        <v>144</v>
      </c>
      <c r="C206" s="1">
        <v>45619</v>
      </c>
      <c r="D206" t="s">
        <v>13</v>
      </c>
      <c r="E206">
        <v>2.5</v>
      </c>
      <c r="F206" s="2">
        <v>0.57471264367816</v>
      </c>
      <c r="G206" s="2">
        <v>0.50500959608292795</v>
      </c>
      <c r="H206" s="2">
        <v>0.54909840614627003</v>
      </c>
      <c r="I206" s="2">
        <v>0.50581395348837199</v>
      </c>
      <c r="J206" s="2">
        <v>0.53220338983050797</v>
      </c>
      <c r="K206" s="2">
        <v>-1.50570180086111E-2</v>
      </c>
      <c r="M206" s="2" t="e">
        <f>(Table1[[#This Row],[poisson_likelihood]] - (1-Table1[[#This Row],[poisson_likelihood]])/(1/Table1[[#This Row],[365 implied]]-1))/4</f>
        <v>#DIV/0!</v>
      </c>
      <c r="N206" s="3" t="e">
        <f>Table1[[#This Row],[kelly/4 365]]*$W$2*$U$2</f>
        <v>#DIV/0!</v>
      </c>
      <c r="P206" s="2" t="e">
        <f>(Table1[[#This Row],[poisson_likelihood]] - (1-Table1[[#This Row],[poisson_likelihood]])/(1/Table1[[#This Row],[99/pinn implied]]-1))/4</f>
        <v>#DIV/0!</v>
      </c>
      <c r="Q206" s="3" t="e">
        <f>Table1[[#This Row],[kelly/4 99]]*$W$2*$U$2</f>
        <v>#DIV/0!</v>
      </c>
      <c r="S2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7440</v>
      </c>
      <c r="B207" t="s">
        <v>34</v>
      </c>
      <c r="C207" s="1">
        <v>45619</v>
      </c>
      <c r="D207" t="s">
        <v>13</v>
      </c>
      <c r="E207">
        <v>3.5</v>
      </c>
      <c r="F207" s="2">
        <v>0.61728395061728303</v>
      </c>
      <c r="G207" s="2">
        <v>0.556861359484638</v>
      </c>
      <c r="H207" s="2">
        <v>0.59371602033118798</v>
      </c>
      <c r="I207" s="2">
        <v>0.58152173913043403</v>
      </c>
      <c r="J207" s="2">
        <v>0.585443037974683</v>
      </c>
      <c r="K207" s="2">
        <v>-1.5395180267530201E-2</v>
      </c>
      <c r="M207" s="2" t="e">
        <f>(Table1[[#This Row],[poisson_likelihood]] - (1-Table1[[#This Row],[poisson_likelihood]])/(1/Table1[[#This Row],[365 implied]]-1))/4</f>
        <v>#DIV/0!</v>
      </c>
      <c r="N207" s="3" t="e">
        <f>Table1[[#This Row],[kelly/4 365]]*$W$2*$U$2</f>
        <v>#DIV/0!</v>
      </c>
      <c r="P207" s="2" t="e">
        <f>(Table1[[#This Row],[poisson_likelihood]] - (1-Table1[[#This Row],[poisson_likelihood]])/(1/Table1[[#This Row],[99/pinn implied]]-1))/4</f>
        <v>#DIV/0!</v>
      </c>
      <c r="Q207" s="3" t="e">
        <f>Table1[[#This Row],[kelly/4 99]]*$W$2*$U$2</f>
        <v>#DIV/0!</v>
      </c>
      <c r="S2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7576</v>
      </c>
      <c r="B208" t="s">
        <v>102</v>
      </c>
      <c r="C208" s="1">
        <v>45619</v>
      </c>
      <c r="D208" t="s">
        <v>13</v>
      </c>
      <c r="E208">
        <v>2.5</v>
      </c>
      <c r="F208" s="2">
        <v>0.60240963855421603</v>
      </c>
      <c r="G208" s="2">
        <v>0.53217494863080494</v>
      </c>
      <c r="H208" s="2">
        <v>0.57721280966795396</v>
      </c>
      <c r="I208" s="2">
        <v>0.51190476190476097</v>
      </c>
      <c r="J208" s="2">
        <v>0.55087719298245597</v>
      </c>
      <c r="K208" s="2">
        <v>-1.5843460587574E-2</v>
      </c>
      <c r="M208" s="2" t="e">
        <f>(Table1[[#This Row],[poisson_likelihood]] - (1-Table1[[#This Row],[poisson_likelihood]])/(1/Table1[[#This Row],[365 implied]]-1))/4</f>
        <v>#DIV/0!</v>
      </c>
      <c r="N208" s="3" t="e">
        <f>Table1[[#This Row],[kelly/4 365]]*$W$2*$U$2</f>
        <v>#DIV/0!</v>
      </c>
      <c r="P208" s="2" t="e">
        <f>(Table1[[#This Row],[poisson_likelihood]] - (1-Table1[[#This Row],[poisson_likelihood]])/(1/Table1[[#This Row],[99/pinn implied]]-1))/4</f>
        <v>#DIV/0!</v>
      </c>
      <c r="Q208" s="3" t="e">
        <f>Table1[[#This Row],[kelly/4 99]]*$W$2*$U$2</f>
        <v>#DIV/0!</v>
      </c>
      <c r="S2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7703</v>
      </c>
      <c r="B209" t="s">
        <v>166</v>
      </c>
      <c r="C209" s="1">
        <v>45619</v>
      </c>
      <c r="D209" t="s">
        <v>12</v>
      </c>
      <c r="E209">
        <v>1.5</v>
      </c>
      <c r="F209" s="2">
        <v>0.61728395061728303</v>
      </c>
      <c r="G209" s="2">
        <v>0.64296018982450598</v>
      </c>
      <c r="H209" s="2">
        <v>0.59283801262267</v>
      </c>
      <c r="I209" s="2">
        <v>0.62195121951219501</v>
      </c>
      <c r="J209" s="2">
        <v>0.61510791366906403</v>
      </c>
      <c r="K209" s="2">
        <v>-1.59687175609972E-2</v>
      </c>
      <c r="M209" s="2" t="e">
        <f>(Table1[[#This Row],[poisson_likelihood]] - (1-Table1[[#This Row],[poisson_likelihood]])/(1/Table1[[#This Row],[365 implied]]-1))/4</f>
        <v>#DIV/0!</v>
      </c>
      <c r="N209" s="3" t="e">
        <f>Table1[[#This Row],[kelly/4 365]]*$W$2*$U$2</f>
        <v>#DIV/0!</v>
      </c>
      <c r="P209" s="2" t="e">
        <f>(Table1[[#This Row],[poisson_likelihood]] - (1-Table1[[#This Row],[poisson_likelihood]])/(1/Table1[[#This Row],[99/pinn implied]]-1))/4</f>
        <v>#DIV/0!</v>
      </c>
      <c r="Q209" s="3" t="e">
        <f>Table1[[#This Row],[kelly/4 99]]*$W$2*$U$2</f>
        <v>#DIV/0!</v>
      </c>
      <c r="S2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7493</v>
      </c>
      <c r="B210" t="s">
        <v>61</v>
      </c>
      <c r="C210" s="1">
        <v>45619</v>
      </c>
      <c r="D210" t="s">
        <v>12</v>
      </c>
      <c r="E210">
        <v>1.5</v>
      </c>
      <c r="F210" s="2">
        <v>0.52356020942408299</v>
      </c>
      <c r="G210" s="2">
        <v>0.54859933957939</v>
      </c>
      <c r="H210" s="2">
        <v>0.49280526480576198</v>
      </c>
      <c r="I210" s="2">
        <v>0.5</v>
      </c>
      <c r="J210" s="2">
        <v>0.50641025641025605</v>
      </c>
      <c r="K210" s="2">
        <v>-1.6137896764009001E-2</v>
      </c>
      <c r="M210" s="2" t="e">
        <f>(Table1[[#This Row],[poisson_likelihood]] - (1-Table1[[#This Row],[poisson_likelihood]])/(1/Table1[[#This Row],[365 implied]]-1))/4</f>
        <v>#DIV/0!</v>
      </c>
      <c r="N210" s="3" t="e">
        <f>Table1[[#This Row],[kelly/4 365]]*$W$2*$U$2</f>
        <v>#DIV/0!</v>
      </c>
      <c r="P210" s="2" t="e">
        <f>(Table1[[#This Row],[poisson_likelihood]] - (1-Table1[[#This Row],[poisson_likelihood]])/(1/Table1[[#This Row],[99/pinn implied]]-1))/4</f>
        <v>#DIV/0!</v>
      </c>
      <c r="Q210" s="3" t="e">
        <f>Table1[[#This Row],[kelly/4 99]]*$W$2*$U$2</f>
        <v>#DIV/0!</v>
      </c>
      <c r="S2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7779</v>
      </c>
      <c r="B211" t="s">
        <v>204</v>
      </c>
      <c r="C211" s="1">
        <v>45619</v>
      </c>
      <c r="D211" t="s">
        <v>12</v>
      </c>
      <c r="E211">
        <v>2.5</v>
      </c>
      <c r="F211" s="2">
        <v>0.5</v>
      </c>
      <c r="G211" s="2">
        <v>0.51024894222707495</v>
      </c>
      <c r="H211" s="2">
        <v>0.46738929509152999</v>
      </c>
      <c r="I211" s="2">
        <v>0.50837988826815605</v>
      </c>
      <c r="J211" s="2">
        <v>0.50162866449511401</v>
      </c>
      <c r="K211" s="2">
        <v>-1.6305352454234701E-2</v>
      </c>
      <c r="M211" s="2" t="e">
        <f>(Table1[[#This Row],[poisson_likelihood]] - (1-Table1[[#This Row],[poisson_likelihood]])/(1/Table1[[#This Row],[365 implied]]-1))/4</f>
        <v>#DIV/0!</v>
      </c>
      <c r="N211" s="3" t="e">
        <f>Table1[[#This Row],[kelly/4 365]]*$W$2*$U$2</f>
        <v>#DIV/0!</v>
      </c>
      <c r="P211" s="2" t="e">
        <f>(Table1[[#This Row],[poisson_likelihood]] - (1-Table1[[#This Row],[poisson_likelihood]])/(1/Table1[[#This Row],[99/pinn implied]]-1))/4</f>
        <v>#DIV/0!</v>
      </c>
      <c r="Q211" s="3" t="e">
        <f>Table1[[#This Row],[kelly/4 99]]*$W$2*$U$2</f>
        <v>#DIV/0!</v>
      </c>
      <c r="S2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7670</v>
      </c>
      <c r="B212" t="s">
        <v>149</v>
      </c>
      <c r="C212" s="1">
        <v>45619</v>
      </c>
      <c r="D212" t="s">
        <v>13</v>
      </c>
      <c r="E212">
        <v>3.5</v>
      </c>
      <c r="F212" s="2">
        <v>0.44444444444444398</v>
      </c>
      <c r="G212" s="2">
        <v>0.39164787935331802</v>
      </c>
      <c r="H212" s="2">
        <v>0.40769020058780298</v>
      </c>
      <c r="I212" s="2">
        <v>0.34615384615384598</v>
      </c>
      <c r="J212" s="2">
        <v>0.34726688102893799</v>
      </c>
      <c r="K212" s="2">
        <v>-1.6539409735488501E-2</v>
      </c>
      <c r="M212" s="2" t="e">
        <f>(Table1[[#This Row],[poisson_likelihood]] - (1-Table1[[#This Row],[poisson_likelihood]])/(1/Table1[[#This Row],[365 implied]]-1))/4</f>
        <v>#DIV/0!</v>
      </c>
      <c r="N212" s="3" t="e">
        <f>Table1[[#This Row],[kelly/4 365]]*$W$2*$U$2</f>
        <v>#DIV/0!</v>
      </c>
      <c r="P212" s="2" t="e">
        <f>(Table1[[#This Row],[poisson_likelihood]] - (1-Table1[[#This Row],[poisson_likelihood]])/(1/Table1[[#This Row],[99/pinn implied]]-1))/4</f>
        <v>#DIV/0!</v>
      </c>
      <c r="Q212" s="3" t="e">
        <f>Table1[[#This Row],[kelly/4 99]]*$W$2*$U$2</f>
        <v>#DIV/0!</v>
      </c>
      <c r="S2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7436</v>
      </c>
      <c r="B213" t="s">
        <v>32</v>
      </c>
      <c r="C213" s="1">
        <v>45619</v>
      </c>
      <c r="D213" t="s">
        <v>13</v>
      </c>
      <c r="E213">
        <v>3.5</v>
      </c>
      <c r="F213" s="2">
        <v>0.59523809523809501</v>
      </c>
      <c r="G213" s="2">
        <v>0.53167075237672501</v>
      </c>
      <c r="H213" s="2">
        <v>0.56802843147665505</v>
      </c>
      <c r="I213" s="2">
        <v>0.60571428571428498</v>
      </c>
      <c r="J213" s="2">
        <v>0.60067114093959695</v>
      </c>
      <c r="K213" s="2">
        <v>-1.6805968793830301E-2</v>
      </c>
      <c r="M213" s="2" t="e">
        <f>(Table1[[#This Row],[poisson_likelihood]] - (1-Table1[[#This Row],[poisson_likelihood]])/(1/Table1[[#This Row],[365 implied]]-1))/4</f>
        <v>#DIV/0!</v>
      </c>
      <c r="N213" s="3" t="e">
        <f>Table1[[#This Row],[kelly/4 365]]*$W$2*$U$2</f>
        <v>#DIV/0!</v>
      </c>
      <c r="P213" s="2" t="e">
        <f>(Table1[[#This Row],[poisson_likelihood]] - (1-Table1[[#This Row],[poisson_likelihood]])/(1/Table1[[#This Row],[99/pinn implied]]-1))/4</f>
        <v>#DIV/0!</v>
      </c>
      <c r="Q213" s="3" t="e">
        <f>Table1[[#This Row],[kelly/4 99]]*$W$2*$U$2</f>
        <v>#DIV/0!</v>
      </c>
      <c r="S2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7686</v>
      </c>
      <c r="B214" t="s">
        <v>157</v>
      </c>
      <c r="C214" s="1">
        <v>45619</v>
      </c>
      <c r="D214" t="s">
        <v>13</v>
      </c>
      <c r="E214">
        <v>2.5</v>
      </c>
      <c r="F214" s="2">
        <v>0.57471264367816</v>
      </c>
      <c r="G214" s="2">
        <v>0.50190892938926801</v>
      </c>
      <c r="H214" s="2">
        <v>0.54603088884037099</v>
      </c>
      <c r="I214" s="2">
        <v>0.52222222222222203</v>
      </c>
      <c r="J214" s="2">
        <v>0.56168831168831101</v>
      </c>
      <c r="K214" s="2">
        <v>-1.6860220749241001E-2</v>
      </c>
      <c r="M214" s="2" t="e">
        <f>(Table1[[#This Row],[poisson_likelihood]] - (1-Table1[[#This Row],[poisson_likelihood]])/(1/Table1[[#This Row],[365 implied]]-1))/4</f>
        <v>#DIV/0!</v>
      </c>
      <c r="N214" s="3" t="e">
        <f>Table1[[#This Row],[kelly/4 365]]*$W$2*$U$2</f>
        <v>#DIV/0!</v>
      </c>
      <c r="P214" s="2" t="e">
        <f>(Table1[[#This Row],[poisson_likelihood]] - (1-Table1[[#This Row],[poisson_likelihood]])/(1/Table1[[#This Row],[99/pinn implied]]-1))/4</f>
        <v>#DIV/0!</v>
      </c>
      <c r="Q214" s="3" t="e">
        <f>Table1[[#This Row],[kelly/4 99]]*$W$2*$U$2</f>
        <v>#DIV/0!</v>
      </c>
      <c r="S2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7632</v>
      </c>
      <c r="B215" t="s">
        <v>130</v>
      </c>
      <c r="C215" s="1">
        <v>45619</v>
      </c>
      <c r="D215" t="s">
        <v>13</v>
      </c>
      <c r="E215">
        <v>2.5</v>
      </c>
      <c r="F215" s="2">
        <v>0.476190476190476</v>
      </c>
      <c r="G215" s="2">
        <v>0.39404061157148701</v>
      </c>
      <c r="H215" s="2">
        <v>0.44052485162724703</v>
      </c>
      <c r="I215" s="2">
        <v>0.44217687074829898</v>
      </c>
      <c r="J215" s="2">
        <v>0.44802867383512501</v>
      </c>
      <c r="K215" s="2">
        <v>-1.7022229905177402E-2</v>
      </c>
      <c r="M215" s="2" t="e">
        <f>(Table1[[#This Row],[poisson_likelihood]] - (1-Table1[[#This Row],[poisson_likelihood]])/(1/Table1[[#This Row],[365 implied]]-1))/4</f>
        <v>#DIV/0!</v>
      </c>
      <c r="N215" s="3" t="e">
        <f>Table1[[#This Row],[kelly/4 365]]*$W$2*$U$2</f>
        <v>#DIV/0!</v>
      </c>
      <c r="P215" s="2" t="e">
        <f>(Table1[[#This Row],[poisson_likelihood]] - (1-Table1[[#This Row],[poisson_likelihood]])/(1/Table1[[#This Row],[99/pinn implied]]-1))/4</f>
        <v>#DIV/0!</v>
      </c>
      <c r="Q215" s="3" t="e">
        <f>Table1[[#This Row],[kelly/4 99]]*$W$2*$U$2</f>
        <v>#DIV/0!</v>
      </c>
      <c r="S2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7603</v>
      </c>
      <c r="B216" t="s">
        <v>116</v>
      </c>
      <c r="C216" s="1">
        <v>45619</v>
      </c>
      <c r="D216" t="s">
        <v>12</v>
      </c>
      <c r="E216">
        <v>1.5</v>
      </c>
      <c r="F216" s="2">
        <v>0.62893081761006198</v>
      </c>
      <c r="G216" s="2">
        <v>0.64004993258541198</v>
      </c>
      <c r="H216" s="2">
        <v>0.60341734168876804</v>
      </c>
      <c r="I216" s="2">
        <v>0.61654135338345795</v>
      </c>
      <c r="J216" s="2">
        <v>0.60465116279069697</v>
      </c>
      <c r="K216" s="2">
        <v>-1.7189163862228199E-2</v>
      </c>
      <c r="M216" s="2" t="e">
        <f>(Table1[[#This Row],[poisson_likelihood]] - (1-Table1[[#This Row],[poisson_likelihood]])/(1/Table1[[#This Row],[365 implied]]-1))/4</f>
        <v>#DIV/0!</v>
      </c>
      <c r="N216" s="3" t="e">
        <f>Table1[[#This Row],[kelly/4 365]]*$W$2*$U$2</f>
        <v>#DIV/0!</v>
      </c>
      <c r="P216" s="2" t="e">
        <f>(Table1[[#This Row],[poisson_likelihood]] - (1-Table1[[#This Row],[poisson_likelihood]])/(1/Table1[[#This Row],[99/pinn implied]]-1))/4</f>
        <v>#DIV/0!</v>
      </c>
      <c r="Q216" s="3" t="e">
        <f>Table1[[#This Row],[kelly/4 99]]*$W$2*$U$2</f>
        <v>#DIV/0!</v>
      </c>
      <c r="S2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7510</v>
      </c>
      <c r="B217" t="s">
        <v>69</v>
      </c>
      <c r="C217" s="1">
        <v>45619</v>
      </c>
      <c r="D217" t="s">
        <v>13</v>
      </c>
      <c r="E217">
        <v>1.5</v>
      </c>
      <c r="F217" s="2">
        <v>0.44642857142857101</v>
      </c>
      <c r="G217" s="2">
        <v>0.37003144903052598</v>
      </c>
      <c r="H217" s="2">
        <v>0.40831344418801202</v>
      </c>
      <c r="I217" s="2">
        <v>0.48765432098765399</v>
      </c>
      <c r="J217" s="2">
        <v>0.47222222222222199</v>
      </c>
      <c r="K217" s="2">
        <v>-1.7213283269929901E-2</v>
      </c>
      <c r="M217" s="2" t="e">
        <f>(Table1[[#This Row],[poisson_likelihood]] - (1-Table1[[#This Row],[poisson_likelihood]])/(1/Table1[[#This Row],[365 implied]]-1))/4</f>
        <v>#DIV/0!</v>
      </c>
      <c r="N217" s="3" t="e">
        <f>Table1[[#This Row],[kelly/4 365]]*$W$2*$U$2</f>
        <v>#DIV/0!</v>
      </c>
      <c r="P217" s="2" t="e">
        <f>(Table1[[#This Row],[poisson_likelihood]] - (1-Table1[[#This Row],[poisson_likelihood]])/(1/Table1[[#This Row],[99/pinn implied]]-1))/4</f>
        <v>#DIV/0!</v>
      </c>
      <c r="Q217" s="3" t="e">
        <f>Table1[[#This Row],[kelly/4 99]]*$W$2*$U$2</f>
        <v>#DIV/0!</v>
      </c>
      <c r="S2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7605</v>
      </c>
      <c r="B218" t="s">
        <v>117</v>
      </c>
      <c r="C218" s="1">
        <v>45619</v>
      </c>
      <c r="D218" t="s">
        <v>12</v>
      </c>
      <c r="E218">
        <v>1.5</v>
      </c>
      <c r="F218" s="2">
        <v>0.56497175141242895</v>
      </c>
      <c r="G218" s="2">
        <v>0.58748843238784298</v>
      </c>
      <c r="H218" s="2">
        <v>0.53472922384113497</v>
      </c>
      <c r="I218" s="2">
        <v>0.531645569620253</v>
      </c>
      <c r="J218" s="2">
        <v>0.52713178294573604</v>
      </c>
      <c r="K218" s="2">
        <v>-1.7379634351035601E-2</v>
      </c>
      <c r="M218" s="2" t="e">
        <f>(Table1[[#This Row],[poisson_likelihood]] - (1-Table1[[#This Row],[poisson_likelihood]])/(1/Table1[[#This Row],[365 implied]]-1))/4</f>
        <v>#DIV/0!</v>
      </c>
      <c r="N218" s="3" t="e">
        <f>Table1[[#This Row],[kelly/4 365]]*$W$2*$U$2</f>
        <v>#DIV/0!</v>
      </c>
      <c r="P218" s="2" t="e">
        <f>(Table1[[#This Row],[poisson_likelihood]] - (1-Table1[[#This Row],[poisson_likelihood]])/(1/Table1[[#This Row],[99/pinn implied]]-1))/4</f>
        <v>#DIV/0!</v>
      </c>
      <c r="Q218" s="3" t="e">
        <f>Table1[[#This Row],[kelly/4 99]]*$W$2*$U$2</f>
        <v>#DIV/0!</v>
      </c>
      <c r="S2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7411</v>
      </c>
      <c r="B219" t="s">
        <v>20</v>
      </c>
      <c r="C219" s="1">
        <v>45619</v>
      </c>
      <c r="D219" t="s">
        <v>12</v>
      </c>
      <c r="E219">
        <v>3.5</v>
      </c>
      <c r="F219" s="2">
        <v>0.45454545454545398</v>
      </c>
      <c r="G219" s="2">
        <v>0.449141061494364</v>
      </c>
      <c r="H219" s="2">
        <v>0.41654533092291501</v>
      </c>
      <c r="I219" s="2">
        <v>0.39102564102564102</v>
      </c>
      <c r="J219" s="2">
        <v>0.38297872340425498</v>
      </c>
      <c r="K219" s="2">
        <v>-1.74167233269969E-2</v>
      </c>
      <c r="M219" s="2" t="e">
        <f>(Table1[[#This Row],[poisson_likelihood]] - (1-Table1[[#This Row],[poisson_likelihood]])/(1/Table1[[#This Row],[365 implied]]-1))/4</f>
        <v>#DIV/0!</v>
      </c>
      <c r="N219" s="3" t="e">
        <f>Table1[[#This Row],[kelly/4 365]]*$W$2*$U$2</f>
        <v>#DIV/0!</v>
      </c>
      <c r="P219" s="2" t="e">
        <f>(Table1[[#This Row],[poisson_likelihood]] - (1-Table1[[#This Row],[poisson_likelihood]])/(1/Table1[[#This Row],[99/pinn implied]]-1))/4</f>
        <v>#DIV/0!</v>
      </c>
      <c r="Q219" s="3" t="e">
        <f>Table1[[#This Row],[kelly/4 99]]*$W$2*$U$2</f>
        <v>#DIV/0!</v>
      </c>
      <c r="S2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7685</v>
      </c>
      <c r="B220" t="s">
        <v>157</v>
      </c>
      <c r="C220" s="1">
        <v>45619</v>
      </c>
      <c r="D220" t="s">
        <v>12</v>
      </c>
      <c r="E220">
        <v>2.5</v>
      </c>
      <c r="F220" s="2">
        <v>0.49019607843137197</v>
      </c>
      <c r="G220" s="2">
        <v>0.49809107061073099</v>
      </c>
      <c r="H220" s="2">
        <v>0.45396911115962801</v>
      </c>
      <c r="I220" s="2">
        <v>0.47777777777777702</v>
      </c>
      <c r="J220" s="2">
        <v>0.43831168831168799</v>
      </c>
      <c r="K220" s="2">
        <v>-1.7765147412105199E-2</v>
      </c>
      <c r="M220" s="2" t="e">
        <f>(Table1[[#This Row],[poisson_likelihood]] - (1-Table1[[#This Row],[poisson_likelihood]])/(1/Table1[[#This Row],[365 implied]]-1))/4</f>
        <v>#DIV/0!</v>
      </c>
      <c r="N220" s="3" t="e">
        <f>Table1[[#This Row],[kelly/4 365]]*$W$2*$U$2</f>
        <v>#DIV/0!</v>
      </c>
      <c r="P220" s="2" t="e">
        <f>(Table1[[#This Row],[poisson_likelihood]] - (1-Table1[[#This Row],[poisson_likelihood]])/(1/Table1[[#This Row],[99/pinn implied]]-1))/4</f>
        <v>#DIV/0!</v>
      </c>
      <c r="Q220" s="3" t="e">
        <f>Table1[[#This Row],[kelly/4 99]]*$W$2*$U$2</f>
        <v>#DIV/0!</v>
      </c>
      <c r="S2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7595</v>
      </c>
      <c r="B221" t="s">
        <v>112</v>
      </c>
      <c r="C221" s="1">
        <v>45619</v>
      </c>
      <c r="D221" t="s">
        <v>12</v>
      </c>
      <c r="E221">
        <v>1.5</v>
      </c>
      <c r="F221" s="2">
        <v>0.65789473684210498</v>
      </c>
      <c r="G221" s="2">
        <v>0.66331302813330195</v>
      </c>
      <c r="H221" s="2">
        <v>0.63316321998524405</v>
      </c>
      <c r="I221" s="2">
        <v>0.60220994475138101</v>
      </c>
      <c r="J221" s="2">
        <v>0.59485530546623799</v>
      </c>
      <c r="K221" s="2">
        <v>-1.8073031549244101E-2</v>
      </c>
      <c r="M221" s="2" t="e">
        <f>(Table1[[#This Row],[poisson_likelihood]] - (1-Table1[[#This Row],[poisson_likelihood]])/(1/Table1[[#This Row],[365 implied]]-1))/4</f>
        <v>#DIV/0!</v>
      </c>
      <c r="N221" s="3" t="e">
        <f>Table1[[#This Row],[kelly/4 365]]*$W$2*$U$2</f>
        <v>#DIV/0!</v>
      </c>
      <c r="P221" s="2" t="e">
        <f>(Table1[[#This Row],[poisson_likelihood]] - (1-Table1[[#This Row],[poisson_likelihood]])/(1/Table1[[#This Row],[99/pinn implied]]-1))/4</f>
        <v>#DIV/0!</v>
      </c>
      <c r="Q221" s="3" t="e">
        <f>Table1[[#This Row],[kelly/4 99]]*$W$2*$U$2</f>
        <v>#DIV/0!</v>
      </c>
      <c r="S2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7682</v>
      </c>
      <c r="B222" t="s">
        <v>155</v>
      </c>
      <c r="C222" s="1">
        <v>45619</v>
      </c>
      <c r="D222" t="s">
        <v>13</v>
      </c>
      <c r="E222">
        <v>1.5</v>
      </c>
      <c r="F222" s="2">
        <v>0.44247787610619399</v>
      </c>
      <c r="G222" s="2">
        <v>0.36954898617271997</v>
      </c>
      <c r="H222" s="2">
        <v>0.40192906978932802</v>
      </c>
      <c r="I222" s="2">
        <v>0.36144578313253001</v>
      </c>
      <c r="J222" s="2">
        <v>0.39314516129032201</v>
      </c>
      <c r="K222" s="2">
        <v>-1.8182599657959601E-2</v>
      </c>
      <c r="M222" s="2" t="e">
        <f>(Table1[[#This Row],[poisson_likelihood]] - (1-Table1[[#This Row],[poisson_likelihood]])/(1/Table1[[#This Row],[365 implied]]-1))/4</f>
        <v>#DIV/0!</v>
      </c>
      <c r="N222" s="3" t="e">
        <f>Table1[[#This Row],[kelly/4 365]]*$W$2*$U$2</f>
        <v>#DIV/0!</v>
      </c>
      <c r="P222" s="2" t="e">
        <f>(Table1[[#This Row],[poisson_likelihood]] - (1-Table1[[#This Row],[poisson_likelihood]])/(1/Table1[[#This Row],[99/pinn implied]]-1))/4</f>
        <v>#DIV/0!</v>
      </c>
      <c r="Q222" s="3" t="e">
        <f>Table1[[#This Row],[kelly/4 99]]*$W$2*$U$2</f>
        <v>#DIV/0!</v>
      </c>
      <c r="S2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7558</v>
      </c>
      <c r="B223" t="s">
        <v>93</v>
      </c>
      <c r="C223" s="1">
        <v>45619</v>
      </c>
      <c r="D223" t="s">
        <v>13</v>
      </c>
      <c r="E223">
        <v>1.5</v>
      </c>
      <c r="F223" s="2">
        <v>0.427350427350427</v>
      </c>
      <c r="G223" s="2">
        <v>0.33385518747370202</v>
      </c>
      <c r="H223" s="2">
        <v>0.38534452344066999</v>
      </c>
      <c r="I223" s="2">
        <v>0.34911242603550202</v>
      </c>
      <c r="J223" s="2">
        <v>0.37627118644067797</v>
      </c>
      <c r="K223" s="2">
        <v>-1.8338398348662601E-2</v>
      </c>
      <c r="M223" s="2" t="e">
        <f>(Table1[[#This Row],[poisson_likelihood]] - (1-Table1[[#This Row],[poisson_likelihood]])/(1/Table1[[#This Row],[365 implied]]-1))/4</f>
        <v>#DIV/0!</v>
      </c>
      <c r="N223" s="3" t="e">
        <f>Table1[[#This Row],[kelly/4 365]]*$W$2*$U$2</f>
        <v>#DIV/0!</v>
      </c>
      <c r="P223" s="2" t="e">
        <f>(Table1[[#This Row],[poisson_likelihood]] - (1-Table1[[#This Row],[poisson_likelihood]])/(1/Table1[[#This Row],[99/pinn implied]]-1))/4</f>
        <v>#DIV/0!</v>
      </c>
      <c r="Q223" s="3" t="e">
        <f>Table1[[#This Row],[kelly/4 99]]*$W$2*$U$2</f>
        <v>#DIV/0!</v>
      </c>
      <c r="S2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7617</v>
      </c>
      <c r="B224" t="s">
        <v>123</v>
      </c>
      <c r="C224" s="1">
        <v>45619</v>
      </c>
      <c r="D224" t="s">
        <v>12</v>
      </c>
      <c r="E224">
        <v>1.5</v>
      </c>
      <c r="F224" s="2">
        <v>0.60606060606060597</v>
      </c>
      <c r="G224" s="2">
        <v>0.61041519790908705</v>
      </c>
      <c r="H224" s="2">
        <v>0.57681882075891999</v>
      </c>
      <c r="I224" s="2">
        <v>0.554838709677419</v>
      </c>
      <c r="J224" s="2">
        <v>0.55749128919860602</v>
      </c>
      <c r="K224" s="2">
        <v>-1.8557286826069799E-2</v>
      </c>
      <c r="M224" s="2" t="e">
        <f>(Table1[[#This Row],[poisson_likelihood]] - (1-Table1[[#This Row],[poisson_likelihood]])/(1/Table1[[#This Row],[365 implied]]-1))/4</f>
        <v>#DIV/0!</v>
      </c>
      <c r="N224" s="3" t="e">
        <f>Table1[[#This Row],[kelly/4 365]]*$W$2*$U$2</f>
        <v>#DIV/0!</v>
      </c>
      <c r="P224" s="2" t="e">
        <f>(Table1[[#This Row],[poisson_likelihood]] - (1-Table1[[#This Row],[poisson_likelihood]])/(1/Table1[[#This Row],[99/pinn implied]]-1))/4</f>
        <v>#DIV/0!</v>
      </c>
      <c r="Q224" s="3" t="e">
        <f>Table1[[#This Row],[kelly/4 99]]*$W$2*$U$2</f>
        <v>#DIV/0!</v>
      </c>
      <c r="S2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7489</v>
      </c>
      <c r="B225" t="s">
        <v>59</v>
      </c>
      <c r="C225" s="1">
        <v>45619</v>
      </c>
      <c r="D225" t="s">
        <v>12</v>
      </c>
      <c r="E225">
        <v>2.5</v>
      </c>
      <c r="F225" s="2">
        <v>0.57471264367816</v>
      </c>
      <c r="G225" s="2">
        <v>0.58183752870991901</v>
      </c>
      <c r="H225" s="2">
        <v>0.543115916652677</v>
      </c>
      <c r="I225" s="2">
        <v>0.54140127388534998</v>
      </c>
      <c r="J225" s="2">
        <v>0.56338028169013998</v>
      </c>
      <c r="K225" s="2">
        <v>-1.85737516974127E-2</v>
      </c>
      <c r="M225" s="2" t="e">
        <f>(Table1[[#This Row],[poisson_likelihood]] - (1-Table1[[#This Row],[poisson_likelihood]])/(1/Table1[[#This Row],[365 implied]]-1))/4</f>
        <v>#DIV/0!</v>
      </c>
      <c r="N225" s="3" t="e">
        <f>Table1[[#This Row],[kelly/4 365]]*$W$2*$U$2</f>
        <v>#DIV/0!</v>
      </c>
      <c r="P225" s="2" t="e">
        <f>(Table1[[#This Row],[poisson_likelihood]] - (1-Table1[[#This Row],[poisson_likelihood]])/(1/Table1[[#This Row],[99/pinn implied]]-1))/4</f>
        <v>#DIV/0!</v>
      </c>
      <c r="Q225" s="3" t="e">
        <f>Table1[[#This Row],[kelly/4 99]]*$W$2*$U$2</f>
        <v>#DIV/0!</v>
      </c>
      <c r="S2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7780</v>
      </c>
      <c r="B226" t="s">
        <v>204</v>
      </c>
      <c r="C226" s="1">
        <v>45619</v>
      </c>
      <c r="D226" t="s">
        <v>13</v>
      </c>
      <c r="E226">
        <v>2.5</v>
      </c>
      <c r="F226" s="2">
        <v>0.56497175141242895</v>
      </c>
      <c r="G226" s="2">
        <v>0.48975105777292399</v>
      </c>
      <c r="H226" s="2">
        <v>0.53261070490846896</v>
      </c>
      <c r="I226" s="2">
        <v>0.491620111731843</v>
      </c>
      <c r="J226" s="2">
        <v>0.49837133550488599</v>
      </c>
      <c r="K226" s="2">
        <v>-1.85970949064964E-2</v>
      </c>
      <c r="M226" s="2" t="e">
        <f>(Table1[[#This Row],[poisson_likelihood]] - (1-Table1[[#This Row],[poisson_likelihood]])/(1/Table1[[#This Row],[365 implied]]-1))/4</f>
        <v>#DIV/0!</v>
      </c>
      <c r="N226" s="3" t="e">
        <f>Table1[[#This Row],[kelly/4 365]]*$W$2*$U$2</f>
        <v>#DIV/0!</v>
      </c>
      <c r="P226" s="2" t="e">
        <f>(Table1[[#This Row],[poisson_likelihood]] - (1-Table1[[#This Row],[poisson_likelihood]])/(1/Table1[[#This Row],[99/pinn implied]]-1))/4</f>
        <v>#DIV/0!</v>
      </c>
      <c r="Q226" s="3" t="e">
        <f>Table1[[#This Row],[kelly/4 99]]*$W$2*$U$2</f>
        <v>#DIV/0!</v>
      </c>
      <c r="S2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7597</v>
      </c>
      <c r="B227" t="s">
        <v>113</v>
      </c>
      <c r="C227" s="1">
        <v>45619</v>
      </c>
      <c r="D227" t="s">
        <v>12</v>
      </c>
      <c r="E227">
        <v>2.5</v>
      </c>
      <c r="F227" s="2">
        <v>0.45871559633027498</v>
      </c>
      <c r="G227" s="2">
        <v>0.46750026108130599</v>
      </c>
      <c r="H227" s="2">
        <v>0.41837157130972702</v>
      </c>
      <c r="I227" s="2">
        <v>0.36601307189542398</v>
      </c>
      <c r="J227" s="2">
        <v>0.36575875486381298</v>
      </c>
      <c r="K227" s="2">
        <v>-1.8633469183219099E-2</v>
      </c>
      <c r="M227" s="2" t="e">
        <f>(Table1[[#This Row],[poisson_likelihood]] - (1-Table1[[#This Row],[poisson_likelihood]])/(1/Table1[[#This Row],[365 implied]]-1))/4</f>
        <v>#DIV/0!</v>
      </c>
      <c r="N227" s="3" t="e">
        <f>Table1[[#This Row],[kelly/4 365]]*$W$2*$U$2</f>
        <v>#DIV/0!</v>
      </c>
      <c r="P227" s="2" t="e">
        <f>(Table1[[#This Row],[poisson_likelihood]] - (1-Table1[[#This Row],[poisson_likelihood]])/(1/Table1[[#This Row],[99/pinn implied]]-1))/4</f>
        <v>#DIV/0!</v>
      </c>
      <c r="Q227" s="3" t="e">
        <f>Table1[[#This Row],[kelly/4 99]]*$W$2*$U$2</f>
        <v>#DIV/0!</v>
      </c>
      <c r="S2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7730</v>
      </c>
      <c r="B228" t="s">
        <v>179</v>
      </c>
      <c r="C228" s="1">
        <v>45619</v>
      </c>
      <c r="D228" t="s">
        <v>13</v>
      </c>
      <c r="E228">
        <v>2.5</v>
      </c>
      <c r="F228" s="2">
        <v>0.47393364928909898</v>
      </c>
      <c r="G228" s="2">
        <v>0.39925237333213898</v>
      </c>
      <c r="H228" s="2">
        <v>0.43465861173078102</v>
      </c>
      <c r="I228" s="2">
        <v>0.45652173913043398</v>
      </c>
      <c r="J228" s="2">
        <v>0.433544303797468</v>
      </c>
      <c r="K228" s="2">
        <v>-1.8664488569380799E-2</v>
      </c>
      <c r="M228" s="2" t="e">
        <f>(Table1[[#This Row],[poisson_likelihood]] - (1-Table1[[#This Row],[poisson_likelihood]])/(1/Table1[[#This Row],[365 implied]]-1))/4</f>
        <v>#DIV/0!</v>
      </c>
      <c r="N228" s="3" t="e">
        <f>Table1[[#This Row],[kelly/4 365]]*$W$2*$U$2</f>
        <v>#DIV/0!</v>
      </c>
      <c r="P228" s="2" t="e">
        <f>(Table1[[#This Row],[poisson_likelihood]] - (1-Table1[[#This Row],[poisson_likelihood]])/(1/Table1[[#This Row],[99/pinn implied]]-1))/4</f>
        <v>#DIV/0!</v>
      </c>
      <c r="Q228" s="3" t="e">
        <f>Table1[[#This Row],[kelly/4 99]]*$W$2*$U$2</f>
        <v>#DIV/0!</v>
      </c>
      <c r="S2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7453</v>
      </c>
      <c r="B229" t="s">
        <v>41</v>
      </c>
      <c r="C229" s="1">
        <v>45619</v>
      </c>
      <c r="D229" t="s">
        <v>12</v>
      </c>
      <c r="E229">
        <v>2.5</v>
      </c>
      <c r="F229" s="2">
        <v>0.485436893203883</v>
      </c>
      <c r="G229" s="2">
        <v>0.49134325249375699</v>
      </c>
      <c r="H229" s="2">
        <v>0.44687253490037498</v>
      </c>
      <c r="I229" s="2">
        <v>0.55757575757575695</v>
      </c>
      <c r="J229" s="2">
        <v>0.56630824372759803</v>
      </c>
      <c r="K229" s="2">
        <v>-1.8736457100289299E-2</v>
      </c>
      <c r="M229" s="2" t="e">
        <f>(Table1[[#This Row],[poisson_likelihood]] - (1-Table1[[#This Row],[poisson_likelihood]])/(1/Table1[[#This Row],[365 implied]]-1))/4</f>
        <v>#DIV/0!</v>
      </c>
      <c r="N229" s="3" t="e">
        <f>Table1[[#This Row],[kelly/4 365]]*$W$2*$U$2</f>
        <v>#DIV/0!</v>
      </c>
      <c r="P229" s="2" t="e">
        <f>(Table1[[#This Row],[poisson_likelihood]] - (1-Table1[[#This Row],[poisson_likelihood]])/(1/Table1[[#This Row],[99/pinn implied]]-1))/4</f>
        <v>#DIV/0!</v>
      </c>
      <c r="Q229" s="3" t="e">
        <f>Table1[[#This Row],[kelly/4 99]]*$W$2*$U$2</f>
        <v>#DIV/0!</v>
      </c>
      <c r="S2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7738</v>
      </c>
      <c r="B230" t="s">
        <v>183</v>
      </c>
      <c r="C230" s="1">
        <v>45619</v>
      </c>
      <c r="D230" t="s">
        <v>13</v>
      </c>
      <c r="E230">
        <v>2.5</v>
      </c>
      <c r="F230" s="2">
        <v>0.61728395061728303</v>
      </c>
      <c r="G230" s="2">
        <v>0.543861421562012</v>
      </c>
      <c r="H230" s="2">
        <v>0.58836036480551401</v>
      </c>
      <c r="I230" s="2">
        <v>0.60975609756097504</v>
      </c>
      <c r="J230" s="2">
        <v>0.59121621621621601</v>
      </c>
      <c r="K230" s="2">
        <v>-1.88936326673655E-2</v>
      </c>
      <c r="M230" s="2" t="e">
        <f>(Table1[[#This Row],[poisson_likelihood]] - (1-Table1[[#This Row],[poisson_likelihood]])/(1/Table1[[#This Row],[365 implied]]-1))/4</f>
        <v>#DIV/0!</v>
      </c>
      <c r="N230" s="3" t="e">
        <f>Table1[[#This Row],[kelly/4 365]]*$W$2*$U$2</f>
        <v>#DIV/0!</v>
      </c>
      <c r="P230" s="2" t="e">
        <f>(Table1[[#This Row],[poisson_likelihood]] - (1-Table1[[#This Row],[poisson_likelihood]])/(1/Table1[[#This Row],[99/pinn implied]]-1))/4</f>
        <v>#DIV/0!</v>
      </c>
      <c r="Q230" s="3" t="e">
        <f>Table1[[#This Row],[kelly/4 99]]*$W$2*$U$2</f>
        <v>#DIV/0!</v>
      </c>
      <c r="S2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7661</v>
      </c>
      <c r="B231" t="s">
        <v>145</v>
      </c>
      <c r="C231" s="1">
        <v>45619</v>
      </c>
      <c r="D231" t="s">
        <v>12</v>
      </c>
      <c r="E231">
        <v>1.5</v>
      </c>
      <c r="F231" s="2">
        <v>0.66666666666666596</v>
      </c>
      <c r="G231" s="2">
        <v>0.66863739971959901</v>
      </c>
      <c r="H231" s="2">
        <v>0.64146464146718896</v>
      </c>
      <c r="I231" s="2">
        <v>0.72222222222222199</v>
      </c>
      <c r="J231" s="2">
        <v>0.6875</v>
      </c>
      <c r="K231" s="2">
        <v>-1.89015188996077E-2</v>
      </c>
      <c r="M231" s="2" t="e">
        <f>(Table1[[#This Row],[poisson_likelihood]] - (1-Table1[[#This Row],[poisson_likelihood]])/(1/Table1[[#This Row],[365 implied]]-1))/4</f>
        <v>#DIV/0!</v>
      </c>
      <c r="N231" s="3" t="e">
        <f>Table1[[#This Row],[kelly/4 365]]*$W$2*$U$2</f>
        <v>#DIV/0!</v>
      </c>
      <c r="P231" s="2" t="e">
        <f>(Table1[[#This Row],[poisson_likelihood]] - (1-Table1[[#This Row],[poisson_likelihood]])/(1/Table1[[#This Row],[99/pinn implied]]-1))/4</f>
        <v>#DIV/0!</v>
      </c>
      <c r="Q231" s="3" t="e">
        <f>Table1[[#This Row],[kelly/4 99]]*$W$2*$U$2</f>
        <v>#DIV/0!</v>
      </c>
      <c r="S2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7645</v>
      </c>
      <c r="B232" t="s">
        <v>137</v>
      </c>
      <c r="C232" s="1">
        <v>45619</v>
      </c>
      <c r="D232" t="s">
        <v>12</v>
      </c>
      <c r="E232">
        <v>2.5</v>
      </c>
      <c r="F232" s="2">
        <v>0.42372881355932202</v>
      </c>
      <c r="G232" s="2">
        <v>0.43083019315224402</v>
      </c>
      <c r="H232" s="2">
        <v>0.379194313079324</v>
      </c>
      <c r="I232" s="2">
        <v>0.46808510638297801</v>
      </c>
      <c r="J232" s="2">
        <v>0.45018450184501801</v>
      </c>
      <c r="K232" s="2">
        <v>-1.9320114178822401E-2</v>
      </c>
      <c r="M232" s="2" t="e">
        <f>(Table1[[#This Row],[poisson_likelihood]] - (1-Table1[[#This Row],[poisson_likelihood]])/(1/Table1[[#This Row],[365 implied]]-1))/4</f>
        <v>#DIV/0!</v>
      </c>
      <c r="N232" s="3" t="e">
        <f>Table1[[#This Row],[kelly/4 365]]*$W$2*$U$2</f>
        <v>#DIV/0!</v>
      </c>
      <c r="P232" s="2" t="e">
        <f>(Table1[[#This Row],[poisson_likelihood]] - (1-Table1[[#This Row],[poisson_likelihood]])/(1/Table1[[#This Row],[99/pinn implied]]-1))/4</f>
        <v>#DIV/0!</v>
      </c>
      <c r="Q232" s="3" t="e">
        <f>Table1[[#This Row],[kelly/4 99]]*$W$2*$U$2</f>
        <v>#DIV/0!</v>
      </c>
      <c r="S2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7630</v>
      </c>
      <c r="B233" t="s">
        <v>129</v>
      </c>
      <c r="C233" s="1">
        <v>45619</v>
      </c>
      <c r="D233" t="s">
        <v>13</v>
      </c>
      <c r="E233">
        <v>2.5</v>
      </c>
      <c r="F233" s="2">
        <v>0.44052863436123302</v>
      </c>
      <c r="G233" s="2">
        <v>0.37002955671224902</v>
      </c>
      <c r="H233" s="2">
        <v>0.397024875928983</v>
      </c>
      <c r="I233" s="2">
        <v>0.348314606741573</v>
      </c>
      <c r="J233" s="2">
        <v>0.33870967741935398</v>
      </c>
      <c r="K233" s="2">
        <v>-1.9439671582914601E-2</v>
      </c>
      <c r="M233" s="2" t="e">
        <f>(Table1[[#This Row],[poisson_likelihood]] - (1-Table1[[#This Row],[poisson_likelihood]])/(1/Table1[[#This Row],[365 implied]]-1))/4</f>
        <v>#DIV/0!</v>
      </c>
      <c r="N233" s="3" t="e">
        <f>Table1[[#This Row],[kelly/4 365]]*$W$2*$U$2</f>
        <v>#DIV/0!</v>
      </c>
      <c r="P233" s="2" t="e">
        <f>(Table1[[#This Row],[poisson_likelihood]] - (1-Table1[[#This Row],[poisson_likelihood]])/(1/Table1[[#This Row],[99/pinn implied]]-1))/4</f>
        <v>#DIV/0!</v>
      </c>
      <c r="Q233" s="3" t="e">
        <f>Table1[[#This Row],[kelly/4 99]]*$W$2*$U$2</f>
        <v>#DIV/0!</v>
      </c>
      <c r="S2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7580</v>
      </c>
      <c r="B234" t="s">
        <v>104</v>
      </c>
      <c r="C234" s="1">
        <v>45619</v>
      </c>
      <c r="D234" t="s">
        <v>13</v>
      </c>
      <c r="E234">
        <v>2.5</v>
      </c>
      <c r="F234" s="2">
        <v>0.476190476190476</v>
      </c>
      <c r="G234" s="2">
        <v>0.41429489109244899</v>
      </c>
      <c r="H234" s="2">
        <v>0.43510116702960999</v>
      </c>
      <c r="I234" s="2">
        <v>0.42944785276073599</v>
      </c>
      <c r="J234" s="2">
        <v>0.434782608695652</v>
      </c>
      <c r="K234" s="2">
        <v>-1.9610806644958699E-2</v>
      </c>
      <c r="M234" s="2" t="e">
        <f>(Table1[[#This Row],[poisson_likelihood]] - (1-Table1[[#This Row],[poisson_likelihood]])/(1/Table1[[#This Row],[365 implied]]-1))/4</f>
        <v>#DIV/0!</v>
      </c>
      <c r="N234" s="3" t="e">
        <f>Table1[[#This Row],[kelly/4 365]]*$W$2*$U$2</f>
        <v>#DIV/0!</v>
      </c>
      <c r="P234" s="2" t="e">
        <f>(Table1[[#This Row],[poisson_likelihood]] - (1-Table1[[#This Row],[poisson_likelihood]])/(1/Table1[[#This Row],[99/pinn implied]]-1))/4</f>
        <v>#DIV/0!</v>
      </c>
      <c r="Q234" s="3" t="e">
        <f>Table1[[#This Row],[kelly/4 99]]*$W$2*$U$2</f>
        <v>#DIV/0!</v>
      </c>
      <c r="S2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7503</v>
      </c>
      <c r="B235" t="s">
        <v>66</v>
      </c>
      <c r="C235" s="1">
        <v>45619</v>
      </c>
      <c r="D235" t="s">
        <v>12</v>
      </c>
      <c r="E235">
        <v>2.5</v>
      </c>
      <c r="F235" s="2">
        <v>0.61728395061728303</v>
      </c>
      <c r="G235" s="2">
        <v>0.62937021405779303</v>
      </c>
      <c r="H235" s="2">
        <v>0.58710853581189504</v>
      </c>
      <c r="I235" s="2">
        <v>0.60479041916167597</v>
      </c>
      <c r="J235" s="2">
        <v>0.58657243816254401</v>
      </c>
      <c r="K235" s="2">
        <v>-1.9711359671261901E-2</v>
      </c>
      <c r="M235" s="2" t="e">
        <f>(Table1[[#This Row],[poisson_likelihood]] - (1-Table1[[#This Row],[poisson_likelihood]])/(1/Table1[[#This Row],[365 implied]]-1))/4</f>
        <v>#DIV/0!</v>
      </c>
      <c r="N235" s="3" t="e">
        <f>Table1[[#This Row],[kelly/4 365]]*$W$2*$U$2</f>
        <v>#DIV/0!</v>
      </c>
      <c r="P235" s="2" t="e">
        <f>(Table1[[#This Row],[poisson_likelihood]] - (1-Table1[[#This Row],[poisson_likelihood]])/(1/Table1[[#This Row],[99/pinn implied]]-1))/4</f>
        <v>#DIV/0!</v>
      </c>
      <c r="Q235" s="3" t="e">
        <f>Table1[[#This Row],[kelly/4 99]]*$W$2*$U$2</f>
        <v>#DIV/0!</v>
      </c>
      <c r="S2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7726</v>
      </c>
      <c r="B236" t="s">
        <v>177</v>
      </c>
      <c r="C236" s="1">
        <v>45619</v>
      </c>
      <c r="D236" t="s">
        <v>13</v>
      </c>
      <c r="E236">
        <v>2.5</v>
      </c>
      <c r="F236" s="2">
        <v>0.42016806722688999</v>
      </c>
      <c r="G236" s="2">
        <v>0.343350455850848</v>
      </c>
      <c r="H236" s="2">
        <v>0.37398417314163201</v>
      </c>
      <c r="I236" s="2">
        <v>0.35714285714285698</v>
      </c>
      <c r="J236" s="2">
        <v>0.35759493670886</v>
      </c>
      <c r="K236" s="2">
        <v>-1.9912621000528E-2</v>
      </c>
      <c r="M236" s="2" t="e">
        <f>(Table1[[#This Row],[poisson_likelihood]] - (1-Table1[[#This Row],[poisson_likelihood]])/(1/Table1[[#This Row],[365 implied]]-1))/4</f>
        <v>#DIV/0!</v>
      </c>
      <c r="N236" s="3" t="e">
        <f>Table1[[#This Row],[kelly/4 365]]*$W$2*$U$2</f>
        <v>#DIV/0!</v>
      </c>
      <c r="P236" s="2" t="e">
        <f>(Table1[[#This Row],[poisson_likelihood]] - (1-Table1[[#This Row],[poisson_likelihood]])/(1/Table1[[#This Row],[99/pinn implied]]-1))/4</f>
        <v>#DIV/0!</v>
      </c>
      <c r="Q236" s="3" t="e">
        <f>Table1[[#This Row],[kelly/4 99]]*$W$2*$U$2</f>
        <v>#DIV/0!</v>
      </c>
      <c r="S2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7623</v>
      </c>
      <c r="B237" t="s">
        <v>126</v>
      </c>
      <c r="C237" s="1">
        <v>45619</v>
      </c>
      <c r="D237" t="s">
        <v>12</v>
      </c>
      <c r="E237">
        <v>3.5</v>
      </c>
      <c r="F237" s="2">
        <v>0.56179775280898803</v>
      </c>
      <c r="G237" s="2">
        <v>0.55875934719364395</v>
      </c>
      <c r="H237" s="2">
        <v>0.52676239964227101</v>
      </c>
      <c r="I237" s="2">
        <v>0.51973684210526305</v>
      </c>
      <c r="J237" s="2">
        <v>0.53521126760563298</v>
      </c>
      <c r="K237" s="2">
        <v>-1.9988118152806399E-2</v>
      </c>
      <c r="M237" s="2" t="e">
        <f>(Table1[[#This Row],[poisson_likelihood]] - (1-Table1[[#This Row],[poisson_likelihood]])/(1/Table1[[#This Row],[365 implied]]-1))/4</f>
        <v>#DIV/0!</v>
      </c>
      <c r="N237" s="3" t="e">
        <f>Table1[[#This Row],[kelly/4 365]]*$W$2*$U$2</f>
        <v>#DIV/0!</v>
      </c>
      <c r="P237" s="2" t="e">
        <f>(Table1[[#This Row],[poisson_likelihood]] - (1-Table1[[#This Row],[poisson_likelihood]])/(1/Table1[[#This Row],[99/pinn implied]]-1))/4</f>
        <v>#DIV/0!</v>
      </c>
      <c r="Q237" s="3" t="e">
        <f>Table1[[#This Row],[kelly/4 99]]*$W$2*$U$2</f>
        <v>#DIV/0!</v>
      </c>
      <c r="S2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7735</v>
      </c>
      <c r="B238" t="s">
        <v>182</v>
      </c>
      <c r="C238" s="1">
        <v>45619</v>
      </c>
      <c r="D238" t="s">
        <v>12</v>
      </c>
      <c r="E238">
        <v>2.5</v>
      </c>
      <c r="F238" s="2">
        <v>0.49504950495049499</v>
      </c>
      <c r="G238" s="2">
        <v>0.49836714750418099</v>
      </c>
      <c r="H238" s="2">
        <v>0.45440679470923201</v>
      </c>
      <c r="I238" s="2">
        <v>0.43502824858757</v>
      </c>
      <c r="J238" s="2">
        <v>0.434640522875817</v>
      </c>
      <c r="K238" s="2">
        <v>-2.01221261488603E-2</v>
      </c>
      <c r="M238" s="2" t="e">
        <f>(Table1[[#This Row],[poisson_likelihood]] - (1-Table1[[#This Row],[poisson_likelihood]])/(1/Table1[[#This Row],[365 implied]]-1))/4</f>
        <v>#DIV/0!</v>
      </c>
      <c r="N238" s="3" t="e">
        <f>Table1[[#This Row],[kelly/4 365]]*$W$2*$U$2</f>
        <v>#DIV/0!</v>
      </c>
      <c r="P238" s="2" t="e">
        <f>(Table1[[#This Row],[poisson_likelihood]] - (1-Table1[[#This Row],[poisson_likelihood]])/(1/Table1[[#This Row],[99/pinn implied]]-1))/4</f>
        <v>#DIV/0!</v>
      </c>
      <c r="Q238" s="3" t="e">
        <f>Table1[[#This Row],[kelly/4 99]]*$W$2*$U$2</f>
        <v>#DIV/0!</v>
      </c>
      <c r="S2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7690</v>
      </c>
      <c r="B239" t="s">
        <v>159</v>
      </c>
      <c r="C239" s="1">
        <v>45619</v>
      </c>
      <c r="D239" t="s">
        <v>13</v>
      </c>
      <c r="E239">
        <v>1.5</v>
      </c>
      <c r="F239" s="2">
        <v>0.41666666666666602</v>
      </c>
      <c r="G239" s="2">
        <v>0.31696156547505899</v>
      </c>
      <c r="H239" s="2">
        <v>0.36916075992908898</v>
      </c>
      <c r="I239" s="2">
        <v>0.445544554455445</v>
      </c>
      <c r="J239" s="2">
        <v>0.42424242424242398</v>
      </c>
      <c r="K239" s="2">
        <v>-2.0359674316104699E-2</v>
      </c>
      <c r="M239" s="2" t="e">
        <f>(Table1[[#This Row],[poisson_likelihood]] - (1-Table1[[#This Row],[poisson_likelihood]])/(1/Table1[[#This Row],[365 implied]]-1))/4</f>
        <v>#DIV/0!</v>
      </c>
      <c r="N239" s="3" t="e">
        <f>Table1[[#This Row],[kelly/4 365]]*$W$2*$U$2</f>
        <v>#DIV/0!</v>
      </c>
      <c r="P239" s="2" t="e">
        <f>(Table1[[#This Row],[poisson_likelihood]] - (1-Table1[[#This Row],[poisson_likelihood]])/(1/Table1[[#This Row],[99/pinn implied]]-1))/4</f>
        <v>#DIV/0!</v>
      </c>
      <c r="Q239" s="3" t="e">
        <f>Table1[[#This Row],[kelly/4 99]]*$W$2*$U$2</f>
        <v>#DIV/0!</v>
      </c>
      <c r="S2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7584</v>
      </c>
      <c r="B240" t="s">
        <v>106</v>
      </c>
      <c r="C240" s="1">
        <v>45619</v>
      </c>
      <c r="D240" t="s">
        <v>13</v>
      </c>
      <c r="E240">
        <v>1.5</v>
      </c>
      <c r="F240" s="2">
        <v>0.41152263374485498</v>
      </c>
      <c r="G240" s="2">
        <v>0.32475858211987602</v>
      </c>
      <c r="H240" s="2">
        <v>0.36341862348077902</v>
      </c>
      <c r="I240" s="2">
        <v>0.30872483221476499</v>
      </c>
      <c r="J240" s="2">
        <v>0.34408602150537598</v>
      </c>
      <c r="K240" s="2">
        <v>-2.0435794570228299E-2</v>
      </c>
      <c r="M240" s="2" t="e">
        <f>(Table1[[#This Row],[poisson_likelihood]] - (1-Table1[[#This Row],[poisson_likelihood]])/(1/Table1[[#This Row],[365 implied]]-1))/4</f>
        <v>#DIV/0!</v>
      </c>
      <c r="N240" s="3" t="e">
        <f>Table1[[#This Row],[kelly/4 365]]*$W$2*$U$2</f>
        <v>#DIV/0!</v>
      </c>
      <c r="P240" s="2" t="e">
        <f>(Table1[[#This Row],[poisson_likelihood]] - (1-Table1[[#This Row],[poisson_likelihood]])/(1/Table1[[#This Row],[99/pinn implied]]-1))/4</f>
        <v>#DIV/0!</v>
      </c>
      <c r="Q240" s="3" t="e">
        <f>Table1[[#This Row],[kelly/4 99]]*$W$2*$U$2</f>
        <v>#DIV/0!</v>
      </c>
      <c r="S2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7447</v>
      </c>
      <c r="B241" t="s">
        <v>38</v>
      </c>
      <c r="C241" s="1">
        <v>45619</v>
      </c>
      <c r="D241" t="s">
        <v>12</v>
      </c>
      <c r="E241">
        <v>2.5</v>
      </c>
      <c r="F241" s="2">
        <v>0.42372881355932202</v>
      </c>
      <c r="G241" s="2">
        <v>0.42700965833230198</v>
      </c>
      <c r="H241" s="2">
        <v>0.37585540727491501</v>
      </c>
      <c r="I241" s="2">
        <v>0.32544378698224802</v>
      </c>
      <c r="J241" s="2">
        <v>0.318936877076411</v>
      </c>
      <c r="K241" s="2">
        <v>-2.0768610079264602E-2</v>
      </c>
      <c r="M241" s="2" t="e">
        <f>(Table1[[#This Row],[poisson_likelihood]] - (1-Table1[[#This Row],[poisson_likelihood]])/(1/Table1[[#This Row],[365 implied]]-1))/4</f>
        <v>#DIV/0!</v>
      </c>
      <c r="N241" s="3" t="e">
        <f>Table1[[#This Row],[kelly/4 365]]*$W$2*$U$2</f>
        <v>#DIV/0!</v>
      </c>
      <c r="P241" s="2" t="e">
        <f>(Table1[[#This Row],[poisson_likelihood]] - (1-Table1[[#This Row],[poisson_likelihood]])/(1/Table1[[#This Row],[99/pinn implied]]-1))/4</f>
        <v>#DIV/0!</v>
      </c>
      <c r="Q241" s="3" t="e">
        <f>Table1[[#This Row],[kelly/4 99]]*$W$2*$U$2</f>
        <v>#DIV/0!</v>
      </c>
      <c r="S2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7696</v>
      </c>
      <c r="B242" t="s">
        <v>162</v>
      </c>
      <c r="C242" s="1">
        <v>45619</v>
      </c>
      <c r="D242" t="s">
        <v>13</v>
      </c>
      <c r="E242">
        <v>1.5</v>
      </c>
      <c r="F242" s="2">
        <v>0.43859649122806998</v>
      </c>
      <c r="G242" s="2">
        <v>0.36218843310468102</v>
      </c>
      <c r="H242" s="2">
        <v>0.39183467153554102</v>
      </c>
      <c r="I242" s="2">
        <v>0.41847826086956502</v>
      </c>
      <c r="J242" s="2">
        <v>0.41324921135646597</v>
      </c>
      <c r="K242" s="2">
        <v>-2.0823622831829199E-2</v>
      </c>
      <c r="M242" s="2" t="e">
        <f>(Table1[[#This Row],[poisson_likelihood]] - (1-Table1[[#This Row],[poisson_likelihood]])/(1/Table1[[#This Row],[365 implied]]-1))/4</f>
        <v>#DIV/0!</v>
      </c>
      <c r="N242" s="3" t="e">
        <f>Table1[[#This Row],[kelly/4 365]]*$W$2*$U$2</f>
        <v>#DIV/0!</v>
      </c>
      <c r="P242" s="2" t="e">
        <f>(Table1[[#This Row],[poisson_likelihood]] - (1-Table1[[#This Row],[poisson_likelihood]])/(1/Table1[[#This Row],[99/pinn implied]]-1))/4</f>
        <v>#DIV/0!</v>
      </c>
      <c r="Q242" s="3" t="e">
        <f>Table1[[#This Row],[kelly/4 99]]*$W$2*$U$2</f>
        <v>#DIV/0!</v>
      </c>
      <c r="S2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7662</v>
      </c>
      <c r="B243" t="s">
        <v>145</v>
      </c>
      <c r="C243" s="1">
        <v>45619</v>
      </c>
      <c r="D243" t="s">
        <v>13</v>
      </c>
      <c r="E243">
        <v>1.5</v>
      </c>
      <c r="F243" s="2">
        <v>0.40816326530612201</v>
      </c>
      <c r="G243" s="2">
        <v>0.33136260028040099</v>
      </c>
      <c r="H243" s="2">
        <v>0.35853535853280999</v>
      </c>
      <c r="I243" s="2">
        <v>0.27777777777777701</v>
      </c>
      <c r="J243" s="2">
        <v>0.3125</v>
      </c>
      <c r="K243" s="2">
        <v>-2.0963512343899E-2</v>
      </c>
      <c r="M243" s="2" t="e">
        <f>(Table1[[#This Row],[poisson_likelihood]] - (1-Table1[[#This Row],[poisson_likelihood]])/(1/Table1[[#This Row],[365 implied]]-1))/4</f>
        <v>#DIV/0!</v>
      </c>
      <c r="N243" s="3" t="e">
        <f>Table1[[#This Row],[kelly/4 365]]*$W$2*$U$2</f>
        <v>#DIV/0!</v>
      </c>
      <c r="P243" s="2" t="e">
        <f>(Table1[[#This Row],[poisson_likelihood]] - (1-Table1[[#This Row],[poisson_likelihood]])/(1/Table1[[#This Row],[99/pinn implied]]-1))/4</f>
        <v>#DIV/0!</v>
      </c>
      <c r="Q243" s="3" t="e">
        <f>Table1[[#This Row],[kelly/4 99]]*$W$2*$U$2</f>
        <v>#DIV/0!</v>
      </c>
      <c r="S2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7651</v>
      </c>
      <c r="B244" t="s">
        <v>140</v>
      </c>
      <c r="C244" s="1">
        <v>45619</v>
      </c>
      <c r="D244" t="s">
        <v>12</v>
      </c>
      <c r="E244">
        <v>1.5</v>
      </c>
      <c r="F244" s="2">
        <v>0.59171597633136097</v>
      </c>
      <c r="G244" s="2">
        <v>0.60065329705034798</v>
      </c>
      <c r="H244" s="2">
        <v>0.55715249013730594</v>
      </c>
      <c r="I244" s="2">
        <v>0.63793103448275801</v>
      </c>
      <c r="J244" s="2">
        <v>0.58881578947368396</v>
      </c>
      <c r="K244" s="2">
        <v>-2.1163873792736501E-2</v>
      </c>
      <c r="M244" s="2" t="e">
        <f>(Table1[[#This Row],[poisson_likelihood]] - (1-Table1[[#This Row],[poisson_likelihood]])/(1/Table1[[#This Row],[365 implied]]-1))/4</f>
        <v>#DIV/0!</v>
      </c>
      <c r="N244" s="3" t="e">
        <f>Table1[[#This Row],[kelly/4 365]]*$W$2*$U$2</f>
        <v>#DIV/0!</v>
      </c>
      <c r="P244" s="2" t="e">
        <f>(Table1[[#This Row],[poisson_likelihood]] - (1-Table1[[#This Row],[poisson_likelihood]])/(1/Table1[[#This Row],[99/pinn implied]]-1))/4</f>
        <v>#DIV/0!</v>
      </c>
      <c r="Q244" s="3" t="e">
        <f>Table1[[#This Row],[kelly/4 99]]*$W$2*$U$2</f>
        <v>#DIV/0!</v>
      </c>
      <c r="S2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7457</v>
      </c>
      <c r="B245" t="s">
        <v>43</v>
      </c>
      <c r="C245" s="1">
        <v>45619</v>
      </c>
      <c r="D245" t="s">
        <v>12</v>
      </c>
      <c r="E245">
        <v>1.5</v>
      </c>
      <c r="F245" s="2">
        <v>0.58823529411764697</v>
      </c>
      <c r="G245" s="2">
        <v>0.60174317558868795</v>
      </c>
      <c r="H245" s="2">
        <v>0.55288544650921301</v>
      </c>
      <c r="I245" s="2">
        <v>0.57222222222222197</v>
      </c>
      <c r="J245" s="2">
        <v>0.57467532467532401</v>
      </c>
      <c r="K245" s="2">
        <v>-2.14624074765489E-2</v>
      </c>
      <c r="M245" s="2" t="e">
        <f>(Table1[[#This Row],[poisson_likelihood]] - (1-Table1[[#This Row],[poisson_likelihood]])/(1/Table1[[#This Row],[365 implied]]-1))/4</f>
        <v>#DIV/0!</v>
      </c>
      <c r="N245" s="3" t="e">
        <f>Table1[[#This Row],[kelly/4 365]]*$W$2*$U$2</f>
        <v>#DIV/0!</v>
      </c>
      <c r="P245" s="2" t="e">
        <f>(Table1[[#This Row],[poisson_likelihood]] - (1-Table1[[#This Row],[poisson_likelihood]])/(1/Table1[[#This Row],[99/pinn implied]]-1))/4</f>
        <v>#DIV/0!</v>
      </c>
      <c r="Q245" s="3" t="e">
        <f>Table1[[#This Row],[kelly/4 99]]*$W$2*$U$2</f>
        <v>#DIV/0!</v>
      </c>
      <c r="S2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7466</v>
      </c>
      <c r="B246" t="s">
        <v>47</v>
      </c>
      <c r="C246" s="1">
        <v>45619</v>
      </c>
      <c r="D246" t="s">
        <v>13</v>
      </c>
      <c r="E246">
        <v>2.5</v>
      </c>
      <c r="F246" s="2">
        <v>0.51813471502590602</v>
      </c>
      <c r="G246" s="2">
        <v>0.43663692936868997</v>
      </c>
      <c r="H246" s="2">
        <v>0.47596099735904901</v>
      </c>
      <c r="I246" s="2">
        <v>0.46583850931677001</v>
      </c>
      <c r="J246" s="2">
        <v>0.47440273037542602</v>
      </c>
      <c r="K246" s="2">
        <v>-2.1880450294901599E-2</v>
      </c>
      <c r="M246" s="2" t="e">
        <f>(Table1[[#This Row],[poisson_likelihood]] - (1-Table1[[#This Row],[poisson_likelihood]])/(1/Table1[[#This Row],[365 implied]]-1))/4</f>
        <v>#DIV/0!</v>
      </c>
      <c r="N246" s="3" t="e">
        <f>Table1[[#This Row],[kelly/4 365]]*$W$2*$U$2</f>
        <v>#DIV/0!</v>
      </c>
      <c r="P246" s="2" t="e">
        <f>(Table1[[#This Row],[poisson_likelihood]] - (1-Table1[[#This Row],[poisson_likelihood]])/(1/Table1[[#This Row],[99/pinn implied]]-1))/4</f>
        <v>#DIV/0!</v>
      </c>
      <c r="Q246" s="3" t="e">
        <f>Table1[[#This Row],[kelly/4 99]]*$W$2*$U$2</f>
        <v>#DIV/0!</v>
      </c>
      <c r="S2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7522</v>
      </c>
      <c r="B247" t="s">
        <v>75</v>
      </c>
      <c r="C247" s="1">
        <v>45619</v>
      </c>
      <c r="D247" t="s">
        <v>13</v>
      </c>
      <c r="E247">
        <v>2.5</v>
      </c>
      <c r="F247" s="2">
        <v>0.49504950495049499</v>
      </c>
      <c r="G247" s="2">
        <v>0.40873406430500298</v>
      </c>
      <c r="H247" s="2">
        <v>0.45071108031573898</v>
      </c>
      <c r="I247" s="2">
        <v>0.44262295081967201</v>
      </c>
      <c r="J247" s="2">
        <v>0.46006389776357798</v>
      </c>
      <c r="K247" s="2">
        <v>-2.1951867098580099E-2</v>
      </c>
      <c r="M247" s="2" t="e">
        <f>(Table1[[#This Row],[poisson_likelihood]] - (1-Table1[[#This Row],[poisson_likelihood]])/(1/Table1[[#This Row],[365 implied]]-1))/4</f>
        <v>#DIV/0!</v>
      </c>
      <c r="N247" s="3" t="e">
        <f>Table1[[#This Row],[kelly/4 365]]*$W$2*$U$2</f>
        <v>#DIV/0!</v>
      </c>
      <c r="P247" s="2" t="e">
        <f>(Table1[[#This Row],[poisson_likelihood]] - (1-Table1[[#This Row],[poisson_likelihood]])/(1/Table1[[#This Row],[99/pinn implied]]-1))/4</f>
        <v>#DIV/0!</v>
      </c>
      <c r="Q247" s="3" t="e">
        <f>Table1[[#This Row],[kelly/4 99]]*$W$2*$U$2</f>
        <v>#DIV/0!</v>
      </c>
      <c r="S2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7549</v>
      </c>
      <c r="B248" t="s">
        <v>89</v>
      </c>
      <c r="C248" s="1">
        <v>45619</v>
      </c>
      <c r="D248" t="s">
        <v>12</v>
      </c>
      <c r="E248">
        <v>2.5</v>
      </c>
      <c r="F248" s="2">
        <v>0.47846889952153099</v>
      </c>
      <c r="G248" s="2">
        <v>0.47911076802353503</v>
      </c>
      <c r="H248" s="2">
        <v>0.43199498414091497</v>
      </c>
      <c r="I248" s="2">
        <v>0.46448087431693902</v>
      </c>
      <c r="J248" s="2">
        <v>0.41214057507987201</v>
      </c>
      <c r="K248" s="2">
        <v>-2.2277633748964899E-2</v>
      </c>
      <c r="M248" s="2" t="e">
        <f>(Table1[[#This Row],[poisson_likelihood]] - (1-Table1[[#This Row],[poisson_likelihood]])/(1/Table1[[#This Row],[365 implied]]-1))/4</f>
        <v>#DIV/0!</v>
      </c>
      <c r="N248" s="3" t="e">
        <f>Table1[[#This Row],[kelly/4 365]]*$W$2*$U$2</f>
        <v>#DIV/0!</v>
      </c>
      <c r="P248" s="2" t="e">
        <f>(Table1[[#This Row],[poisson_likelihood]] - (1-Table1[[#This Row],[poisson_likelihood]])/(1/Table1[[#This Row],[99/pinn implied]]-1))/4</f>
        <v>#DIV/0!</v>
      </c>
      <c r="Q248" s="3" t="e">
        <f>Table1[[#This Row],[kelly/4 99]]*$W$2*$U$2</f>
        <v>#DIV/0!</v>
      </c>
      <c r="S2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7438</v>
      </c>
      <c r="B249" t="s">
        <v>33</v>
      </c>
      <c r="C249" s="1">
        <v>45619</v>
      </c>
      <c r="D249" t="s">
        <v>13</v>
      </c>
      <c r="E249">
        <v>2.5</v>
      </c>
      <c r="F249" s="2">
        <v>0.53475935828876997</v>
      </c>
      <c r="G249" s="2">
        <v>0.45321420470789098</v>
      </c>
      <c r="H249" s="2">
        <v>0.49307254380447402</v>
      </c>
      <c r="I249" s="2">
        <v>0.45652173913043398</v>
      </c>
      <c r="J249" s="2">
        <v>0.474683544303797</v>
      </c>
      <c r="K249" s="2">
        <v>-2.24006733004691E-2</v>
      </c>
      <c r="M249" s="2" t="e">
        <f>(Table1[[#This Row],[poisson_likelihood]] - (1-Table1[[#This Row],[poisson_likelihood]])/(1/Table1[[#This Row],[365 implied]]-1))/4</f>
        <v>#DIV/0!</v>
      </c>
      <c r="N249" s="3" t="e">
        <f>Table1[[#This Row],[kelly/4 365]]*$W$2*$U$2</f>
        <v>#DIV/0!</v>
      </c>
      <c r="P249" s="2" t="e">
        <f>(Table1[[#This Row],[poisson_likelihood]] - (1-Table1[[#This Row],[poisson_likelihood]])/(1/Table1[[#This Row],[99/pinn implied]]-1))/4</f>
        <v>#DIV/0!</v>
      </c>
      <c r="Q249" s="3" t="e">
        <f>Table1[[#This Row],[kelly/4 99]]*$W$2*$U$2</f>
        <v>#DIV/0!</v>
      </c>
      <c r="S2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7674</v>
      </c>
      <c r="B250" t="s">
        <v>151</v>
      </c>
      <c r="C250" s="1">
        <v>45619</v>
      </c>
      <c r="D250" t="s">
        <v>13</v>
      </c>
      <c r="E250">
        <v>1.5</v>
      </c>
      <c r="F250" s="2">
        <v>0.40650406504065001</v>
      </c>
      <c r="G250" s="2">
        <v>0.32245746201694703</v>
      </c>
      <c r="H250" s="2">
        <v>0.35253087889763401</v>
      </c>
      <c r="I250" s="2">
        <v>0.29508196721311403</v>
      </c>
      <c r="J250" s="2">
        <v>0.297124600638977</v>
      </c>
      <c r="K250" s="2">
        <v>-2.2735280464352699E-2</v>
      </c>
      <c r="M250" s="2" t="e">
        <f>(Table1[[#This Row],[poisson_likelihood]] - (1-Table1[[#This Row],[poisson_likelihood]])/(1/Table1[[#This Row],[365 implied]]-1))/4</f>
        <v>#DIV/0!</v>
      </c>
      <c r="N250" s="3" t="e">
        <f>Table1[[#This Row],[kelly/4 365]]*$W$2*$U$2</f>
        <v>#DIV/0!</v>
      </c>
      <c r="P250" s="2" t="e">
        <f>(Table1[[#This Row],[poisson_likelihood]] - (1-Table1[[#This Row],[poisson_likelihood]])/(1/Table1[[#This Row],[99/pinn implied]]-1))/4</f>
        <v>#DIV/0!</v>
      </c>
      <c r="Q250" s="3" t="e">
        <f>Table1[[#This Row],[kelly/4 99]]*$W$2*$U$2</f>
        <v>#DIV/0!</v>
      </c>
      <c r="S2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7766</v>
      </c>
      <c r="B251" t="s">
        <v>197</v>
      </c>
      <c r="C251" s="1">
        <v>45619</v>
      </c>
      <c r="D251" t="s">
        <v>13</v>
      </c>
      <c r="E251">
        <v>2.5</v>
      </c>
      <c r="F251" s="2">
        <v>0.47169811320754701</v>
      </c>
      <c r="G251" s="2">
        <v>0.38362429714898</v>
      </c>
      <c r="H251" s="2">
        <v>0.42362341708990803</v>
      </c>
      <c r="I251" s="2">
        <v>0.46745562130177498</v>
      </c>
      <c r="J251" s="2">
        <v>0.50680272108843505</v>
      </c>
      <c r="K251" s="2">
        <v>-2.2749632984239699E-2</v>
      </c>
      <c r="M251" s="2" t="e">
        <f>(Table1[[#This Row],[poisson_likelihood]] - (1-Table1[[#This Row],[poisson_likelihood]])/(1/Table1[[#This Row],[365 implied]]-1))/4</f>
        <v>#DIV/0!</v>
      </c>
      <c r="N251" s="3" t="e">
        <f>Table1[[#This Row],[kelly/4 365]]*$W$2*$U$2</f>
        <v>#DIV/0!</v>
      </c>
      <c r="P251" s="2" t="e">
        <f>(Table1[[#This Row],[poisson_likelihood]] - (1-Table1[[#This Row],[poisson_likelihood]])/(1/Table1[[#This Row],[99/pinn implied]]-1))/4</f>
        <v>#DIV/0!</v>
      </c>
      <c r="Q251" s="3" t="e">
        <f>Table1[[#This Row],[kelly/4 99]]*$W$2*$U$2</f>
        <v>#DIV/0!</v>
      </c>
      <c r="S2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7743</v>
      </c>
      <c r="B252" t="s">
        <v>186</v>
      </c>
      <c r="C252" s="1">
        <v>45619</v>
      </c>
      <c r="D252" t="s">
        <v>12</v>
      </c>
      <c r="E252">
        <v>1.5</v>
      </c>
      <c r="F252" s="2">
        <v>0.63694267515923497</v>
      </c>
      <c r="G252" s="2">
        <v>0.65272732948325796</v>
      </c>
      <c r="H252" s="2">
        <v>0.60339755901806902</v>
      </c>
      <c r="I252" s="2">
        <v>0.53048780487804803</v>
      </c>
      <c r="J252" s="2">
        <v>0.58846153846153804</v>
      </c>
      <c r="K252" s="2">
        <v>-2.3099049272645399E-2</v>
      </c>
      <c r="M252" s="2" t="e">
        <f>(Table1[[#This Row],[poisson_likelihood]] - (1-Table1[[#This Row],[poisson_likelihood]])/(1/Table1[[#This Row],[365 implied]]-1))/4</f>
        <v>#DIV/0!</v>
      </c>
      <c r="N252" s="3" t="e">
        <f>Table1[[#This Row],[kelly/4 365]]*$W$2*$U$2</f>
        <v>#DIV/0!</v>
      </c>
      <c r="P252" s="2" t="e">
        <f>(Table1[[#This Row],[poisson_likelihood]] - (1-Table1[[#This Row],[poisson_likelihood]])/(1/Table1[[#This Row],[99/pinn implied]]-1))/4</f>
        <v>#DIV/0!</v>
      </c>
      <c r="Q252" s="3" t="e">
        <f>Table1[[#This Row],[kelly/4 99]]*$W$2*$U$2</f>
        <v>#DIV/0!</v>
      </c>
      <c r="S2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7693</v>
      </c>
      <c r="B253" t="s">
        <v>161</v>
      </c>
      <c r="C253" s="1">
        <v>45619</v>
      </c>
      <c r="D253" t="s">
        <v>12</v>
      </c>
      <c r="E253">
        <v>3.5</v>
      </c>
      <c r="F253" s="2">
        <v>0.460829493087557</v>
      </c>
      <c r="G253" s="2">
        <v>0.44978018021368599</v>
      </c>
      <c r="H253" s="2">
        <v>0.41030886960275098</v>
      </c>
      <c r="I253" s="2">
        <v>0.40322580645161199</v>
      </c>
      <c r="J253" s="2">
        <v>0.40683229813664501</v>
      </c>
      <c r="K253" s="2">
        <v>-2.34251608893223E-2</v>
      </c>
      <c r="M253" s="2" t="e">
        <f>(Table1[[#This Row],[poisson_likelihood]] - (1-Table1[[#This Row],[poisson_likelihood]])/(1/Table1[[#This Row],[365 implied]]-1))/4</f>
        <v>#DIV/0!</v>
      </c>
      <c r="N253" s="3" t="e">
        <f>Table1[[#This Row],[kelly/4 365]]*$W$2*$U$2</f>
        <v>#DIV/0!</v>
      </c>
      <c r="P253" s="2" t="e">
        <f>(Table1[[#This Row],[poisson_likelihood]] - (1-Table1[[#This Row],[poisson_likelihood]])/(1/Table1[[#This Row],[99/pinn implied]]-1))/4</f>
        <v>#DIV/0!</v>
      </c>
      <c r="Q253" s="3" t="e">
        <f>Table1[[#This Row],[kelly/4 99]]*$W$2*$U$2</f>
        <v>#DIV/0!</v>
      </c>
      <c r="S2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7777</v>
      </c>
      <c r="B254" t="s">
        <v>203</v>
      </c>
      <c r="C254" s="1">
        <v>45619</v>
      </c>
      <c r="D254" t="s">
        <v>12</v>
      </c>
      <c r="E254">
        <v>2.5</v>
      </c>
      <c r="F254" s="2">
        <v>0.49261083743842299</v>
      </c>
      <c r="G254" s="2">
        <v>0.48874350214215501</v>
      </c>
      <c r="H254" s="2">
        <v>0.44486158633060102</v>
      </c>
      <c r="I254" s="2">
        <v>0.34269662921348298</v>
      </c>
      <c r="J254" s="2">
        <v>0.375404530744336</v>
      </c>
      <c r="K254" s="2">
        <v>-2.3526936832252002E-2</v>
      </c>
      <c r="M254" s="2" t="e">
        <f>(Table1[[#This Row],[poisson_likelihood]] - (1-Table1[[#This Row],[poisson_likelihood]])/(1/Table1[[#This Row],[365 implied]]-1))/4</f>
        <v>#DIV/0!</v>
      </c>
      <c r="N254" s="3" t="e">
        <f>Table1[[#This Row],[kelly/4 365]]*$W$2*$U$2</f>
        <v>#DIV/0!</v>
      </c>
      <c r="P254" s="2" t="e">
        <f>(Table1[[#This Row],[poisson_likelihood]] - (1-Table1[[#This Row],[poisson_likelihood]])/(1/Table1[[#This Row],[99/pinn implied]]-1))/4</f>
        <v>#DIV/0!</v>
      </c>
      <c r="Q254" s="3" t="e">
        <f>Table1[[#This Row],[kelly/4 99]]*$W$2*$U$2</f>
        <v>#DIV/0!</v>
      </c>
      <c r="S2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7479</v>
      </c>
      <c r="B255" t="s">
        <v>54</v>
      </c>
      <c r="C255" s="1">
        <v>45619</v>
      </c>
      <c r="D255" t="s">
        <v>12</v>
      </c>
      <c r="E255">
        <v>1.5</v>
      </c>
      <c r="F255" s="2">
        <v>0.59171597633136097</v>
      </c>
      <c r="G255" s="2">
        <v>0.59173219139219901</v>
      </c>
      <c r="H255" s="2">
        <v>0.55285635079719597</v>
      </c>
      <c r="I255" s="2">
        <v>0.59649122807017496</v>
      </c>
      <c r="J255" s="2">
        <v>0.59197324414715702</v>
      </c>
      <c r="K255" s="2">
        <v>-2.3794480852441E-2</v>
      </c>
      <c r="M255" s="2" t="e">
        <f>(Table1[[#This Row],[poisson_likelihood]] - (1-Table1[[#This Row],[poisson_likelihood]])/(1/Table1[[#This Row],[365 implied]]-1))/4</f>
        <v>#DIV/0!</v>
      </c>
      <c r="N255" s="3" t="e">
        <f>Table1[[#This Row],[kelly/4 365]]*$W$2*$U$2</f>
        <v>#DIV/0!</v>
      </c>
      <c r="P255" s="2" t="e">
        <f>(Table1[[#This Row],[poisson_likelihood]] - (1-Table1[[#This Row],[poisson_likelihood]])/(1/Table1[[#This Row],[99/pinn implied]]-1))/4</f>
        <v>#DIV/0!</v>
      </c>
      <c r="Q255" s="3" t="e">
        <f>Table1[[#This Row],[kelly/4 99]]*$W$2*$U$2</f>
        <v>#DIV/0!</v>
      </c>
      <c r="S2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7402</v>
      </c>
      <c r="B256" t="s">
        <v>15</v>
      </c>
      <c r="C256" s="1">
        <v>45619</v>
      </c>
      <c r="D256" t="s">
        <v>13</v>
      </c>
      <c r="E256">
        <v>3.5</v>
      </c>
      <c r="F256" s="2">
        <v>0.56818181818181801</v>
      </c>
      <c r="G256" s="2">
        <v>0.49150985162408101</v>
      </c>
      <c r="H256" s="2">
        <v>0.52705432783486705</v>
      </c>
      <c r="I256" s="2">
        <v>0.61714285714285699</v>
      </c>
      <c r="J256" s="2">
        <v>0.60066006600660005</v>
      </c>
      <c r="K256" s="2">
        <v>-2.3810652306129498E-2</v>
      </c>
      <c r="M256" s="2" t="e">
        <f>(Table1[[#This Row],[poisson_likelihood]] - (1-Table1[[#This Row],[poisson_likelihood]])/(1/Table1[[#This Row],[365 implied]]-1))/4</f>
        <v>#DIV/0!</v>
      </c>
      <c r="N256" s="3" t="e">
        <f>Table1[[#This Row],[kelly/4 365]]*$W$2*$U$2</f>
        <v>#DIV/0!</v>
      </c>
      <c r="P256" s="2" t="e">
        <f>(Table1[[#This Row],[poisson_likelihood]] - (1-Table1[[#This Row],[poisson_likelihood]])/(1/Table1[[#This Row],[99/pinn implied]]-1))/4</f>
        <v>#DIV/0!</v>
      </c>
      <c r="Q256" s="3" t="e">
        <f>Table1[[#This Row],[kelly/4 99]]*$W$2*$U$2</f>
        <v>#DIV/0!</v>
      </c>
      <c r="S2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7418</v>
      </c>
      <c r="B257" t="s">
        <v>23</v>
      </c>
      <c r="C257" s="1">
        <v>45619</v>
      </c>
      <c r="D257" t="s">
        <v>13</v>
      </c>
      <c r="E257">
        <v>1.5</v>
      </c>
      <c r="F257" s="2">
        <v>0.434782608695652</v>
      </c>
      <c r="G257" s="2">
        <v>0.34175766503312399</v>
      </c>
      <c r="H257" s="2">
        <v>0.37912588692696803</v>
      </c>
      <c r="I257" s="2">
        <v>0.394230769230769</v>
      </c>
      <c r="J257" s="2">
        <v>0.41921397379912601</v>
      </c>
      <c r="K257" s="2">
        <v>-2.4617396166917899E-2</v>
      </c>
      <c r="M257" s="2" t="e">
        <f>(Table1[[#This Row],[poisson_likelihood]] - (1-Table1[[#This Row],[poisson_likelihood]])/(1/Table1[[#This Row],[365 implied]]-1))/4</f>
        <v>#DIV/0!</v>
      </c>
      <c r="N257" s="3" t="e">
        <f>Table1[[#This Row],[kelly/4 365]]*$W$2*$U$2</f>
        <v>#DIV/0!</v>
      </c>
      <c r="P257" s="2" t="e">
        <f>(Table1[[#This Row],[poisson_likelihood]] - (1-Table1[[#This Row],[poisson_likelihood]])/(1/Table1[[#This Row],[99/pinn implied]]-1))/4</f>
        <v>#DIV/0!</v>
      </c>
      <c r="Q257" s="3" t="e">
        <f>Table1[[#This Row],[kelly/4 99]]*$W$2*$U$2</f>
        <v>#DIV/0!</v>
      </c>
      <c r="S2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7734</v>
      </c>
      <c r="B258" t="s">
        <v>181</v>
      </c>
      <c r="C258" s="1">
        <v>45619</v>
      </c>
      <c r="D258" t="s">
        <v>13</v>
      </c>
      <c r="E258">
        <v>1.5</v>
      </c>
      <c r="F258" s="2">
        <v>0.39370078740157399</v>
      </c>
      <c r="G258" s="2">
        <v>0.29889272823957103</v>
      </c>
      <c r="H258" s="2">
        <v>0.33399336742646002</v>
      </c>
      <c r="I258" s="2">
        <v>0.33742331288343502</v>
      </c>
      <c r="J258" s="2">
        <v>0.34181818181818102</v>
      </c>
      <c r="K258" s="2">
        <v>-2.4619617976751499E-2</v>
      </c>
      <c r="M258" s="2" t="e">
        <f>(Table1[[#This Row],[poisson_likelihood]] - (1-Table1[[#This Row],[poisson_likelihood]])/(1/Table1[[#This Row],[365 implied]]-1))/4</f>
        <v>#DIV/0!</v>
      </c>
      <c r="N258" s="3" t="e">
        <f>Table1[[#This Row],[kelly/4 365]]*$W$2*$U$2</f>
        <v>#DIV/0!</v>
      </c>
      <c r="P258" s="2" t="e">
        <f>(Table1[[#This Row],[poisson_likelihood]] - (1-Table1[[#This Row],[poisson_likelihood]])/(1/Table1[[#This Row],[99/pinn implied]]-1))/4</f>
        <v>#DIV/0!</v>
      </c>
      <c r="Q258" s="3" t="e">
        <f>Table1[[#This Row],[kelly/4 99]]*$W$2*$U$2</f>
        <v>#DIV/0!</v>
      </c>
      <c r="S2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7622</v>
      </c>
      <c r="B259" t="s">
        <v>125</v>
      </c>
      <c r="C259" s="1">
        <v>45619</v>
      </c>
      <c r="D259" t="s">
        <v>13</v>
      </c>
      <c r="E259">
        <v>1.5</v>
      </c>
      <c r="F259" s="2">
        <v>0.46511627906976699</v>
      </c>
      <c r="G259" s="2">
        <v>0.36313430014600001</v>
      </c>
      <c r="H259" s="2">
        <v>0.412299923213018</v>
      </c>
      <c r="I259" s="2">
        <v>0.45070422535211202</v>
      </c>
      <c r="J259" s="2">
        <v>0.44486692015209101</v>
      </c>
      <c r="K259" s="2">
        <v>-2.4685905454784999E-2</v>
      </c>
      <c r="M259" s="2" t="e">
        <f>(Table1[[#This Row],[poisson_likelihood]] - (1-Table1[[#This Row],[poisson_likelihood]])/(1/Table1[[#This Row],[365 implied]]-1))/4</f>
        <v>#DIV/0!</v>
      </c>
      <c r="N259" s="3" t="e">
        <f>Table1[[#This Row],[kelly/4 365]]*$W$2*$U$2</f>
        <v>#DIV/0!</v>
      </c>
      <c r="P259" s="2" t="e">
        <f>(Table1[[#This Row],[poisson_likelihood]] - (1-Table1[[#This Row],[poisson_likelihood]])/(1/Table1[[#This Row],[99/pinn implied]]-1))/4</f>
        <v>#DIV/0!</v>
      </c>
      <c r="Q259" s="3" t="e">
        <f>Table1[[#This Row],[kelly/4 99]]*$W$2*$U$2</f>
        <v>#DIV/0!</v>
      </c>
      <c r="S2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7497</v>
      </c>
      <c r="B260" t="s">
        <v>63</v>
      </c>
      <c r="C260" s="1">
        <v>45619</v>
      </c>
      <c r="D260" t="s">
        <v>12</v>
      </c>
      <c r="E260">
        <v>1.5</v>
      </c>
      <c r="F260" s="2">
        <v>0.59523809523809501</v>
      </c>
      <c r="G260" s="2">
        <v>0.59313825224656203</v>
      </c>
      <c r="H260" s="2">
        <v>0.55507712700587697</v>
      </c>
      <c r="I260" s="2">
        <v>0.65745856353591103</v>
      </c>
      <c r="J260" s="2">
        <v>0.63870967741935403</v>
      </c>
      <c r="K260" s="2">
        <v>-2.48053039081347E-2</v>
      </c>
      <c r="M260" s="2" t="e">
        <f>(Table1[[#This Row],[poisson_likelihood]] - (1-Table1[[#This Row],[poisson_likelihood]])/(1/Table1[[#This Row],[365 implied]]-1))/4</f>
        <v>#DIV/0!</v>
      </c>
      <c r="N260" s="3" t="e">
        <f>Table1[[#This Row],[kelly/4 365]]*$W$2*$U$2</f>
        <v>#DIV/0!</v>
      </c>
      <c r="P260" s="2" t="e">
        <f>(Table1[[#This Row],[poisson_likelihood]] - (1-Table1[[#This Row],[poisson_likelihood]])/(1/Table1[[#This Row],[99/pinn implied]]-1))/4</f>
        <v>#DIV/0!</v>
      </c>
      <c r="Q260" s="3" t="e">
        <f>Table1[[#This Row],[kelly/4 99]]*$W$2*$U$2</f>
        <v>#DIV/0!</v>
      </c>
      <c r="S2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7739</v>
      </c>
      <c r="B261" t="s">
        <v>184</v>
      </c>
      <c r="C261" s="1">
        <v>45619</v>
      </c>
      <c r="D261" t="s">
        <v>12</v>
      </c>
      <c r="E261">
        <v>1.5</v>
      </c>
      <c r="F261" s="2">
        <v>0.57471264367816</v>
      </c>
      <c r="G261" s="2">
        <v>0.58804732391795</v>
      </c>
      <c r="H261" s="2">
        <v>0.53219130210653198</v>
      </c>
      <c r="I261" s="2">
        <v>0.52631578947368396</v>
      </c>
      <c r="J261" s="2">
        <v>0.52508361204013299</v>
      </c>
      <c r="K261" s="2">
        <v>-2.4995653491430299E-2</v>
      </c>
      <c r="M261" s="2" t="e">
        <f>(Table1[[#This Row],[poisson_likelihood]] - (1-Table1[[#This Row],[poisson_likelihood]])/(1/Table1[[#This Row],[365 implied]]-1))/4</f>
        <v>#DIV/0!</v>
      </c>
      <c r="N261" s="3" t="e">
        <f>Table1[[#This Row],[kelly/4 365]]*$W$2*$U$2</f>
        <v>#DIV/0!</v>
      </c>
      <c r="P261" s="2" t="e">
        <f>(Table1[[#This Row],[poisson_likelihood]] - (1-Table1[[#This Row],[poisson_likelihood]])/(1/Table1[[#This Row],[99/pinn implied]]-1))/4</f>
        <v>#DIV/0!</v>
      </c>
      <c r="Q261" s="3" t="e">
        <f>Table1[[#This Row],[kelly/4 99]]*$W$2*$U$2</f>
        <v>#DIV/0!</v>
      </c>
      <c r="S2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7601</v>
      </c>
      <c r="B262" t="s">
        <v>115</v>
      </c>
      <c r="C262" s="1">
        <v>45619</v>
      </c>
      <c r="D262" t="s">
        <v>12</v>
      </c>
      <c r="E262">
        <v>2.5</v>
      </c>
      <c r="F262" s="2">
        <v>0.46948356807511699</v>
      </c>
      <c r="G262" s="2">
        <v>0.46225781224094198</v>
      </c>
      <c r="H262" s="2">
        <v>0.41522814286699899</v>
      </c>
      <c r="I262" s="2">
        <v>0.39669421487603301</v>
      </c>
      <c r="J262" s="2">
        <v>0.38425925925925902</v>
      </c>
      <c r="K262" s="2">
        <v>-2.5567268958692799E-2</v>
      </c>
      <c r="M262" s="2" t="e">
        <f>(Table1[[#This Row],[poisson_likelihood]] - (1-Table1[[#This Row],[poisson_likelihood]])/(1/Table1[[#This Row],[365 implied]]-1))/4</f>
        <v>#DIV/0!</v>
      </c>
      <c r="N262" s="3" t="e">
        <f>Table1[[#This Row],[kelly/4 365]]*$W$2*$U$2</f>
        <v>#DIV/0!</v>
      </c>
      <c r="P262" s="2" t="e">
        <f>(Table1[[#This Row],[poisson_likelihood]] - (1-Table1[[#This Row],[poisson_likelihood]])/(1/Table1[[#This Row],[99/pinn implied]]-1))/4</f>
        <v>#DIV/0!</v>
      </c>
      <c r="Q262" s="3" t="e">
        <f>Table1[[#This Row],[kelly/4 99]]*$W$2*$U$2</f>
        <v>#DIV/0!</v>
      </c>
      <c r="S2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7476</v>
      </c>
      <c r="B263" t="s">
        <v>52</v>
      </c>
      <c r="C263" s="1">
        <v>45619</v>
      </c>
      <c r="D263" t="s">
        <v>13</v>
      </c>
      <c r="E263">
        <v>2.5</v>
      </c>
      <c r="F263" s="2">
        <v>0.64935064935064901</v>
      </c>
      <c r="G263" s="2">
        <v>0.56791463876439197</v>
      </c>
      <c r="H263" s="2">
        <v>0.61329430671166696</v>
      </c>
      <c r="I263" s="2">
        <v>0.52136752136752096</v>
      </c>
      <c r="J263" s="2">
        <v>0.54179566563467496</v>
      </c>
      <c r="K263" s="2">
        <v>-2.5706836881496602E-2</v>
      </c>
      <c r="M263" s="2" t="e">
        <f>(Table1[[#This Row],[poisson_likelihood]] - (1-Table1[[#This Row],[poisson_likelihood]])/(1/Table1[[#This Row],[365 implied]]-1))/4</f>
        <v>#DIV/0!</v>
      </c>
      <c r="N263" s="3" t="e">
        <f>Table1[[#This Row],[kelly/4 365]]*$W$2*$U$2</f>
        <v>#DIV/0!</v>
      </c>
      <c r="P263" s="2" t="e">
        <f>(Table1[[#This Row],[poisson_likelihood]] - (1-Table1[[#This Row],[poisson_likelihood]])/(1/Table1[[#This Row],[99/pinn implied]]-1))/4</f>
        <v>#DIV/0!</v>
      </c>
      <c r="Q263" s="3" t="e">
        <f>Table1[[#This Row],[kelly/4 99]]*$W$2*$U$2</f>
        <v>#DIV/0!</v>
      </c>
      <c r="S2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7502</v>
      </c>
      <c r="B264" t="s">
        <v>65</v>
      </c>
      <c r="C264" s="1">
        <v>45619</v>
      </c>
      <c r="D264" t="s">
        <v>13</v>
      </c>
      <c r="E264">
        <v>1.5</v>
      </c>
      <c r="F264" s="2">
        <v>0.53191489361702105</v>
      </c>
      <c r="G264" s="2">
        <v>0.427055218644945</v>
      </c>
      <c r="H264" s="2">
        <v>0.48369935590553997</v>
      </c>
      <c r="I264" s="2">
        <v>0.55900621118012395</v>
      </c>
      <c r="J264" s="2">
        <v>0.52329749103942602</v>
      </c>
      <c r="K264" s="2">
        <v>-2.5751480368631698E-2</v>
      </c>
      <c r="M264" s="2" t="e">
        <f>(Table1[[#This Row],[poisson_likelihood]] - (1-Table1[[#This Row],[poisson_likelihood]])/(1/Table1[[#This Row],[365 implied]]-1))/4</f>
        <v>#DIV/0!</v>
      </c>
      <c r="N264" s="3" t="e">
        <f>Table1[[#This Row],[kelly/4 365]]*$W$2*$U$2</f>
        <v>#DIV/0!</v>
      </c>
      <c r="P264" s="2" t="e">
        <f>(Table1[[#This Row],[poisson_likelihood]] - (1-Table1[[#This Row],[poisson_likelihood]])/(1/Table1[[#This Row],[99/pinn implied]]-1))/4</f>
        <v>#DIV/0!</v>
      </c>
      <c r="Q264" s="3" t="e">
        <f>Table1[[#This Row],[kelly/4 99]]*$W$2*$U$2</f>
        <v>#DIV/0!</v>
      </c>
      <c r="S2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7586</v>
      </c>
      <c r="B265" t="s">
        <v>107</v>
      </c>
      <c r="C265" s="1">
        <v>45619</v>
      </c>
      <c r="D265" t="s">
        <v>13</v>
      </c>
      <c r="E265">
        <v>1.5</v>
      </c>
      <c r="F265" s="2">
        <v>0.51813471502590602</v>
      </c>
      <c r="G265" s="2">
        <v>0.41791330943277899</v>
      </c>
      <c r="H265" s="2">
        <v>0.46801151632149202</v>
      </c>
      <c r="I265" s="2">
        <v>0.4453125</v>
      </c>
      <c r="J265" s="2">
        <v>0.47520661157024702</v>
      </c>
      <c r="K265" s="2">
        <v>-2.6004777822451398E-2</v>
      </c>
      <c r="M265" s="2" t="e">
        <f>(Table1[[#This Row],[poisson_likelihood]] - (1-Table1[[#This Row],[poisson_likelihood]])/(1/Table1[[#This Row],[365 implied]]-1))/4</f>
        <v>#DIV/0!</v>
      </c>
      <c r="N265" s="3" t="e">
        <f>Table1[[#This Row],[kelly/4 365]]*$W$2*$U$2</f>
        <v>#DIV/0!</v>
      </c>
      <c r="P265" s="2" t="e">
        <f>(Table1[[#This Row],[poisson_likelihood]] - (1-Table1[[#This Row],[poisson_likelihood]])/(1/Table1[[#This Row],[99/pinn implied]]-1))/4</f>
        <v>#DIV/0!</v>
      </c>
      <c r="Q265" s="3" t="e">
        <f>Table1[[#This Row],[kelly/4 99]]*$W$2*$U$2</f>
        <v>#DIV/0!</v>
      </c>
      <c r="S2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7399</v>
      </c>
      <c r="B266" t="s">
        <v>14</v>
      </c>
      <c r="C266" s="1">
        <v>45619</v>
      </c>
      <c r="D266" t="s">
        <v>12</v>
      </c>
      <c r="E266">
        <v>2.5</v>
      </c>
      <c r="F266" s="2">
        <v>0.414937759336099</v>
      </c>
      <c r="G266" s="2">
        <v>0.39893879388748399</v>
      </c>
      <c r="H266" s="2">
        <v>0.35316431550525901</v>
      </c>
      <c r="I266" s="2">
        <v>0.33695652173912999</v>
      </c>
      <c r="J266" s="2">
        <v>0.341772151898734</v>
      </c>
      <c r="K266" s="2">
        <v>-2.6396099225589401E-2</v>
      </c>
      <c r="M266" s="2" t="e">
        <f>(Table1[[#This Row],[poisson_likelihood]] - (1-Table1[[#This Row],[poisson_likelihood]])/(1/Table1[[#This Row],[365 implied]]-1))/4</f>
        <v>#DIV/0!</v>
      </c>
      <c r="N266" s="3" t="e">
        <f>Table1[[#This Row],[kelly/4 365]]*$W$2*$U$2</f>
        <v>#DIV/0!</v>
      </c>
      <c r="P266" s="2" t="e">
        <f>(Table1[[#This Row],[poisson_likelihood]] - (1-Table1[[#This Row],[poisson_likelihood]])/(1/Table1[[#This Row],[99/pinn implied]]-1))/4</f>
        <v>#DIV/0!</v>
      </c>
      <c r="Q266" s="3" t="e">
        <f>Table1[[#This Row],[kelly/4 99]]*$W$2*$U$2</f>
        <v>#DIV/0!</v>
      </c>
      <c r="S2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7553</v>
      </c>
      <c r="B267" t="s">
        <v>91</v>
      </c>
      <c r="C267" s="1">
        <v>45619</v>
      </c>
      <c r="D267" t="s">
        <v>12</v>
      </c>
      <c r="E267">
        <v>2.5</v>
      </c>
      <c r="F267" s="2">
        <v>0.467289719626168</v>
      </c>
      <c r="G267" s="2">
        <v>0.454715038882401</v>
      </c>
      <c r="H267" s="2">
        <v>0.40974384837308298</v>
      </c>
      <c r="I267" s="2">
        <v>0.398734177215189</v>
      </c>
      <c r="J267" s="2">
        <v>0.40530303030303</v>
      </c>
      <c r="K267" s="2">
        <v>-2.70061764214037E-2</v>
      </c>
      <c r="M267" s="2" t="e">
        <f>(Table1[[#This Row],[poisson_likelihood]] - (1-Table1[[#This Row],[poisson_likelihood]])/(1/Table1[[#This Row],[365 implied]]-1))/4</f>
        <v>#DIV/0!</v>
      </c>
      <c r="N267" s="3" t="e">
        <f>Table1[[#This Row],[kelly/4 365]]*$W$2*$U$2</f>
        <v>#DIV/0!</v>
      </c>
      <c r="P267" s="2" t="e">
        <f>(Table1[[#This Row],[poisson_likelihood]] - (1-Table1[[#This Row],[poisson_likelihood]])/(1/Table1[[#This Row],[99/pinn implied]]-1))/4</f>
        <v>#DIV/0!</v>
      </c>
      <c r="Q267" s="3" t="e">
        <f>Table1[[#This Row],[kelly/4 99]]*$W$2*$U$2</f>
        <v>#DIV/0!</v>
      </c>
      <c r="S2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7567</v>
      </c>
      <c r="B268" t="s">
        <v>98</v>
      </c>
      <c r="C268" s="1">
        <v>45619</v>
      </c>
      <c r="D268" t="s">
        <v>12</v>
      </c>
      <c r="E268">
        <v>2.5</v>
      </c>
      <c r="F268" s="2">
        <v>0.49504950495049499</v>
      </c>
      <c r="G268" s="2">
        <v>0.48484280177826899</v>
      </c>
      <c r="H268" s="2">
        <v>0.43986991101593997</v>
      </c>
      <c r="I268" s="2">
        <v>0.40659340659340598</v>
      </c>
      <c r="J268" s="2">
        <v>0.44193548387096698</v>
      </c>
      <c r="K268" s="2">
        <v>-2.7319308761715899E-2</v>
      </c>
      <c r="M268" s="2" t="e">
        <f>(Table1[[#This Row],[poisson_likelihood]] - (1-Table1[[#This Row],[poisson_likelihood]])/(1/Table1[[#This Row],[365 implied]]-1))/4</f>
        <v>#DIV/0!</v>
      </c>
      <c r="N268" s="3" t="e">
        <f>Table1[[#This Row],[kelly/4 365]]*$W$2*$U$2</f>
        <v>#DIV/0!</v>
      </c>
      <c r="P268" s="2" t="e">
        <f>(Table1[[#This Row],[poisson_likelihood]] - (1-Table1[[#This Row],[poisson_likelihood]])/(1/Table1[[#This Row],[99/pinn implied]]-1))/4</f>
        <v>#DIV/0!</v>
      </c>
      <c r="Q268" s="3" t="e">
        <f>Table1[[#This Row],[kelly/4 99]]*$W$2*$U$2</f>
        <v>#DIV/0!</v>
      </c>
      <c r="S2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7741</v>
      </c>
      <c r="B269" t="s">
        <v>185</v>
      </c>
      <c r="C269" s="1">
        <v>45619</v>
      </c>
      <c r="D269" t="s">
        <v>12</v>
      </c>
      <c r="E269">
        <v>1.5</v>
      </c>
      <c r="F269" s="2">
        <v>0.65789473684210498</v>
      </c>
      <c r="G269" s="2">
        <v>0.65176813169733105</v>
      </c>
      <c r="H269" s="2">
        <v>0.62035826462128096</v>
      </c>
      <c r="I269" s="2">
        <v>0.54054054054054002</v>
      </c>
      <c r="J269" s="2">
        <v>0.56112852664576796</v>
      </c>
      <c r="K269" s="2">
        <v>-2.7430498930601899E-2</v>
      </c>
      <c r="M269" s="2" t="e">
        <f>(Table1[[#This Row],[poisson_likelihood]] - (1-Table1[[#This Row],[poisson_likelihood]])/(1/Table1[[#This Row],[365 implied]]-1))/4</f>
        <v>#DIV/0!</v>
      </c>
      <c r="N269" s="3" t="e">
        <f>Table1[[#This Row],[kelly/4 365]]*$W$2*$U$2</f>
        <v>#DIV/0!</v>
      </c>
      <c r="P269" s="2" t="e">
        <f>(Table1[[#This Row],[poisson_likelihood]] - (1-Table1[[#This Row],[poisson_likelihood]])/(1/Table1[[#This Row],[99/pinn implied]]-1))/4</f>
        <v>#DIV/0!</v>
      </c>
      <c r="Q269" s="3" t="e">
        <f>Table1[[#This Row],[kelly/4 99]]*$W$2*$U$2</f>
        <v>#DIV/0!</v>
      </c>
      <c r="S2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7408</v>
      </c>
      <c r="B270" t="s">
        <v>18</v>
      </c>
      <c r="C270" s="1">
        <v>45619</v>
      </c>
      <c r="D270" t="s">
        <v>13</v>
      </c>
      <c r="E270">
        <v>1.5</v>
      </c>
      <c r="F270" s="2">
        <v>0.40983606557377</v>
      </c>
      <c r="G270" s="2">
        <v>0.29824059801050901</v>
      </c>
      <c r="H270" s="2">
        <v>0.34427282122241798</v>
      </c>
      <c r="I270" s="2">
        <v>0.33333333333333298</v>
      </c>
      <c r="J270" s="2">
        <v>0.337837837837837</v>
      </c>
      <c r="K270" s="2">
        <v>-2.7773318787725501E-2</v>
      </c>
      <c r="M270" s="2" t="e">
        <f>(Table1[[#This Row],[poisson_likelihood]] - (1-Table1[[#This Row],[poisson_likelihood]])/(1/Table1[[#This Row],[365 implied]]-1))/4</f>
        <v>#DIV/0!</v>
      </c>
      <c r="N270" s="3" t="e">
        <f>Table1[[#This Row],[kelly/4 365]]*$W$2*$U$2</f>
        <v>#DIV/0!</v>
      </c>
      <c r="P270" s="2" t="e">
        <f>(Table1[[#This Row],[poisson_likelihood]] - (1-Table1[[#This Row],[poisson_likelihood]])/(1/Table1[[#This Row],[99/pinn implied]]-1))/4</f>
        <v>#DIV/0!</v>
      </c>
      <c r="Q270" s="3" t="e">
        <f>Table1[[#This Row],[kelly/4 99]]*$W$2*$U$2</f>
        <v>#DIV/0!</v>
      </c>
      <c r="S2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7612</v>
      </c>
      <c r="B271" t="s">
        <v>120</v>
      </c>
      <c r="C271" s="1">
        <v>45619</v>
      </c>
      <c r="D271" t="s">
        <v>13</v>
      </c>
      <c r="E271">
        <v>2.5</v>
      </c>
      <c r="F271" s="2">
        <v>0.48076923076923</v>
      </c>
      <c r="G271" s="2">
        <v>0.39755781557998598</v>
      </c>
      <c r="H271" s="2">
        <v>0.42215625921845401</v>
      </c>
      <c r="I271" s="2">
        <v>0.44444444444444398</v>
      </c>
      <c r="J271" s="2">
        <v>0.45954692556634302</v>
      </c>
      <c r="K271" s="2">
        <v>-2.8221060376299598E-2</v>
      </c>
      <c r="M271" s="2" t="e">
        <f>(Table1[[#This Row],[poisson_likelihood]] - (1-Table1[[#This Row],[poisson_likelihood]])/(1/Table1[[#This Row],[365 implied]]-1))/4</f>
        <v>#DIV/0!</v>
      </c>
      <c r="N271" s="3" t="e">
        <f>Table1[[#This Row],[kelly/4 365]]*$W$2*$U$2</f>
        <v>#DIV/0!</v>
      </c>
      <c r="P271" s="2" t="e">
        <f>(Table1[[#This Row],[poisson_likelihood]] - (1-Table1[[#This Row],[poisson_likelihood]])/(1/Table1[[#This Row],[99/pinn implied]]-1))/4</f>
        <v>#DIV/0!</v>
      </c>
      <c r="Q271" s="3" t="e">
        <f>Table1[[#This Row],[kelly/4 99]]*$W$2*$U$2</f>
        <v>#DIV/0!</v>
      </c>
      <c r="S2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7594</v>
      </c>
      <c r="B272" t="s">
        <v>111</v>
      </c>
      <c r="C272" s="1">
        <v>45619</v>
      </c>
      <c r="D272" t="s">
        <v>13</v>
      </c>
      <c r="E272">
        <v>2.5</v>
      </c>
      <c r="F272" s="2">
        <v>0.60606060606060597</v>
      </c>
      <c r="G272" s="2">
        <v>0.51748669955254001</v>
      </c>
      <c r="H272" s="2">
        <v>0.56108904076699695</v>
      </c>
      <c r="I272" s="2">
        <v>0.60975609756097504</v>
      </c>
      <c r="J272" s="2">
        <v>0.57462686567164101</v>
      </c>
      <c r="K272" s="2">
        <v>-2.8539647205559099E-2</v>
      </c>
      <c r="M272" s="2" t="e">
        <f>(Table1[[#This Row],[poisson_likelihood]] - (1-Table1[[#This Row],[poisson_likelihood]])/(1/Table1[[#This Row],[365 implied]]-1))/4</f>
        <v>#DIV/0!</v>
      </c>
      <c r="N272" s="3" t="e">
        <f>Table1[[#This Row],[kelly/4 365]]*$W$2*$U$2</f>
        <v>#DIV/0!</v>
      </c>
      <c r="P272" s="2" t="e">
        <f>(Table1[[#This Row],[poisson_likelihood]] - (1-Table1[[#This Row],[poisson_likelihood]])/(1/Table1[[#This Row],[99/pinn implied]]-1))/4</f>
        <v>#DIV/0!</v>
      </c>
      <c r="Q272" s="3" t="e">
        <f>Table1[[#This Row],[kelly/4 99]]*$W$2*$U$2</f>
        <v>#DIV/0!</v>
      </c>
      <c r="S2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7422</v>
      </c>
      <c r="B273" t="s">
        <v>25</v>
      </c>
      <c r="C273" s="1">
        <v>45619</v>
      </c>
      <c r="D273" t="s">
        <v>13</v>
      </c>
      <c r="E273">
        <v>1.5</v>
      </c>
      <c r="F273" s="2">
        <v>0.57471264367816</v>
      </c>
      <c r="G273" s="2">
        <v>0.46900792612527498</v>
      </c>
      <c r="H273" s="2">
        <v>0.52568226762569503</v>
      </c>
      <c r="I273" s="2">
        <v>0.51456310679611605</v>
      </c>
      <c r="J273" s="2">
        <v>0.53218884120171595</v>
      </c>
      <c r="K273" s="2">
        <v>-2.8821910247057301E-2</v>
      </c>
      <c r="M273" s="2" t="e">
        <f>(Table1[[#This Row],[poisson_likelihood]] - (1-Table1[[#This Row],[poisson_likelihood]])/(1/Table1[[#This Row],[365 implied]]-1))/4</f>
        <v>#DIV/0!</v>
      </c>
      <c r="N273" s="3" t="e">
        <f>Table1[[#This Row],[kelly/4 365]]*$W$2*$U$2</f>
        <v>#DIV/0!</v>
      </c>
      <c r="P273" s="2" t="e">
        <f>(Table1[[#This Row],[poisson_likelihood]] - (1-Table1[[#This Row],[poisson_likelihood]])/(1/Table1[[#This Row],[99/pinn implied]]-1))/4</f>
        <v>#DIV/0!</v>
      </c>
      <c r="Q273" s="3" t="e">
        <f>Table1[[#This Row],[kelly/4 99]]*$W$2*$U$2</f>
        <v>#DIV/0!</v>
      </c>
      <c r="S2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7643</v>
      </c>
      <c r="B274" t="s">
        <v>136</v>
      </c>
      <c r="C274" s="1">
        <v>45619</v>
      </c>
      <c r="D274" t="s">
        <v>12</v>
      </c>
      <c r="E274">
        <v>1.5</v>
      </c>
      <c r="F274" s="2">
        <v>0.58479532163742598</v>
      </c>
      <c r="G274" s="2">
        <v>0.57893139151420303</v>
      </c>
      <c r="H274" s="2">
        <v>0.53691091507280697</v>
      </c>
      <c r="I274" s="2">
        <v>0.54395604395604302</v>
      </c>
      <c r="J274" s="2">
        <v>0.54807692307692302</v>
      </c>
      <c r="K274" s="2">
        <v>-2.88318081779925E-2</v>
      </c>
      <c r="M274" s="2" t="e">
        <f>(Table1[[#This Row],[poisson_likelihood]] - (1-Table1[[#This Row],[poisson_likelihood]])/(1/Table1[[#This Row],[365 implied]]-1))/4</f>
        <v>#DIV/0!</v>
      </c>
      <c r="N274" s="3" t="e">
        <f>Table1[[#This Row],[kelly/4 365]]*$W$2*$U$2</f>
        <v>#DIV/0!</v>
      </c>
      <c r="P274" s="2" t="e">
        <f>(Table1[[#This Row],[poisson_likelihood]] - (1-Table1[[#This Row],[poisson_likelihood]])/(1/Table1[[#This Row],[99/pinn implied]]-1))/4</f>
        <v>#DIV/0!</v>
      </c>
      <c r="Q274" s="3" t="e">
        <f>Table1[[#This Row],[kelly/4 99]]*$W$2*$U$2</f>
        <v>#DIV/0!</v>
      </c>
      <c r="S2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7639</v>
      </c>
      <c r="B275" t="s">
        <v>134</v>
      </c>
      <c r="C275" s="1">
        <v>45619</v>
      </c>
      <c r="D275" t="s">
        <v>12</v>
      </c>
      <c r="E275">
        <v>2.5</v>
      </c>
      <c r="F275" s="2">
        <v>0.434782608695652</v>
      </c>
      <c r="G275" s="2">
        <v>0.422522425724281</v>
      </c>
      <c r="H275" s="2">
        <v>0.36674092917442003</v>
      </c>
      <c r="I275" s="2">
        <v>0.38095238095237999</v>
      </c>
      <c r="J275" s="2">
        <v>0.35483870967741898</v>
      </c>
      <c r="K275" s="2">
        <v>-3.0095358249775699E-2</v>
      </c>
      <c r="M275" s="2" t="e">
        <f>(Table1[[#This Row],[poisson_likelihood]] - (1-Table1[[#This Row],[poisson_likelihood]])/(1/Table1[[#This Row],[365 implied]]-1))/4</f>
        <v>#DIV/0!</v>
      </c>
      <c r="N275" s="3" t="e">
        <f>Table1[[#This Row],[kelly/4 365]]*$W$2*$U$2</f>
        <v>#DIV/0!</v>
      </c>
      <c r="P275" s="2" t="e">
        <f>(Table1[[#This Row],[poisson_likelihood]] - (1-Table1[[#This Row],[poisson_likelihood]])/(1/Table1[[#This Row],[99/pinn implied]]-1))/4</f>
        <v>#DIV/0!</v>
      </c>
      <c r="Q275" s="3" t="e">
        <f>Table1[[#This Row],[kelly/4 99]]*$W$2*$U$2</f>
        <v>#DIV/0!</v>
      </c>
      <c r="S2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7600</v>
      </c>
      <c r="B276" t="s">
        <v>114</v>
      </c>
      <c r="C276" s="1">
        <v>45619</v>
      </c>
      <c r="D276" t="s">
        <v>13</v>
      </c>
      <c r="E276">
        <v>3.5</v>
      </c>
      <c r="F276" s="2">
        <v>0.50505050505050497</v>
      </c>
      <c r="G276" s="2">
        <v>0.40820784997792697</v>
      </c>
      <c r="H276" s="2">
        <v>0.44465597795063799</v>
      </c>
      <c r="I276" s="2">
        <v>0.48</v>
      </c>
      <c r="J276" s="2">
        <v>0.46768060836501901</v>
      </c>
      <c r="K276" s="2">
        <v>-3.0505398892279299E-2</v>
      </c>
      <c r="M276" s="2" t="e">
        <f>(Table1[[#This Row],[poisson_likelihood]] - (1-Table1[[#This Row],[poisson_likelihood]])/(1/Table1[[#This Row],[365 implied]]-1))/4</f>
        <v>#DIV/0!</v>
      </c>
      <c r="N276" s="3" t="e">
        <f>Table1[[#This Row],[kelly/4 365]]*$W$2*$U$2</f>
        <v>#DIV/0!</v>
      </c>
      <c r="P276" s="2" t="e">
        <f>(Table1[[#This Row],[poisson_likelihood]] - (1-Table1[[#This Row],[poisson_likelihood]])/(1/Table1[[#This Row],[99/pinn implied]]-1))/4</f>
        <v>#DIV/0!</v>
      </c>
      <c r="Q276" s="3" t="e">
        <f>Table1[[#This Row],[kelly/4 99]]*$W$2*$U$2</f>
        <v>#DIV/0!</v>
      </c>
      <c r="S2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7569</v>
      </c>
      <c r="B277" t="s">
        <v>99</v>
      </c>
      <c r="C277" s="1">
        <v>45619</v>
      </c>
      <c r="D277" t="s">
        <v>12</v>
      </c>
      <c r="E277">
        <v>3.5</v>
      </c>
      <c r="F277" s="2">
        <v>0.5</v>
      </c>
      <c r="G277" s="2">
        <v>0.476714674875722</v>
      </c>
      <c r="H277" s="2">
        <v>0.43846363439569402</v>
      </c>
      <c r="I277" s="2">
        <v>0.49171270718232002</v>
      </c>
      <c r="J277" s="2">
        <v>0.51948051948051899</v>
      </c>
      <c r="K277" s="2">
        <v>-3.07681828021527E-2</v>
      </c>
      <c r="M277" s="2" t="e">
        <f>(Table1[[#This Row],[poisson_likelihood]] - (1-Table1[[#This Row],[poisson_likelihood]])/(1/Table1[[#This Row],[365 implied]]-1))/4</f>
        <v>#DIV/0!</v>
      </c>
      <c r="N277" s="3" t="e">
        <f>Table1[[#This Row],[kelly/4 365]]*$W$2*$U$2</f>
        <v>#DIV/0!</v>
      </c>
      <c r="P277" s="2" t="e">
        <f>(Table1[[#This Row],[poisson_likelihood]] - (1-Table1[[#This Row],[poisson_likelihood]])/(1/Table1[[#This Row],[99/pinn implied]]-1))/4</f>
        <v>#DIV/0!</v>
      </c>
      <c r="Q277" s="3" t="e">
        <f>Table1[[#This Row],[kelly/4 99]]*$W$2*$U$2</f>
        <v>#DIV/0!</v>
      </c>
      <c r="S2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7680</v>
      </c>
      <c r="B278" t="s">
        <v>154</v>
      </c>
      <c r="C278" s="1">
        <v>45619</v>
      </c>
      <c r="D278" t="s">
        <v>13</v>
      </c>
      <c r="E278">
        <v>1.5</v>
      </c>
      <c r="F278" s="2">
        <v>0.43859649122806998</v>
      </c>
      <c r="G278" s="2">
        <v>0.336693924082965</v>
      </c>
      <c r="H278" s="2">
        <v>0.36909041189436997</v>
      </c>
      <c r="I278" s="2">
        <v>0.39552238805970102</v>
      </c>
      <c r="J278" s="2">
        <v>0.352657004830917</v>
      </c>
      <c r="K278" s="2">
        <v>-3.09519259532882E-2</v>
      </c>
      <c r="M278" s="2" t="e">
        <f>(Table1[[#This Row],[poisson_likelihood]] - (1-Table1[[#This Row],[poisson_likelihood]])/(1/Table1[[#This Row],[365 implied]]-1))/4</f>
        <v>#DIV/0!</v>
      </c>
      <c r="N278" s="3" t="e">
        <f>Table1[[#This Row],[kelly/4 365]]*$W$2*$U$2</f>
        <v>#DIV/0!</v>
      </c>
      <c r="P278" s="2" t="e">
        <f>(Table1[[#This Row],[poisson_likelihood]] - (1-Table1[[#This Row],[poisson_likelihood]])/(1/Table1[[#This Row],[99/pinn implied]]-1))/4</f>
        <v>#DIV/0!</v>
      </c>
      <c r="Q278" s="3" t="e">
        <f>Table1[[#This Row],[kelly/4 99]]*$W$2*$U$2</f>
        <v>#DIV/0!</v>
      </c>
      <c r="S2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7658</v>
      </c>
      <c r="B279" t="s">
        <v>143</v>
      </c>
      <c r="C279" s="1">
        <v>45619</v>
      </c>
      <c r="D279" t="s">
        <v>13</v>
      </c>
      <c r="E279">
        <v>2.5</v>
      </c>
      <c r="F279" s="2">
        <v>0.56179775280898803</v>
      </c>
      <c r="G279" s="2">
        <v>0.46768373685786702</v>
      </c>
      <c r="H279" s="2">
        <v>0.50740000722526002</v>
      </c>
      <c r="I279" s="2">
        <v>0.45977011494252801</v>
      </c>
      <c r="J279" s="2">
        <v>0.49163879598662202</v>
      </c>
      <c r="K279" s="2">
        <v>-3.1034611262511499E-2</v>
      </c>
      <c r="M279" s="2" t="e">
        <f>(Table1[[#This Row],[poisson_likelihood]] - (1-Table1[[#This Row],[poisson_likelihood]])/(1/Table1[[#This Row],[365 implied]]-1))/4</f>
        <v>#DIV/0!</v>
      </c>
      <c r="N279" s="3" t="e">
        <f>Table1[[#This Row],[kelly/4 365]]*$W$2*$U$2</f>
        <v>#DIV/0!</v>
      </c>
      <c r="P279" s="2" t="e">
        <f>(Table1[[#This Row],[poisson_likelihood]] - (1-Table1[[#This Row],[poisson_likelihood]])/(1/Table1[[#This Row],[99/pinn implied]]-1))/4</f>
        <v>#DIV/0!</v>
      </c>
      <c r="Q279" s="3" t="e">
        <f>Table1[[#This Row],[kelly/4 99]]*$W$2*$U$2</f>
        <v>#DIV/0!</v>
      </c>
      <c r="S2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7718</v>
      </c>
      <c r="B280" t="s">
        <v>173</v>
      </c>
      <c r="C280" s="1">
        <v>45619</v>
      </c>
      <c r="D280" t="s">
        <v>13</v>
      </c>
      <c r="E280">
        <v>1.5</v>
      </c>
      <c r="F280" s="2">
        <v>0.414937759336099</v>
      </c>
      <c r="G280" s="2">
        <v>0.30929166555941701</v>
      </c>
      <c r="H280" s="2">
        <v>0.34075960049132797</v>
      </c>
      <c r="I280" s="2">
        <v>0.37575757575757501</v>
      </c>
      <c r="J280" s="2">
        <v>0.37627118644067797</v>
      </c>
      <c r="K280" s="2">
        <v>-3.1696695534733602E-2</v>
      </c>
      <c r="M280" s="2" t="e">
        <f>(Table1[[#This Row],[poisson_likelihood]] - (1-Table1[[#This Row],[poisson_likelihood]])/(1/Table1[[#This Row],[365 implied]]-1))/4</f>
        <v>#DIV/0!</v>
      </c>
      <c r="N280" s="3" t="e">
        <f>Table1[[#This Row],[kelly/4 365]]*$W$2*$U$2</f>
        <v>#DIV/0!</v>
      </c>
      <c r="P280" s="2" t="e">
        <f>(Table1[[#This Row],[poisson_likelihood]] - (1-Table1[[#This Row],[poisson_likelihood]])/(1/Table1[[#This Row],[99/pinn implied]]-1))/4</f>
        <v>#DIV/0!</v>
      </c>
      <c r="Q280" s="3" t="e">
        <f>Table1[[#This Row],[kelly/4 99]]*$W$2*$U$2</f>
        <v>#DIV/0!</v>
      </c>
      <c r="S2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7667</v>
      </c>
      <c r="B281" t="s">
        <v>148</v>
      </c>
      <c r="C281" s="1">
        <v>45619</v>
      </c>
      <c r="D281" t="s">
        <v>12</v>
      </c>
      <c r="E281">
        <v>2.5</v>
      </c>
      <c r="F281" s="2">
        <v>0.50251256281406997</v>
      </c>
      <c r="G281" s="2">
        <v>0.48358346571655397</v>
      </c>
      <c r="H281" s="2">
        <v>0.43774833466574298</v>
      </c>
      <c r="I281" s="2">
        <v>0.47540983606557302</v>
      </c>
      <c r="J281" s="2">
        <v>0.44089456869009502</v>
      </c>
      <c r="K281" s="2">
        <v>-3.2545660104840897E-2</v>
      </c>
      <c r="M281" s="2" t="e">
        <f>(Table1[[#This Row],[poisson_likelihood]] - (1-Table1[[#This Row],[poisson_likelihood]])/(1/Table1[[#This Row],[365 implied]]-1))/4</f>
        <v>#DIV/0!</v>
      </c>
      <c r="N281" s="3" t="e">
        <f>Table1[[#This Row],[kelly/4 365]]*$W$2*$U$2</f>
        <v>#DIV/0!</v>
      </c>
      <c r="P281" s="2" t="e">
        <f>(Table1[[#This Row],[poisson_likelihood]] - (1-Table1[[#This Row],[poisson_likelihood]])/(1/Table1[[#This Row],[99/pinn implied]]-1))/4</f>
        <v>#DIV/0!</v>
      </c>
      <c r="Q281" s="3" t="e">
        <f>Table1[[#This Row],[kelly/4 99]]*$W$2*$U$2</f>
        <v>#DIV/0!</v>
      </c>
      <c r="S2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7620</v>
      </c>
      <c r="B282" t="s">
        <v>124</v>
      </c>
      <c r="C282" s="1">
        <v>45619</v>
      </c>
      <c r="D282" t="s">
        <v>13</v>
      </c>
      <c r="E282">
        <v>2.5</v>
      </c>
      <c r="F282" s="2">
        <v>0.65359477124182996</v>
      </c>
      <c r="G282" s="2">
        <v>0.56038731171356604</v>
      </c>
      <c r="H282" s="2">
        <v>0.60832011372026695</v>
      </c>
      <c r="I282" s="2">
        <v>0.58461538461538398</v>
      </c>
      <c r="J282" s="2">
        <v>0.55506607929515395</v>
      </c>
      <c r="K282" s="2">
        <v>-3.2674634909429297E-2</v>
      </c>
      <c r="M282" s="2" t="e">
        <f>(Table1[[#This Row],[poisson_likelihood]] - (1-Table1[[#This Row],[poisson_likelihood]])/(1/Table1[[#This Row],[365 implied]]-1))/4</f>
        <v>#DIV/0!</v>
      </c>
      <c r="N282" s="3" t="e">
        <f>Table1[[#This Row],[kelly/4 365]]*$W$2*$U$2</f>
        <v>#DIV/0!</v>
      </c>
      <c r="P282" s="2" t="e">
        <f>(Table1[[#This Row],[poisson_likelihood]] - (1-Table1[[#This Row],[poisson_likelihood]])/(1/Table1[[#This Row],[99/pinn implied]]-1))/4</f>
        <v>#DIV/0!</v>
      </c>
      <c r="Q282" s="3" t="e">
        <f>Table1[[#This Row],[kelly/4 99]]*$W$2*$U$2</f>
        <v>#DIV/0!</v>
      </c>
      <c r="S2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7782</v>
      </c>
      <c r="B283" t="s">
        <v>205</v>
      </c>
      <c r="C283" s="1">
        <v>45619</v>
      </c>
      <c r="D283" t="s">
        <v>13</v>
      </c>
      <c r="E283">
        <v>2.5</v>
      </c>
      <c r="F283" s="2">
        <v>0.63694267515923497</v>
      </c>
      <c r="G283" s="2">
        <v>0.53787717643425104</v>
      </c>
      <c r="H283" s="2">
        <v>0.58897297215602396</v>
      </c>
      <c r="I283" s="2">
        <v>0.44751381215469599</v>
      </c>
      <c r="J283" s="2">
        <v>0.48701298701298701</v>
      </c>
      <c r="K283" s="2">
        <v>-3.3031769173264197E-2</v>
      </c>
      <c r="M283" s="2" t="e">
        <f>(Table1[[#This Row],[poisson_likelihood]] - (1-Table1[[#This Row],[poisson_likelihood]])/(1/Table1[[#This Row],[365 implied]]-1))/4</f>
        <v>#DIV/0!</v>
      </c>
      <c r="N283" s="3" t="e">
        <f>Table1[[#This Row],[kelly/4 365]]*$W$2*$U$2</f>
        <v>#DIV/0!</v>
      </c>
      <c r="P283" s="2" t="e">
        <f>(Table1[[#This Row],[poisson_likelihood]] - (1-Table1[[#This Row],[poisson_likelihood]])/(1/Table1[[#This Row],[99/pinn implied]]-1))/4</f>
        <v>#DIV/0!</v>
      </c>
      <c r="Q283" s="3" t="e">
        <f>Table1[[#This Row],[kelly/4 99]]*$W$2*$U$2</f>
        <v>#DIV/0!</v>
      </c>
      <c r="S2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7677</v>
      </c>
      <c r="B284" t="s">
        <v>153</v>
      </c>
      <c r="C284" s="1">
        <v>45619</v>
      </c>
      <c r="D284" t="s">
        <v>12</v>
      </c>
      <c r="E284">
        <v>2.5</v>
      </c>
      <c r="F284" s="2">
        <v>0.414937759336099</v>
      </c>
      <c r="G284" s="2">
        <v>0.37995317731353201</v>
      </c>
      <c r="H284" s="2">
        <v>0.33726462125737899</v>
      </c>
      <c r="I284" s="2">
        <v>0.36363636363636298</v>
      </c>
      <c r="J284" s="2">
        <v>0.377142857142857</v>
      </c>
      <c r="K284" s="2">
        <v>-3.3190117512360701E-2</v>
      </c>
      <c r="M284" s="2" t="e">
        <f>(Table1[[#This Row],[poisson_likelihood]] - (1-Table1[[#This Row],[poisson_likelihood]])/(1/Table1[[#This Row],[365 implied]]-1))/4</f>
        <v>#DIV/0!</v>
      </c>
      <c r="N284" s="3" t="e">
        <f>Table1[[#This Row],[kelly/4 365]]*$W$2*$U$2</f>
        <v>#DIV/0!</v>
      </c>
      <c r="P284" s="2" t="e">
        <f>(Table1[[#This Row],[poisson_likelihood]] - (1-Table1[[#This Row],[poisson_likelihood]])/(1/Table1[[#This Row],[99/pinn implied]]-1))/4</f>
        <v>#DIV/0!</v>
      </c>
      <c r="Q284" s="3" t="e">
        <f>Table1[[#This Row],[kelly/4 99]]*$W$2*$U$2</f>
        <v>#DIV/0!</v>
      </c>
      <c r="S2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7469</v>
      </c>
      <c r="B285" t="s">
        <v>49</v>
      </c>
      <c r="C285" s="1">
        <v>45619</v>
      </c>
      <c r="D285" t="s">
        <v>12</v>
      </c>
      <c r="E285">
        <v>1.5</v>
      </c>
      <c r="F285" s="2">
        <v>0.60606060606060597</v>
      </c>
      <c r="G285" s="2">
        <v>0.58319714079597695</v>
      </c>
      <c r="H285" s="2">
        <v>0.55177105360392598</v>
      </c>
      <c r="I285" s="2">
        <v>0.61688311688311603</v>
      </c>
      <c r="J285" s="2">
        <v>0.60227272727272696</v>
      </c>
      <c r="K285" s="2">
        <v>-3.4452985212892501E-2</v>
      </c>
      <c r="M285" s="2" t="e">
        <f>(Table1[[#This Row],[poisson_likelihood]] - (1-Table1[[#This Row],[poisson_likelihood]])/(1/Table1[[#This Row],[365 implied]]-1))/4</f>
        <v>#DIV/0!</v>
      </c>
      <c r="N285" s="3" t="e">
        <f>Table1[[#This Row],[kelly/4 365]]*$W$2*$U$2</f>
        <v>#DIV/0!</v>
      </c>
      <c r="P285" s="2" t="e">
        <f>(Table1[[#This Row],[poisson_likelihood]] - (1-Table1[[#This Row],[poisson_likelihood]])/(1/Table1[[#This Row],[99/pinn implied]]-1))/4</f>
        <v>#DIV/0!</v>
      </c>
      <c r="Q285" s="3" t="e">
        <f>Table1[[#This Row],[kelly/4 99]]*$W$2*$U$2</f>
        <v>#DIV/0!</v>
      </c>
      <c r="S2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7430</v>
      </c>
      <c r="B286" t="s">
        <v>29</v>
      </c>
      <c r="C286" s="1">
        <v>45619</v>
      </c>
      <c r="D286" t="s">
        <v>13</v>
      </c>
      <c r="E286">
        <v>3.5</v>
      </c>
      <c r="F286" s="2">
        <v>0.54054054054054002</v>
      </c>
      <c r="G286" s="2">
        <v>0.44080024687528102</v>
      </c>
      <c r="H286" s="2">
        <v>0.47672336181449598</v>
      </c>
      <c r="I286" s="2">
        <v>0.50310559006211097</v>
      </c>
      <c r="J286" s="2">
        <v>0.5</v>
      </c>
      <c r="K286" s="2">
        <v>-3.47240531303473E-2</v>
      </c>
      <c r="M286" s="2" t="e">
        <f>(Table1[[#This Row],[poisson_likelihood]] - (1-Table1[[#This Row],[poisson_likelihood]])/(1/Table1[[#This Row],[365 implied]]-1))/4</f>
        <v>#DIV/0!</v>
      </c>
      <c r="N286" s="3" t="e">
        <f>Table1[[#This Row],[kelly/4 365]]*$W$2*$U$2</f>
        <v>#DIV/0!</v>
      </c>
      <c r="P286" s="2" t="e">
        <f>(Table1[[#This Row],[poisson_likelihood]] - (1-Table1[[#This Row],[poisson_likelihood]])/(1/Table1[[#This Row],[99/pinn implied]]-1))/4</f>
        <v>#DIV/0!</v>
      </c>
      <c r="Q286" s="3" t="e">
        <f>Table1[[#This Row],[kelly/4 99]]*$W$2*$U$2</f>
        <v>#DIV/0!</v>
      </c>
      <c r="S2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7721</v>
      </c>
      <c r="B287" t="s">
        <v>175</v>
      </c>
      <c r="C287" s="1">
        <v>45619</v>
      </c>
      <c r="D287" t="s">
        <v>12</v>
      </c>
      <c r="E287">
        <v>1.5</v>
      </c>
      <c r="F287" s="2">
        <v>0.58479532163742598</v>
      </c>
      <c r="G287" s="2">
        <v>0.57683060932098595</v>
      </c>
      <c r="H287" s="2">
        <v>0.52685313826876201</v>
      </c>
      <c r="I287" s="2">
        <v>0.46808510638297801</v>
      </c>
      <c r="J287" s="2">
        <v>0.49259259259259203</v>
      </c>
      <c r="K287" s="2">
        <v>-3.48877230846538E-2</v>
      </c>
      <c r="M287" s="2" t="e">
        <f>(Table1[[#This Row],[poisson_likelihood]] - (1-Table1[[#This Row],[poisson_likelihood]])/(1/Table1[[#This Row],[365 implied]]-1))/4</f>
        <v>#DIV/0!</v>
      </c>
      <c r="N287" s="3" t="e">
        <f>Table1[[#This Row],[kelly/4 365]]*$W$2*$U$2</f>
        <v>#DIV/0!</v>
      </c>
      <c r="P287" s="2" t="e">
        <f>(Table1[[#This Row],[poisson_likelihood]] - (1-Table1[[#This Row],[poisson_likelihood]])/(1/Table1[[#This Row],[99/pinn implied]]-1))/4</f>
        <v>#DIV/0!</v>
      </c>
      <c r="Q287" s="3" t="e">
        <f>Table1[[#This Row],[kelly/4 99]]*$W$2*$U$2</f>
        <v>#DIV/0!</v>
      </c>
      <c r="S2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7406</v>
      </c>
      <c r="B288" t="s">
        <v>17</v>
      </c>
      <c r="C288" s="1">
        <v>45619</v>
      </c>
      <c r="D288" t="s">
        <v>13</v>
      </c>
      <c r="E288">
        <v>2.5</v>
      </c>
      <c r="F288" s="2">
        <v>0.59523809523809501</v>
      </c>
      <c r="G288" s="2">
        <v>0.49550373399834202</v>
      </c>
      <c r="H288" s="2">
        <v>0.53873151100286498</v>
      </c>
      <c r="I288" s="2">
        <v>0.60215053763440796</v>
      </c>
      <c r="J288" s="2">
        <v>0.60465116279069697</v>
      </c>
      <c r="K288" s="2">
        <v>-3.4901125557053901E-2</v>
      </c>
      <c r="M288" s="2" t="e">
        <f>(Table1[[#This Row],[poisson_likelihood]] - (1-Table1[[#This Row],[poisson_likelihood]])/(1/Table1[[#This Row],[365 implied]]-1))/4</f>
        <v>#DIV/0!</v>
      </c>
      <c r="N288" s="3" t="e">
        <f>Table1[[#This Row],[kelly/4 365]]*$W$2*$U$2</f>
        <v>#DIV/0!</v>
      </c>
      <c r="P288" s="2" t="e">
        <f>(Table1[[#This Row],[poisson_likelihood]] - (1-Table1[[#This Row],[poisson_likelihood]])/(1/Table1[[#This Row],[99/pinn implied]]-1))/4</f>
        <v>#DIV/0!</v>
      </c>
      <c r="Q288" s="3" t="e">
        <f>Table1[[#This Row],[kelly/4 99]]*$W$2*$U$2</f>
        <v>#DIV/0!</v>
      </c>
      <c r="S2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7508</v>
      </c>
      <c r="B289" t="s">
        <v>68</v>
      </c>
      <c r="C289" s="1">
        <v>45619</v>
      </c>
      <c r="D289" t="s">
        <v>13</v>
      </c>
      <c r="E289">
        <v>1.5</v>
      </c>
      <c r="F289" s="2">
        <v>0.40983606557377</v>
      </c>
      <c r="G289" s="2">
        <v>0.301145467121195</v>
      </c>
      <c r="H289" s="2">
        <v>0.32718574077982998</v>
      </c>
      <c r="I289" s="2">
        <v>0.375</v>
      </c>
      <c r="J289" s="2">
        <v>0.40264026402640202</v>
      </c>
      <c r="K289" s="2">
        <v>-3.50115959196549E-2</v>
      </c>
      <c r="M289" s="2" t="e">
        <f>(Table1[[#This Row],[poisson_likelihood]] - (1-Table1[[#This Row],[poisson_likelihood]])/(1/Table1[[#This Row],[365 implied]]-1))/4</f>
        <v>#DIV/0!</v>
      </c>
      <c r="N289" s="3" t="e">
        <f>Table1[[#This Row],[kelly/4 365]]*$W$2*$U$2</f>
        <v>#DIV/0!</v>
      </c>
      <c r="P289" s="2" t="e">
        <f>(Table1[[#This Row],[poisson_likelihood]] - (1-Table1[[#This Row],[poisson_likelihood]])/(1/Table1[[#This Row],[99/pinn implied]]-1))/4</f>
        <v>#DIV/0!</v>
      </c>
      <c r="Q289" s="3" t="e">
        <f>Table1[[#This Row],[kelly/4 99]]*$W$2*$U$2</f>
        <v>#DIV/0!</v>
      </c>
      <c r="S2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7705</v>
      </c>
      <c r="B290" t="s">
        <v>167</v>
      </c>
      <c r="C290" s="1">
        <v>45619</v>
      </c>
      <c r="D290" t="s">
        <v>12</v>
      </c>
      <c r="E290">
        <v>2.5</v>
      </c>
      <c r="F290" s="2">
        <v>0.60606060606060597</v>
      </c>
      <c r="G290" s="2">
        <v>0.58476496354962804</v>
      </c>
      <c r="H290" s="2">
        <v>0.55034146334242895</v>
      </c>
      <c r="I290" s="2">
        <v>0.474683544303797</v>
      </c>
      <c r="J290" s="2">
        <v>0.47692307692307601</v>
      </c>
      <c r="K290" s="2">
        <v>-3.5360225186535199E-2</v>
      </c>
      <c r="M290" s="2" t="e">
        <f>(Table1[[#This Row],[poisson_likelihood]] - (1-Table1[[#This Row],[poisson_likelihood]])/(1/Table1[[#This Row],[365 implied]]-1))/4</f>
        <v>#DIV/0!</v>
      </c>
      <c r="N290" s="3" t="e">
        <f>Table1[[#This Row],[kelly/4 365]]*$W$2*$U$2</f>
        <v>#DIV/0!</v>
      </c>
      <c r="P290" s="2" t="e">
        <f>(Table1[[#This Row],[poisson_likelihood]] - (1-Table1[[#This Row],[poisson_likelihood]])/(1/Table1[[#This Row],[99/pinn implied]]-1))/4</f>
        <v>#DIV/0!</v>
      </c>
      <c r="Q290" s="3" t="e">
        <f>Table1[[#This Row],[kelly/4 99]]*$W$2*$U$2</f>
        <v>#DIV/0!</v>
      </c>
      <c r="S2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7710</v>
      </c>
      <c r="B291" t="s">
        <v>169</v>
      </c>
      <c r="C291" s="1">
        <v>45619</v>
      </c>
      <c r="D291" t="s">
        <v>13</v>
      </c>
      <c r="E291">
        <v>1.5</v>
      </c>
      <c r="F291" s="2">
        <v>0.418410041841004</v>
      </c>
      <c r="G291" s="2">
        <v>0.29245758448630099</v>
      </c>
      <c r="H291" s="2">
        <v>0.33565503975729299</v>
      </c>
      <c r="I291" s="2">
        <v>0.39130434782608697</v>
      </c>
      <c r="J291" s="2">
        <v>0.38888888888888801</v>
      </c>
      <c r="K291" s="2">
        <v>-3.55727437014512E-2</v>
      </c>
      <c r="M291" s="2" t="e">
        <f>(Table1[[#This Row],[poisson_likelihood]] - (1-Table1[[#This Row],[poisson_likelihood]])/(1/Table1[[#This Row],[365 implied]]-1))/4</f>
        <v>#DIV/0!</v>
      </c>
      <c r="N291" s="3" t="e">
        <f>Table1[[#This Row],[kelly/4 365]]*$W$2*$U$2</f>
        <v>#DIV/0!</v>
      </c>
      <c r="P291" s="2" t="e">
        <f>(Table1[[#This Row],[poisson_likelihood]] - (1-Table1[[#This Row],[poisson_likelihood]])/(1/Table1[[#This Row],[99/pinn implied]]-1))/4</f>
        <v>#DIV/0!</v>
      </c>
      <c r="Q291" s="3" t="e">
        <f>Table1[[#This Row],[kelly/4 99]]*$W$2*$U$2</f>
        <v>#DIV/0!</v>
      </c>
      <c r="S2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2" spans="1:19" x14ac:dyDescent="0.2">
      <c r="A292">
        <v>7449</v>
      </c>
      <c r="B292" t="s">
        <v>39</v>
      </c>
      <c r="C292" s="1">
        <v>45619</v>
      </c>
      <c r="D292" t="s">
        <v>12</v>
      </c>
      <c r="E292">
        <v>1.5</v>
      </c>
      <c r="F292" s="2">
        <v>0.58479532163742598</v>
      </c>
      <c r="G292" s="2">
        <v>0.56815919940484205</v>
      </c>
      <c r="H292" s="2">
        <v>0.52567236245216598</v>
      </c>
      <c r="I292" s="2">
        <v>0.58823529411764697</v>
      </c>
      <c r="J292" s="2">
        <v>0.58490566037735803</v>
      </c>
      <c r="K292" s="2">
        <v>-3.5598683171407103E-2</v>
      </c>
      <c r="M292" s="2" t="e">
        <f>(Table1[[#This Row],[poisson_likelihood]] - (1-Table1[[#This Row],[poisson_likelihood]])/(1/Table1[[#This Row],[365 implied]]-1))/4</f>
        <v>#DIV/0!</v>
      </c>
      <c r="N292" s="3" t="e">
        <f>Table1[[#This Row],[kelly/4 365]]*$W$2*$U$2</f>
        <v>#DIV/0!</v>
      </c>
      <c r="P292" s="2" t="e">
        <f>(Table1[[#This Row],[poisson_likelihood]] - (1-Table1[[#This Row],[poisson_likelihood]])/(1/Table1[[#This Row],[99/pinn implied]]-1))/4</f>
        <v>#DIV/0!</v>
      </c>
      <c r="Q292" s="3" t="e">
        <f>Table1[[#This Row],[kelly/4 99]]*$W$2*$U$2</f>
        <v>#DIV/0!</v>
      </c>
      <c r="S2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3" spans="1:19" x14ac:dyDescent="0.2">
      <c r="A293">
        <v>7564</v>
      </c>
      <c r="B293" t="s">
        <v>96</v>
      </c>
      <c r="C293" s="1">
        <v>45619</v>
      </c>
      <c r="D293" t="s">
        <v>13</v>
      </c>
      <c r="E293">
        <v>1.5</v>
      </c>
      <c r="F293" s="2">
        <v>0.413223140495867</v>
      </c>
      <c r="G293" s="2">
        <v>0.28600061162213303</v>
      </c>
      <c r="H293" s="2">
        <v>0.32887402292829199</v>
      </c>
      <c r="I293" s="2">
        <v>0.27485380116959002</v>
      </c>
      <c r="J293" s="2">
        <v>0.265993265993266</v>
      </c>
      <c r="K293" s="2">
        <v>-3.5937476146748401E-2</v>
      </c>
      <c r="M293" s="2" t="e">
        <f>(Table1[[#This Row],[poisson_likelihood]] - (1-Table1[[#This Row],[poisson_likelihood]])/(1/Table1[[#This Row],[365 implied]]-1))/4</f>
        <v>#DIV/0!</v>
      </c>
      <c r="N293" s="3" t="e">
        <f>Table1[[#This Row],[kelly/4 365]]*$W$2*$U$2</f>
        <v>#DIV/0!</v>
      </c>
      <c r="P293" s="2" t="e">
        <f>(Table1[[#This Row],[poisson_likelihood]] - (1-Table1[[#This Row],[poisson_likelihood]])/(1/Table1[[#This Row],[99/pinn implied]]-1))/4</f>
        <v>#DIV/0!</v>
      </c>
      <c r="Q293" s="3" t="e">
        <f>Table1[[#This Row],[kelly/4 99]]*$W$2*$U$2</f>
        <v>#DIV/0!</v>
      </c>
      <c r="S2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4" spans="1:19" x14ac:dyDescent="0.2">
      <c r="A294">
        <v>7759</v>
      </c>
      <c r="B294" t="s">
        <v>194</v>
      </c>
      <c r="C294" s="1">
        <v>45619</v>
      </c>
      <c r="D294" t="s">
        <v>12</v>
      </c>
      <c r="E294">
        <v>2.5</v>
      </c>
      <c r="F294" s="2">
        <v>0.45045045045045001</v>
      </c>
      <c r="G294" s="2">
        <v>0.41747629513491302</v>
      </c>
      <c r="H294" s="2">
        <v>0.37040959514070199</v>
      </c>
      <c r="I294" s="2">
        <v>0.36842105263157798</v>
      </c>
      <c r="J294" s="2">
        <v>0.37785016286644901</v>
      </c>
      <c r="K294" s="2">
        <v>-3.6412028440090199E-2</v>
      </c>
      <c r="M294" s="2" t="e">
        <f>(Table1[[#This Row],[poisson_likelihood]] - (1-Table1[[#This Row],[poisson_likelihood]])/(1/Table1[[#This Row],[365 implied]]-1))/4</f>
        <v>#DIV/0!</v>
      </c>
      <c r="N294" s="3" t="e">
        <f>Table1[[#This Row],[kelly/4 365]]*$W$2*$U$2</f>
        <v>#DIV/0!</v>
      </c>
      <c r="P294" s="2" t="e">
        <f>(Table1[[#This Row],[poisson_likelihood]] - (1-Table1[[#This Row],[poisson_likelihood]])/(1/Table1[[#This Row],[99/pinn implied]]-1))/4</f>
        <v>#DIV/0!</v>
      </c>
      <c r="Q294" s="3" t="e">
        <f>Table1[[#This Row],[kelly/4 99]]*$W$2*$U$2</f>
        <v>#DIV/0!</v>
      </c>
      <c r="S2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5" spans="1:19" x14ac:dyDescent="0.2">
      <c r="A295">
        <v>7434</v>
      </c>
      <c r="B295" t="s">
        <v>31</v>
      </c>
      <c r="C295" s="1">
        <v>45619</v>
      </c>
      <c r="D295" t="s">
        <v>13</v>
      </c>
      <c r="E295">
        <v>1.5</v>
      </c>
      <c r="F295" s="2">
        <v>0.48076923076923</v>
      </c>
      <c r="G295" s="2">
        <v>0.373425369179962</v>
      </c>
      <c r="H295" s="2">
        <v>0.40427383505035702</v>
      </c>
      <c r="I295" s="2">
        <v>0.5</v>
      </c>
      <c r="J295" s="2">
        <v>0.47199999999999998</v>
      </c>
      <c r="K295" s="2">
        <v>-3.6831116457235302E-2</v>
      </c>
      <c r="M295" s="2" t="e">
        <f>(Table1[[#This Row],[poisson_likelihood]] - (1-Table1[[#This Row],[poisson_likelihood]])/(1/Table1[[#This Row],[365 implied]]-1))/4</f>
        <v>#DIV/0!</v>
      </c>
      <c r="N295" s="3" t="e">
        <f>Table1[[#This Row],[kelly/4 365]]*$W$2*$U$2</f>
        <v>#DIV/0!</v>
      </c>
      <c r="P295" s="2" t="e">
        <f>(Table1[[#This Row],[poisson_likelihood]] - (1-Table1[[#This Row],[poisson_likelihood]])/(1/Table1[[#This Row],[99/pinn implied]]-1))/4</f>
        <v>#DIV/0!</v>
      </c>
      <c r="Q295" s="3" t="e">
        <f>Table1[[#This Row],[kelly/4 99]]*$W$2*$U$2</f>
        <v>#DIV/0!</v>
      </c>
      <c r="S2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6" spans="1:19" x14ac:dyDescent="0.2">
      <c r="A296">
        <v>7773</v>
      </c>
      <c r="B296" t="s">
        <v>201</v>
      </c>
      <c r="C296" s="1">
        <v>45619</v>
      </c>
      <c r="D296" t="s">
        <v>12</v>
      </c>
      <c r="E296">
        <v>2.5</v>
      </c>
      <c r="F296" s="2">
        <v>0.64935064935064901</v>
      </c>
      <c r="G296" s="2">
        <v>0.63500553201030296</v>
      </c>
      <c r="H296" s="2">
        <v>0.597664280802225</v>
      </c>
      <c r="I296" s="2">
        <v>0.56043956043956</v>
      </c>
      <c r="J296" s="2">
        <v>0.54285714285714204</v>
      </c>
      <c r="K296" s="2">
        <v>-3.6850466465080098E-2</v>
      </c>
      <c r="M296" s="2" t="e">
        <f>(Table1[[#This Row],[poisson_likelihood]] - (1-Table1[[#This Row],[poisson_likelihood]])/(1/Table1[[#This Row],[365 implied]]-1))/4</f>
        <v>#DIV/0!</v>
      </c>
      <c r="N296" s="3" t="e">
        <f>Table1[[#This Row],[kelly/4 365]]*$W$2*$U$2</f>
        <v>#DIV/0!</v>
      </c>
      <c r="P296" s="2" t="e">
        <f>(Table1[[#This Row],[poisson_likelihood]] - (1-Table1[[#This Row],[poisson_likelihood]])/(1/Table1[[#This Row],[99/pinn implied]]-1))/4</f>
        <v>#DIV/0!</v>
      </c>
      <c r="Q296" s="3" t="e">
        <f>Table1[[#This Row],[kelly/4 99]]*$W$2*$U$2</f>
        <v>#DIV/0!</v>
      </c>
      <c r="S2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7" spans="1:19" x14ac:dyDescent="0.2">
      <c r="A297">
        <v>7491</v>
      </c>
      <c r="B297" t="s">
        <v>60</v>
      </c>
      <c r="C297" s="1">
        <v>45619</v>
      </c>
      <c r="D297" t="s">
        <v>12</v>
      </c>
      <c r="E297">
        <v>2.5</v>
      </c>
      <c r="F297" s="2">
        <v>0.5</v>
      </c>
      <c r="G297" s="2">
        <v>0.47269580598205202</v>
      </c>
      <c r="H297" s="2">
        <v>0.426268864799622</v>
      </c>
      <c r="I297" s="2">
        <v>0.556291390728476</v>
      </c>
      <c r="J297" s="2">
        <v>0.54104477611940205</v>
      </c>
      <c r="K297" s="2">
        <v>-3.6865567600188602E-2</v>
      </c>
      <c r="M297" s="2" t="e">
        <f>(Table1[[#This Row],[poisson_likelihood]] - (1-Table1[[#This Row],[poisson_likelihood]])/(1/Table1[[#This Row],[365 implied]]-1))/4</f>
        <v>#DIV/0!</v>
      </c>
      <c r="N297" s="3" t="e">
        <f>Table1[[#This Row],[kelly/4 365]]*$W$2*$U$2</f>
        <v>#DIV/0!</v>
      </c>
      <c r="P297" s="2" t="e">
        <f>(Table1[[#This Row],[poisson_likelihood]] - (1-Table1[[#This Row],[poisson_likelihood]])/(1/Table1[[#This Row],[99/pinn implied]]-1))/4</f>
        <v>#DIV/0!</v>
      </c>
      <c r="Q297" s="3" t="e">
        <f>Table1[[#This Row],[kelly/4 99]]*$W$2*$U$2</f>
        <v>#DIV/0!</v>
      </c>
      <c r="S2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8" spans="1:19" x14ac:dyDescent="0.2">
      <c r="A298">
        <v>7754</v>
      </c>
      <c r="B298" t="s">
        <v>191</v>
      </c>
      <c r="C298" s="1">
        <v>45619</v>
      </c>
      <c r="D298" t="s">
        <v>13</v>
      </c>
      <c r="E298">
        <v>2.5</v>
      </c>
      <c r="F298" s="2">
        <v>0.44247787610619399</v>
      </c>
      <c r="G298" s="2">
        <v>0.32799767282312497</v>
      </c>
      <c r="H298" s="2">
        <v>0.36007490599061398</v>
      </c>
      <c r="I298" s="2">
        <v>0.469273743016759</v>
      </c>
      <c r="J298" s="2">
        <v>0.44516129032258001</v>
      </c>
      <c r="K298" s="2">
        <v>-3.6950538186748302E-2</v>
      </c>
      <c r="M298" s="2" t="e">
        <f>(Table1[[#This Row],[poisson_likelihood]] - (1-Table1[[#This Row],[poisson_likelihood]])/(1/Table1[[#This Row],[365 implied]]-1))/4</f>
        <v>#DIV/0!</v>
      </c>
      <c r="N298" s="3" t="e">
        <f>Table1[[#This Row],[kelly/4 365]]*$W$2*$U$2</f>
        <v>#DIV/0!</v>
      </c>
      <c r="P298" s="2" t="e">
        <f>(Table1[[#This Row],[poisson_likelihood]] - (1-Table1[[#This Row],[poisson_likelihood]])/(1/Table1[[#This Row],[99/pinn implied]]-1))/4</f>
        <v>#DIV/0!</v>
      </c>
      <c r="Q298" s="3" t="e">
        <f>Table1[[#This Row],[kelly/4 99]]*$W$2*$U$2</f>
        <v>#DIV/0!</v>
      </c>
      <c r="S2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9" spans="1:19" x14ac:dyDescent="0.2">
      <c r="A299">
        <v>7526</v>
      </c>
      <c r="B299" t="s">
        <v>77</v>
      </c>
      <c r="C299" s="1">
        <v>45619</v>
      </c>
      <c r="D299" t="s">
        <v>13</v>
      </c>
      <c r="E299">
        <v>1.5</v>
      </c>
      <c r="F299" s="2">
        <v>0.47169811320754701</v>
      </c>
      <c r="G299" s="2">
        <v>0.35670671075676003</v>
      </c>
      <c r="H299" s="2">
        <v>0.39214329065074</v>
      </c>
      <c r="I299" s="2">
        <v>0.39877300613496902</v>
      </c>
      <c r="J299" s="2">
        <v>0.417543859649122</v>
      </c>
      <c r="K299" s="2">
        <v>-3.7646478531345999E-2</v>
      </c>
      <c r="M299" s="2" t="e">
        <f>(Table1[[#This Row],[poisson_likelihood]] - (1-Table1[[#This Row],[poisson_likelihood]])/(1/Table1[[#This Row],[365 implied]]-1))/4</f>
        <v>#DIV/0!</v>
      </c>
      <c r="N299" s="3" t="e">
        <f>Table1[[#This Row],[kelly/4 365]]*$W$2*$U$2</f>
        <v>#DIV/0!</v>
      </c>
      <c r="P299" s="2" t="e">
        <f>(Table1[[#This Row],[poisson_likelihood]] - (1-Table1[[#This Row],[poisson_likelihood]])/(1/Table1[[#This Row],[99/pinn implied]]-1))/4</f>
        <v>#DIV/0!</v>
      </c>
      <c r="Q299" s="3" t="e">
        <f>Table1[[#This Row],[kelly/4 99]]*$W$2*$U$2</f>
        <v>#DIV/0!</v>
      </c>
      <c r="S2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0" spans="1:19" x14ac:dyDescent="0.2">
      <c r="A300">
        <v>7520</v>
      </c>
      <c r="B300" t="s">
        <v>74</v>
      </c>
      <c r="C300" s="1">
        <v>45619</v>
      </c>
      <c r="D300" t="s">
        <v>13</v>
      </c>
      <c r="E300">
        <v>2.5</v>
      </c>
      <c r="F300" s="2">
        <v>0.54945054945054905</v>
      </c>
      <c r="G300" s="2">
        <v>0.43903778323896298</v>
      </c>
      <c r="H300" s="2">
        <v>0.48130810280726599</v>
      </c>
      <c r="I300" s="2">
        <v>0.45070422535211202</v>
      </c>
      <c r="J300" s="2">
        <v>0.47499999999999998</v>
      </c>
      <c r="K300" s="2">
        <v>-3.78107478325534E-2</v>
      </c>
      <c r="M300" s="2" t="e">
        <f>(Table1[[#This Row],[poisson_likelihood]] - (1-Table1[[#This Row],[poisson_likelihood]])/(1/Table1[[#This Row],[365 implied]]-1))/4</f>
        <v>#DIV/0!</v>
      </c>
      <c r="N300" s="3" t="e">
        <f>Table1[[#This Row],[kelly/4 365]]*$W$2*$U$2</f>
        <v>#DIV/0!</v>
      </c>
      <c r="P300" s="2" t="e">
        <f>(Table1[[#This Row],[poisson_likelihood]] - (1-Table1[[#This Row],[poisson_likelihood]])/(1/Table1[[#This Row],[99/pinn implied]]-1))/4</f>
        <v>#DIV/0!</v>
      </c>
      <c r="Q300" s="3" t="e">
        <f>Table1[[#This Row],[kelly/4 99]]*$W$2*$U$2</f>
        <v>#DIV/0!</v>
      </c>
      <c r="S3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1" spans="1:19" x14ac:dyDescent="0.2">
      <c r="A301">
        <v>7707</v>
      </c>
      <c r="B301" t="s">
        <v>168</v>
      </c>
      <c r="C301" s="1">
        <v>45619</v>
      </c>
      <c r="D301" t="s">
        <v>12</v>
      </c>
      <c r="E301">
        <v>1.5</v>
      </c>
      <c r="F301" s="2">
        <v>0.64102564102564097</v>
      </c>
      <c r="G301" s="2">
        <v>0.64614511496422999</v>
      </c>
      <c r="H301" s="2">
        <v>0.58655485692004405</v>
      </c>
      <c r="I301" s="2">
        <v>0.53787878787878696</v>
      </c>
      <c r="J301" s="2">
        <v>0.49532710280373798</v>
      </c>
      <c r="K301" s="2">
        <v>-3.7935010359254999E-2</v>
      </c>
      <c r="M301" s="2" t="e">
        <f>(Table1[[#This Row],[poisson_likelihood]] - (1-Table1[[#This Row],[poisson_likelihood]])/(1/Table1[[#This Row],[365 implied]]-1))/4</f>
        <v>#DIV/0!</v>
      </c>
      <c r="N301" s="3" t="e">
        <f>Table1[[#This Row],[kelly/4 365]]*$W$2*$U$2</f>
        <v>#DIV/0!</v>
      </c>
      <c r="P301" s="2" t="e">
        <f>(Table1[[#This Row],[poisson_likelihood]] - (1-Table1[[#This Row],[poisson_likelihood]])/(1/Table1[[#This Row],[99/pinn implied]]-1))/4</f>
        <v>#DIV/0!</v>
      </c>
      <c r="Q301" s="3" t="e">
        <f>Table1[[#This Row],[kelly/4 99]]*$W$2*$U$2</f>
        <v>#DIV/0!</v>
      </c>
      <c r="S3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2" spans="1:19" x14ac:dyDescent="0.2">
      <c r="A302">
        <v>7763</v>
      </c>
      <c r="B302" t="s">
        <v>196</v>
      </c>
      <c r="C302" s="1">
        <v>45619</v>
      </c>
      <c r="D302" t="s">
        <v>12</v>
      </c>
      <c r="E302">
        <v>2.5</v>
      </c>
      <c r="F302" s="2">
        <v>0.43859649122806998</v>
      </c>
      <c r="G302" s="2">
        <v>0.40765224747488699</v>
      </c>
      <c r="H302" s="2">
        <v>0.35259797148206201</v>
      </c>
      <c r="I302" s="2">
        <v>0.311764705882352</v>
      </c>
      <c r="J302" s="2">
        <v>0.36860068259385598</v>
      </c>
      <c r="K302" s="2">
        <v>-3.8296215824394103E-2</v>
      </c>
      <c r="M302" s="2" t="e">
        <f>(Table1[[#This Row],[poisson_likelihood]] - (1-Table1[[#This Row],[poisson_likelihood]])/(1/Table1[[#This Row],[365 implied]]-1))/4</f>
        <v>#DIV/0!</v>
      </c>
      <c r="N302" s="3" t="e">
        <f>Table1[[#This Row],[kelly/4 365]]*$W$2*$U$2</f>
        <v>#DIV/0!</v>
      </c>
      <c r="P302" s="2" t="e">
        <f>(Table1[[#This Row],[poisson_likelihood]] - (1-Table1[[#This Row],[poisson_likelihood]])/(1/Table1[[#This Row],[99/pinn implied]]-1))/4</f>
        <v>#DIV/0!</v>
      </c>
      <c r="Q302" s="3" t="e">
        <f>Table1[[#This Row],[kelly/4 99]]*$W$2*$U$2</f>
        <v>#DIV/0!</v>
      </c>
      <c r="S3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3" spans="1:19" x14ac:dyDescent="0.2">
      <c r="A303">
        <v>7614</v>
      </c>
      <c r="B303" t="s">
        <v>121</v>
      </c>
      <c r="C303" s="1">
        <v>45619</v>
      </c>
      <c r="D303" t="s">
        <v>13</v>
      </c>
      <c r="E303">
        <v>3.5</v>
      </c>
      <c r="F303" s="2">
        <v>0.61728395061728303</v>
      </c>
      <c r="G303" s="2">
        <v>0.52163754952855301</v>
      </c>
      <c r="H303" s="2">
        <v>0.55846961753984103</v>
      </c>
      <c r="I303" s="2">
        <v>0.52071005917159696</v>
      </c>
      <c r="J303" s="2">
        <v>0.53820598006644504</v>
      </c>
      <c r="K303" s="2">
        <v>-3.8419040155425799E-2</v>
      </c>
      <c r="M303" s="2" t="e">
        <f>(Table1[[#This Row],[poisson_likelihood]] - (1-Table1[[#This Row],[poisson_likelihood]])/(1/Table1[[#This Row],[365 implied]]-1))/4</f>
        <v>#DIV/0!</v>
      </c>
      <c r="N303" s="3" t="e">
        <f>Table1[[#This Row],[kelly/4 365]]*$W$2*$U$2</f>
        <v>#DIV/0!</v>
      </c>
      <c r="P303" s="2" t="e">
        <f>(Table1[[#This Row],[poisson_likelihood]] - (1-Table1[[#This Row],[poisson_likelihood]])/(1/Table1[[#This Row],[99/pinn implied]]-1))/4</f>
        <v>#DIV/0!</v>
      </c>
      <c r="Q303" s="3" t="e">
        <f>Table1[[#This Row],[kelly/4 99]]*$W$2*$U$2</f>
        <v>#DIV/0!</v>
      </c>
      <c r="S3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4" spans="1:19" x14ac:dyDescent="0.2">
      <c r="A304">
        <v>7420</v>
      </c>
      <c r="B304" t="s">
        <v>24</v>
      </c>
      <c r="C304" s="1">
        <v>45619</v>
      </c>
      <c r="D304" t="s">
        <v>13</v>
      </c>
      <c r="E304">
        <v>2.5</v>
      </c>
      <c r="F304" s="2">
        <v>0.62893081761006198</v>
      </c>
      <c r="G304" s="2">
        <v>0.52786823183235498</v>
      </c>
      <c r="H304" s="2">
        <v>0.57148031832166102</v>
      </c>
      <c r="I304" s="2">
        <v>0.55000000000000004</v>
      </c>
      <c r="J304" s="2">
        <v>0.53896103896103897</v>
      </c>
      <c r="K304" s="2">
        <v>-3.8706056723965397E-2</v>
      </c>
      <c r="M304" s="2" t="e">
        <f>(Table1[[#This Row],[poisson_likelihood]] - (1-Table1[[#This Row],[poisson_likelihood]])/(1/Table1[[#This Row],[365 implied]]-1))/4</f>
        <v>#DIV/0!</v>
      </c>
      <c r="N304" s="3" t="e">
        <f>Table1[[#This Row],[kelly/4 365]]*$W$2*$U$2</f>
        <v>#DIV/0!</v>
      </c>
      <c r="P304" s="2" t="e">
        <f>(Table1[[#This Row],[poisson_likelihood]] - (1-Table1[[#This Row],[poisson_likelihood]])/(1/Table1[[#This Row],[99/pinn implied]]-1))/4</f>
        <v>#DIV/0!</v>
      </c>
      <c r="Q304" s="3" t="e">
        <f>Table1[[#This Row],[kelly/4 99]]*$W$2*$U$2</f>
        <v>#DIV/0!</v>
      </c>
      <c r="S3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5" spans="1:19" x14ac:dyDescent="0.2">
      <c r="A305">
        <v>7455</v>
      </c>
      <c r="B305" t="s">
        <v>42</v>
      </c>
      <c r="C305" s="1">
        <v>45619</v>
      </c>
      <c r="D305" t="s">
        <v>12</v>
      </c>
      <c r="E305">
        <v>1.5</v>
      </c>
      <c r="F305" s="2">
        <v>0.60975609756097504</v>
      </c>
      <c r="G305" s="2">
        <v>0.59271641012444698</v>
      </c>
      <c r="H305" s="2">
        <v>0.54882186525258503</v>
      </c>
      <c r="I305" s="2">
        <v>0.52941176470588203</v>
      </c>
      <c r="J305" s="2">
        <v>0.55477031802120103</v>
      </c>
      <c r="K305" s="2">
        <v>-3.9035992572562503E-2</v>
      </c>
      <c r="M305" s="2" t="e">
        <f>(Table1[[#This Row],[poisson_likelihood]] - (1-Table1[[#This Row],[poisson_likelihood]])/(1/Table1[[#This Row],[365 implied]]-1))/4</f>
        <v>#DIV/0!</v>
      </c>
      <c r="N305" s="3" t="e">
        <f>Table1[[#This Row],[kelly/4 365]]*$W$2*$U$2</f>
        <v>#DIV/0!</v>
      </c>
      <c r="P305" s="2" t="e">
        <f>(Table1[[#This Row],[poisson_likelihood]] - (1-Table1[[#This Row],[poisson_likelihood]])/(1/Table1[[#This Row],[99/pinn implied]]-1))/4</f>
        <v>#DIV/0!</v>
      </c>
      <c r="Q305" s="3" t="e">
        <f>Table1[[#This Row],[kelly/4 99]]*$W$2*$U$2</f>
        <v>#DIV/0!</v>
      </c>
      <c r="S3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6" spans="1:19" x14ac:dyDescent="0.2">
      <c r="A306">
        <v>7697</v>
      </c>
      <c r="B306" t="s">
        <v>163</v>
      </c>
      <c r="C306" s="1">
        <v>45619</v>
      </c>
      <c r="D306" t="s">
        <v>12</v>
      </c>
      <c r="E306">
        <v>2.5</v>
      </c>
      <c r="F306" s="2">
        <v>0.54945054945054905</v>
      </c>
      <c r="G306" s="2">
        <v>0.520451656142495</v>
      </c>
      <c r="H306" s="2">
        <v>0.47807676185596198</v>
      </c>
      <c r="I306" s="2">
        <v>0.45161290322580599</v>
      </c>
      <c r="J306" s="2">
        <v>0.45031055900621098</v>
      </c>
      <c r="K306" s="2">
        <v>-3.9603747994557403E-2</v>
      </c>
      <c r="M306" s="2" t="e">
        <f>(Table1[[#This Row],[poisson_likelihood]] - (1-Table1[[#This Row],[poisson_likelihood]])/(1/Table1[[#This Row],[365 implied]]-1))/4</f>
        <v>#DIV/0!</v>
      </c>
      <c r="N306" s="3" t="e">
        <f>Table1[[#This Row],[kelly/4 365]]*$W$2*$U$2</f>
        <v>#DIV/0!</v>
      </c>
      <c r="P306" s="2" t="e">
        <f>(Table1[[#This Row],[poisson_likelihood]] - (1-Table1[[#This Row],[poisson_likelihood]])/(1/Table1[[#This Row],[99/pinn implied]]-1))/4</f>
        <v>#DIV/0!</v>
      </c>
      <c r="Q306" s="3" t="e">
        <f>Table1[[#This Row],[kelly/4 99]]*$W$2*$U$2</f>
        <v>#DIV/0!</v>
      </c>
      <c r="S3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7" spans="1:19" x14ac:dyDescent="0.2">
      <c r="A307">
        <v>7555</v>
      </c>
      <c r="B307" t="s">
        <v>92</v>
      </c>
      <c r="C307" s="1">
        <v>45619</v>
      </c>
      <c r="D307" t="s">
        <v>12</v>
      </c>
      <c r="E307">
        <v>2.5</v>
      </c>
      <c r="F307" s="2">
        <v>0.51813471502590602</v>
      </c>
      <c r="G307" s="2">
        <v>0.48557709564642798</v>
      </c>
      <c r="H307" s="2">
        <v>0.44107632984036599</v>
      </c>
      <c r="I307" s="2">
        <v>0.51977401129943501</v>
      </c>
      <c r="J307" s="2">
        <v>0.51013513513513498</v>
      </c>
      <c r="K307" s="2">
        <v>-3.9979215969917499E-2</v>
      </c>
      <c r="M307" s="2" t="e">
        <f>(Table1[[#This Row],[poisson_likelihood]] - (1-Table1[[#This Row],[poisson_likelihood]])/(1/Table1[[#This Row],[365 implied]]-1))/4</f>
        <v>#DIV/0!</v>
      </c>
      <c r="N307" s="3" t="e">
        <f>Table1[[#This Row],[kelly/4 365]]*$W$2*$U$2</f>
        <v>#DIV/0!</v>
      </c>
      <c r="P307" s="2" t="e">
        <f>(Table1[[#This Row],[poisson_likelihood]] - (1-Table1[[#This Row],[poisson_likelihood]])/(1/Table1[[#This Row],[99/pinn implied]]-1))/4</f>
        <v>#DIV/0!</v>
      </c>
      <c r="Q307" s="3" t="e">
        <f>Table1[[#This Row],[kelly/4 99]]*$W$2*$U$2</f>
        <v>#DIV/0!</v>
      </c>
      <c r="S3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8" spans="1:19" x14ac:dyDescent="0.2">
      <c r="A308">
        <v>7748</v>
      </c>
      <c r="B308" t="s">
        <v>188</v>
      </c>
      <c r="C308" s="1">
        <v>45619</v>
      </c>
      <c r="D308" t="s">
        <v>13</v>
      </c>
      <c r="E308">
        <v>2.5</v>
      </c>
      <c r="F308" s="2">
        <v>0.62111801242235998</v>
      </c>
      <c r="G308" s="2">
        <v>0.51696089660367395</v>
      </c>
      <c r="H308" s="2">
        <v>0.55998353520714295</v>
      </c>
      <c r="I308" s="2">
        <v>0.61676646706586802</v>
      </c>
      <c r="J308" s="2">
        <v>0.65734265734265696</v>
      </c>
      <c r="K308" s="2">
        <v>-4.03387329165978E-2</v>
      </c>
      <c r="M308" s="2" t="e">
        <f>(Table1[[#This Row],[poisson_likelihood]] - (1-Table1[[#This Row],[poisson_likelihood]])/(1/Table1[[#This Row],[365 implied]]-1))/4</f>
        <v>#DIV/0!</v>
      </c>
      <c r="N308" s="3" t="e">
        <f>Table1[[#This Row],[kelly/4 365]]*$W$2*$U$2</f>
        <v>#DIV/0!</v>
      </c>
      <c r="P308" s="2" t="e">
        <f>(Table1[[#This Row],[poisson_likelihood]] - (1-Table1[[#This Row],[poisson_likelihood]])/(1/Table1[[#This Row],[99/pinn implied]]-1))/4</f>
        <v>#DIV/0!</v>
      </c>
      <c r="Q308" s="3" t="e">
        <f>Table1[[#This Row],[kelly/4 99]]*$W$2*$U$2</f>
        <v>#DIV/0!</v>
      </c>
      <c r="S3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9" spans="1:19" x14ac:dyDescent="0.2">
      <c r="A309">
        <v>7463</v>
      </c>
      <c r="B309" t="s">
        <v>46</v>
      </c>
      <c r="C309" s="1">
        <v>45619</v>
      </c>
      <c r="D309" t="s">
        <v>12</v>
      </c>
      <c r="E309">
        <v>3.5</v>
      </c>
      <c r="F309" s="2">
        <v>0.45045045045045001</v>
      </c>
      <c r="G309" s="2">
        <v>0.40084975164360298</v>
      </c>
      <c r="H309" s="2">
        <v>0.36137889778087101</v>
      </c>
      <c r="I309" s="2">
        <v>0.34636871508379802</v>
      </c>
      <c r="J309" s="2">
        <v>0.34313725490196001</v>
      </c>
      <c r="K309" s="2">
        <v>-4.0520255517718103E-2</v>
      </c>
      <c r="M309" s="2" t="e">
        <f>(Table1[[#This Row],[poisson_likelihood]] - (1-Table1[[#This Row],[poisson_likelihood]])/(1/Table1[[#This Row],[365 implied]]-1))/4</f>
        <v>#DIV/0!</v>
      </c>
      <c r="N309" s="3" t="e">
        <f>Table1[[#This Row],[kelly/4 365]]*$W$2*$U$2</f>
        <v>#DIV/0!</v>
      </c>
      <c r="P309" s="2" t="e">
        <f>(Table1[[#This Row],[poisson_likelihood]] - (1-Table1[[#This Row],[poisson_likelihood]])/(1/Table1[[#This Row],[99/pinn implied]]-1))/4</f>
        <v>#DIV/0!</v>
      </c>
      <c r="Q309" s="3" t="e">
        <f>Table1[[#This Row],[kelly/4 99]]*$W$2*$U$2</f>
        <v>#DIV/0!</v>
      </c>
      <c r="S3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0" spans="1:19" x14ac:dyDescent="0.2">
      <c r="A310">
        <v>7398</v>
      </c>
      <c r="B310" t="s">
        <v>11</v>
      </c>
      <c r="C310" s="1">
        <v>45619</v>
      </c>
      <c r="D310" t="s">
        <v>13</v>
      </c>
      <c r="E310">
        <v>2.5</v>
      </c>
      <c r="F310" s="2">
        <v>0.52356020942408299</v>
      </c>
      <c r="G310" s="2">
        <v>0.41447054073662998</v>
      </c>
      <c r="H310" s="2">
        <v>0.44544037379115897</v>
      </c>
      <c r="I310" s="2">
        <v>0.42045454545454503</v>
      </c>
      <c r="J310" s="2">
        <v>0.43689320388349501</v>
      </c>
      <c r="K310" s="2">
        <v>-4.0991452213979401E-2</v>
      </c>
      <c r="M310" s="2" t="e">
        <f>(Table1[[#This Row],[poisson_likelihood]] - (1-Table1[[#This Row],[poisson_likelihood]])/(1/Table1[[#This Row],[365 implied]]-1))/4</f>
        <v>#DIV/0!</v>
      </c>
      <c r="N310" s="3" t="e">
        <f>Table1[[#This Row],[kelly/4 365]]*$W$2*$U$2</f>
        <v>#DIV/0!</v>
      </c>
      <c r="P310" s="2" t="e">
        <f>(Table1[[#This Row],[poisson_likelihood]] - (1-Table1[[#This Row],[poisson_likelihood]])/(1/Table1[[#This Row],[99/pinn implied]]-1))/4</f>
        <v>#DIV/0!</v>
      </c>
      <c r="Q310" s="3" t="e">
        <f>Table1[[#This Row],[kelly/4 99]]*$W$2*$U$2</f>
        <v>#DIV/0!</v>
      </c>
      <c r="S3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1" spans="1:19" x14ac:dyDescent="0.2">
      <c r="A311">
        <v>7656</v>
      </c>
      <c r="B311" t="s">
        <v>142</v>
      </c>
      <c r="C311" s="1">
        <v>45619</v>
      </c>
      <c r="D311" t="s">
        <v>13</v>
      </c>
      <c r="E311">
        <v>2.5</v>
      </c>
      <c r="F311" s="2">
        <v>0.65359477124182996</v>
      </c>
      <c r="G311" s="2">
        <v>0.54899782084773396</v>
      </c>
      <c r="H311" s="2">
        <v>0.59662170314667495</v>
      </c>
      <c r="I311" s="2">
        <v>0.52083333333333304</v>
      </c>
      <c r="J311" s="2">
        <v>0.57575757575757502</v>
      </c>
      <c r="K311" s="2">
        <v>-4.1117355747917798E-2</v>
      </c>
      <c r="M311" s="2" t="e">
        <f>(Table1[[#This Row],[poisson_likelihood]] - (1-Table1[[#This Row],[poisson_likelihood]])/(1/Table1[[#This Row],[365 implied]]-1))/4</f>
        <v>#DIV/0!</v>
      </c>
      <c r="N311" s="3" t="e">
        <f>Table1[[#This Row],[kelly/4 365]]*$W$2*$U$2</f>
        <v>#DIV/0!</v>
      </c>
      <c r="P311" s="2" t="e">
        <f>(Table1[[#This Row],[poisson_likelihood]] - (1-Table1[[#This Row],[poisson_likelihood]])/(1/Table1[[#This Row],[99/pinn implied]]-1))/4</f>
        <v>#DIV/0!</v>
      </c>
      <c r="Q311" s="3" t="e">
        <f>Table1[[#This Row],[kelly/4 99]]*$W$2*$U$2</f>
        <v>#DIV/0!</v>
      </c>
      <c r="S3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2" spans="1:19" x14ac:dyDescent="0.2">
      <c r="A312">
        <v>7565</v>
      </c>
      <c r="B312" t="s">
        <v>97</v>
      </c>
      <c r="C312" s="1">
        <v>45619</v>
      </c>
      <c r="D312" t="s">
        <v>12</v>
      </c>
      <c r="E312">
        <v>1.5</v>
      </c>
      <c r="F312" s="2">
        <v>0.63694267515923497</v>
      </c>
      <c r="G312" s="2">
        <v>0.61655897549594396</v>
      </c>
      <c r="H312" s="2">
        <v>0.57684840798884796</v>
      </c>
      <c r="I312" s="2">
        <v>0.60843373493975905</v>
      </c>
      <c r="J312" s="2">
        <v>0.60824742268041199</v>
      </c>
      <c r="K312" s="2">
        <v>-4.1380701516450701E-2</v>
      </c>
      <c r="M312" s="2" t="e">
        <f>(Table1[[#This Row],[poisson_likelihood]] - (1-Table1[[#This Row],[poisson_likelihood]])/(1/Table1[[#This Row],[365 implied]]-1))/4</f>
        <v>#DIV/0!</v>
      </c>
      <c r="N312" s="3" t="e">
        <f>Table1[[#This Row],[kelly/4 365]]*$W$2*$U$2</f>
        <v>#DIV/0!</v>
      </c>
      <c r="P312" s="2" t="e">
        <f>(Table1[[#This Row],[poisson_likelihood]] - (1-Table1[[#This Row],[poisson_likelihood]])/(1/Table1[[#This Row],[99/pinn implied]]-1))/4</f>
        <v>#DIV/0!</v>
      </c>
      <c r="Q312" s="3" t="e">
        <f>Table1[[#This Row],[kelly/4 99]]*$W$2*$U$2</f>
        <v>#DIV/0!</v>
      </c>
      <c r="S3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3" spans="1:19" x14ac:dyDescent="0.2">
      <c r="A313">
        <v>7444</v>
      </c>
      <c r="B313" t="s">
        <v>36</v>
      </c>
      <c r="C313" s="1">
        <v>45619</v>
      </c>
      <c r="D313" t="s">
        <v>13</v>
      </c>
      <c r="E313">
        <v>2.5</v>
      </c>
      <c r="F313" s="2">
        <v>0.60606060606060597</v>
      </c>
      <c r="G313" s="2">
        <v>0.49641588468933801</v>
      </c>
      <c r="H313" s="2">
        <v>0.54042422783403798</v>
      </c>
      <c r="I313" s="2">
        <v>0.51020408163265296</v>
      </c>
      <c r="J313" s="2">
        <v>0.52509652509652505</v>
      </c>
      <c r="K313" s="2">
        <v>-4.1653855413014002E-2</v>
      </c>
      <c r="M313" s="2" t="e">
        <f>(Table1[[#This Row],[poisson_likelihood]] - (1-Table1[[#This Row],[poisson_likelihood]])/(1/Table1[[#This Row],[365 implied]]-1))/4</f>
        <v>#DIV/0!</v>
      </c>
      <c r="N313" s="3" t="e">
        <f>Table1[[#This Row],[kelly/4 365]]*$W$2*$U$2</f>
        <v>#DIV/0!</v>
      </c>
      <c r="P313" s="2" t="e">
        <f>(Table1[[#This Row],[poisson_likelihood]] - (1-Table1[[#This Row],[poisson_likelihood]])/(1/Table1[[#This Row],[99/pinn implied]]-1))/4</f>
        <v>#DIV/0!</v>
      </c>
      <c r="Q313" s="3" t="e">
        <f>Table1[[#This Row],[kelly/4 99]]*$W$2*$U$2</f>
        <v>#DIV/0!</v>
      </c>
      <c r="S3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4" spans="1:19" x14ac:dyDescent="0.2">
      <c r="A314">
        <v>7431</v>
      </c>
      <c r="B314" t="s">
        <v>30</v>
      </c>
      <c r="C314" s="1">
        <v>45619</v>
      </c>
      <c r="D314" t="s">
        <v>12</v>
      </c>
      <c r="E314">
        <v>2.5</v>
      </c>
      <c r="F314" s="2">
        <v>0.51813471502590602</v>
      </c>
      <c r="G314" s="2">
        <v>0.48176525168997603</v>
      </c>
      <c r="H314" s="2">
        <v>0.43578214668758702</v>
      </c>
      <c r="I314" s="2">
        <v>0.393442622950819</v>
      </c>
      <c r="J314" s="2">
        <v>0.41587301587301501</v>
      </c>
      <c r="K314" s="2">
        <v>-4.2725929272299901E-2</v>
      </c>
      <c r="M314" s="2" t="e">
        <f>(Table1[[#This Row],[poisson_likelihood]] - (1-Table1[[#This Row],[poisson_likelihood]])/(1/Table1[[#This Row],[365 implied]]-1))/4</f>
        <v>#DIV/0!</v>
      </c>
      <c r="N314" s="3" t="e">
        <f>Table1[[#This Row],[kelly/4 365]]*$W$2*$U$2</f>
        <v>#DIV/0!</v>
      </c>
      <c r="P314" s="2" t="e">
        <f>(Table1[[#This Row],[poisson_likelihood]] - (1-Table1[[#This Row],[poisson_likelihood]])/(1/Table1[[#This Row],[99/pinn implied]]-1))/4</f>
        <v>#DIV/0!</v>
      </c>
      <c r="Q314" s="3" t="e">
        <f>Table1[[#This Row],[kelly/4 99]]*$W$2*$U$2</f>
        <v>#DIV/0!</v>
      </c>
      <c r="S3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5" spans="1:19" x14ac:dyDescent="0.2">
      <c r="A315">
        <v>7749</v>
      </c>
      <c r="B315" t="s">
        <v>189</v>
      </c>
      <c r="C315" s="1">
        <v>45619</v>
      </c>
      <c r="D315" t="s">
        <v>12</v>
      </c>
      <c r="E315">
        <v>2.5</v>
      </c>
      <c r="F315" s="2">
        <v>0.45454545454545398</v>
      </c>
      <c r="G315" s="2">
        <v>0.40161172171322901</v>
      </c>
      <c r="H315" s="2">
        <v>0.361184515534891</v>
      </c>
      <c r="I315" s="2">
        <v>0.38461538461538403</v>
      </c>
      <c r="J315" s="2">
        <v>0.42</v>
      </c>
      <c r="K315" s="2">
        <v>-4.2790430379841503E-2</v>
      </c>
      <c r="M315" s="2" t="e">
        <f>(Table1[[#This Row],[poisson_likelihood]] - (1-Table1[[#This Row],[poisson_likelihood]])/(1/Table1[[#This Row],[365 implied]]-1))/4</f>
        <v>#DIV/0!</v>
      </c>
      <c r="N315" s="3" t="e">
        <f>Table1[[#This Row],[kelly/4 365]]*$W$2*$U$2</f>
        <v>#DIV/0!</v>
      </c>
      <c r="P315" s="2" t="e">
        <f>(Table1[[#This Row],[poisson_likelihood]] - (1-Table1[[#This Row],[poisson_likelihood]])/(1/Table1[[#This Row],[99/pinn implied]]-1))/4</f>
        <v>#DIV/0!</v>
      </c>
      <c r="Q315" s="3" t="e">
        <f>Table1[[#This Row],[kelly/4 99]]*$W$2*$U$2</f>
        <v>#DIV/0!</v>
      </c>
      <c r="S3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6" spans="1:19" x14ac:dyDescent="0.2">
      <c r="A316">
        <v>7767</v>
      </c>
      <c r="B316" t="s">
        <v>198</v>
      </c>
      <c r="C316" s="1">
        <v>45619</v>
      </c>
      <c r="D316" t="s">
        <v>12</v>
      </c>
      <c r="E316">
        <v>3.5</v>
      </c>
      <c r="F316" s="2">
        <v>0.43103448275862</v>
      </c>
      <c r="G316" s="2">
        <v>0.38598741493725702</v>
      </c>
      <c r="H316" s="2">
        <v>0.33361636866680899</v>
      </c>
      <c r="I316" s="2">
        <v>0.38461538461538403</v>
      </c>
      <c r="J316" s="2">
        <v>0.41935483870967699</v>
      </c>
      <c r="K316" s="2">
        <v>-4.2804928919129202E-2</v>
      </c>
      <c r="M316" s="2" t="e">
        <f>(Table1[[#This Row],[poisson_likelihood]] - (1-Table1[[#This Row],[poisson_likelihood]])/(1/Table1[[#This Row],[365 implied]]-1))/4</f>
        <v>#DIV/0!</v>
      </c>
      <c r="N316" s="3" t="e">
        <f>Table1[[#This Row],[kelly/4 365]]*$W$2*$U$2</f>
        <v>#DIV/0!</v>
      </c>
      <c r="P316" s="2" t="e">
        <f>(Table1[[#This Row],[poisson_likelihood]] - (1-Table1[[#This Row],[poisson_likelihood]])/(1/Table1[[#This Row],[99/pinn implied]]-1))/4</f>
        <v>#DIV/0!</v>
      </c>
      <c r="Q316" s="3" t="e">
        <f>Table1[[#This Row],[kelly/4 99]]*$W$2*$U$2</f>
        <v>#DIV/0!</v>
      </c>
      <c r="S3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7" spans="1:19" x14ac:dyDescent="0.2">
      <c r="A317">
        <v>7545</v>
      </c>
      <c r="B317" t="s">
        <v>87</v>
      </c>
      <c r="C317" s="1">
        <v>45619</v>
      </c>
      <c r="D317" t="s">
        <v>12</v>
      </c>
      <c r="E317">
        <v>1.5</v>
      </c>
      <c r="F317" s="2">
        <v>0.63694267515923497</v>
      </c>
      <c r="G317" s="2">
        <v>0.59694243710376205</v>
      </c>
      <c r="H317" s="2">
        <v>0.57474413968345195</v>
      </c>
      <c r="I317" s="2">
        <v>0.66176470588235203</v>
      </c>
      <c r="J317" s="2">
        <v>0.65454545454545399</v>
      </c>
      <c r="K317" s="2">
        <v>-4.2829693288149201E-2</v>
      </c>
      <c r="M317" s="2" t="e">
        <f>(Table1[[#This Row],[poisson_likelihood]] - (1-Table1[[#This Row],[poisson_likelihood]])/(1/Table1[[#This Row],[365 implied]]-1))/4</f>
        <v>#DIV/0!</v>
      </c>
      <c r="N317" s="3" t="e">
        <f>Table1[[#This Row],[kelly/4 365]]*$W$2*$U$2</f>
        <v>#DIV/0!</v>
      </c>
      <c r="P317" s="2" t="e">
        <f>(Table1[[#This Row],[poisson_likelihood]] - (1-Table1[[#This Row],[poisson_likelihood]])/(1/Table1[[#This Row],[99/pinn implied]]-1))/4</f>
        <v>#DIV/0!</v>
      </c>
      <c r="Q317" s="3" t="e">
        <f>Table1[[#This Row],[kelly/4 99]]*$W$2*$U$2</f>
        <v>#DIV/0!</v>
      </c>
      <c r="S3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8" spans="1:19" x14ac:dyDescent="0.2">
      <c r="A318">
        <v>7648</v>
      </c>
      <c r="B318" t="s">
        <v>138</v>
      </c>
      <c r="C318" s="1">
        <v>45619</v>
      </c>
      <c r="D318" t="s">
        <v>13</v>
      </c>
      <c r="E318">
        <v>2.5</v>
      </c>
      <c r="F318" s="2">
        <v>0.467289719626168</v>
      </c>
      <c r="G318" s="2">
        <v>0.362831940098438</v>
      </c>
      <c r="H318" s="2">
        <v>0.37526512091355602</v>
      </c>
      <c r="I318" s="2">
        <v>0.33136094674556199</v>
      </c>
      <c r="J318" s="2">
        <v>0.38356164383561597</v>
      </c>
      <c r="K318" s="2">
        <v>-4.31869827291642E-2</v>
      </c>
      <c r="M318" s="2" t="e">
        <f>(Table1[[#This Row],[poisson_likelihood]] - (1-Table1[[#This Row],[poisson_likelihood]])/(1/Table1[[#This Row],[365 implied]]-1))/4</f>
        <v>#DIV/0!</v>
      </c>
      <c r="N318" s="3" t="e">
        <f>Table1[[#This Row],[kelly/4 365]]*$W$2*$U$2</f>
        <v>#DIV/0!</v>
      </c>
      <c r="P318" s="2" t="e">
        <f>(Table1[[#This Row],[poisson_likelihood]] - (1-Table1[[#This Row],[poisson_likelihood]])/(1/Table1[[#This Row],[99/pinn implied]]-1))/4</f>
        <v>#DIV/0!</v>
      </c>
      <c r="Q318" s="3" t="e">
        <f>Table1[[#This Row],[kelly/4 99]]*$W$2*$U$2</f>
        <v>#DIV/0!</v>
      </c>
      <c r="S3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9" spans="1:19" x14ac:dyDescent="0.2">
      <c r="A319">
        <v>7451</v>
      </c>
      <c r="B319" t="s">
        <v>40</v>
      </c>
      <c r="C319" s="1">
        <v>45619</v>
      </c>
      <c r="D319" t="s">
        <v>12</v>
      </c>
      <c r="E319">
        <v>1.5</v>
      </c>
      <c r="F319" s="2">
        <v>0.64935064935064901</v>
      </c>
      <c r="G319" s="2">
        <v>0.61557016343617599</v>
      </c>
      <c r="H319" s="2">
        <v>0.58866953260218402</v>
      </c>
      <c r="I319" s="2">
        <v>0.659340659340659</v>
      </c>
      <c r="J319" s="2">
        <v>0.66666666666666596</v>
      </c>
      <c r="K319" s="2">
        <v>-4.3263388792886798E-2</v>
      </c>
      <c r="M319" s="2" t="e">
        <f>(Table1[[#This Row],[poisson_likelihood]] - (1-Table1[[#This Row],[poisson_likelihood]])/(1/Table1[[#This Row],[365 implied]]-1))/4</f>
        <v>#DIV/0!</v>
      </c>
      <c r="N319" s="3" t="e">
        <f>Table1[[#This Row],[kelly/4 365]]*$W$2*$U$2</f>
        <v>#DIV/0!</v>
      </c>
      <c r="P319" s="2" t="e">
        <f>(Table1[[#This Row],[poisson_likelihood]] - (1-Table1[[#This Row],[poisson_likelihood]])/(1/Table1[[#This Row],[99/pinn implied]]-1))/4</f>
        <v>#DIV/0!</v>
      </c>
      <c r="Q319" s="3" t="e">
        <f>Table1[[#This Row],[kelly/4 99]]*$W$2*$U$2</f>
        <v>#DIV/0!</v>
      </c>
      <c r="S3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0" spans="1:19" x14ac:dyDescent="0.2">
      <c r="A320">
        <v>7441</v>
      </c>
      <c r="B320" t="s">
        <v>35</v>
      </c>
      <c r="C320" s="1">
        <v>45619</v>
      </c>
      <c r="D320" t="s">
        <v>12</v>
      </c>
      <c r="E320">
        <v>1.5</v>
      </c>
      <c r="F320" s="2">
        <v>0.64516129032257996</v>
      </c>
      <c r="G320" s="2">
        <v>0.63087637117892403</v>
      </c>
      <c r="H320" s="2">
        <v>0.58300344597515696</v>
      </c>
      <c r="I320" s="2">
        <v>0.58757062146892602</v>
      </c>
      <c r="J320" s="2">
        <v>0.58688524590163904</v>
      </c>
      <c r="K320" s="2">
        <v>-4.3793026699320899E-2</v>
      </c>
      <c r="M320" s="2" t="e">
        <f>(Table1[[#This Row],[poisson_likelihood]] - (1-Table1[[#This Row],[poisson_likelihood]])/(1/Table1[[#This Row],[365 implied]]-1))/4</f>
        <v>#DIV/0!</v>
      </c>
      <c r="N320" s="3" t="e">
        <f>Table1[[#This Row],[kelly/4 365]]*$W$2*$U$2</f>
        <v>#DIV/0!</v>
      </c>
      <c r="P320" s="2" t="e">
        <f>(Table1[[#This Row],[poisson_likelihood]] - (1-Table1[[#This Row],[poisson_likelihood]])/(1/Table1[[#This Row],[99/pinn implied]]-1))/4</f>
        <v>#DIV/0!</v>
      </c>
      <c r="Q320" s="3" t="e">
        <f>Table1[[#This Row],[kelly/4 99]]*$W$2*$U$2</f>
        <v>#DIV/0!</v>
      </c>
      <c r="S3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1" spans="1:19" x14ac:dyDescent="0.2">
      <c r="A321">
        <v>7577</v>
      </c>
      <c r="B321" t="s">
        <v>103</v>
      </c>
      <c r="C321" s="1">
        <v>45619</v>
      </c>
      <c r="D321" t="s">
        <v>12</v>
      </c>
      <c r="E321">
        <v>2.5</v>
      </c>
      <c r="F321" s="2">
        <v>0.45045045045045001</v>
      </c>
      <c r="G321" s="2">
        <v>0.39647699102948197</v>
      </c>
      <c r="H321" s="2">
        <v>0.35388077708003302</v>
      </c>
      <c r="I321" s="2">
        <v>0.39534883720930197</v>
      </c>
      <c r="J321" s="2">
        <v>0.39527027027027001</v>
      </c>
      <c r="K321" s="2">
        <v>-4.39312858365421E-2</v>
      </c>
      <c r="M321" s="2" t="e">
        <f>(Table1[[#This Row],[poisson_likelihood]] - (1-Table1[[#This Row],[poisson_likelihood]])/(1/Table1[[#This Row],[365 implied]]-1))/4</f>
        <v>#DIV/0!</v>
      </c>
      <c r="N321" s="3" t="e">
        <f>Table1[[#This Row],[kelly/4 365]]*$W$2*$U$2</f>
        <v>#DIV/0!</v>
      </c>
      <c r="P321" s="2" t="e">
        <f>(Table1[[#This Row],[poisson_likelihood]] - (1-Table1[[#This Row],[poisson_likelihood]])/(1/Table1[[#This Row],[99/pinn implied]]-1))/4</f>
        <v>#DIV/0!</v>
      </c>
      <c r="Q321" s="3" t="e">
        <f>Table1[[#This Row],[kelly/4 99]]*$W$2*$U$2</f>
        <v>#DIV/0!</v>
      </c>
      <c r="S3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2" spans="1:19" x14ac:dyDescent="0.2">
      <c r="A322">
        <v>7416</v>
      </c>
      <c r="B322" t="s">
        <v>22</v>
      </c>
      <c r="C322" s="1">
        <v>45619</v>
      </c>
      <c r="D322" t="s">
        <v>13</v>
      </c>
      <c r="E322">
        <v>1.5</v>
      </c>
      <c r="F322" s="2">
        <v>0.51020408163265296</v>
      </c>
      <c r="G322" s="2">
        <v>0.38484115778379202</v>
      </c>
      <c r="H322" s="2">
        <v>0.42380714955460402</v>
      </c>
      <c r="I322" s="2">
        <v>0.39333333333333298</v>
      </c>
      <c r="J322" s="2">
        <v>0.41071428571428498</v>
      </c>
      <c r="K322" s="2">
        <v>-4.4098434081503698E-2</v>
      </c>
      <c r="M322" s="2" t="e">
        <f>(Table1[[#This Row],[poisson_likelihood]] - (1-Table1[[#This Row],[poisson_likelihood]])/(1/Table1[[#This Row],[365 implied]]-1))/4</f>
        <v>#DIV/0!</v>
      </c>
      <c r="N322" s="3" t="e">
        <f>Table1[[#This Row],[kelly/4 365]]*$W$2*$U$2</f>
        <v>#DIV/0!</v>
      </c>
      <c r="P322" s="2" t="e">
        <f>(Table1[[#This Row],[poisson_likelihood]] - (1-Table1[[#This Row],[poisson_likelihood]])/(1/Table1[[#This Row],[99/pinn implied]]-1))/4</f>
        <v>#DIV/0!</v>
      </c>
      <c r="Q322" s="3" t="e">
        <f>Table1[[#This Row],[kelly/4 99]]*$W$2*$U$2</f>
        <v>#DIV/0!</v>
      </c>
      <c r="S3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3" spans="1:19" x14ac:dyDescent="0.2">
      <c r="A323">
        <v>7499</v>
      </c>
      <c r="B323" t="s">
        <v>64</v>
      </c>
      <c r="C323" s="1">
        <v>45619</v>
      </c>
      <c r="D323" t="s">
        <v>12</v>
      </c>
      <c r="E323">
        <v>1.5</v>
      </c>
      <c r="F323" s="2">
        <v>0.64935064935064901</v>
      </c>
      <c r="G323" s="2">
        <v>0.61385593352582102</v>
      </c>
      <c r="H323" s="2">
        <v>0.58675316850597004</v>
      </c>
      <c r="I323" s="2">
        <v>0.65088757396449703</v>
      </c>
      <c r="J323" s="2">
        <v>0.63210702341137104</v>
      </c>
      <c r="K323" s="2">
        <v>-4.4629685417039398E-2</v>
      </c>
      <c r="M323" s="2" t="e">
        <f>(Table1[[#This Row],[poisson_likelihood]] - (1-Table1[[#This Row],[poisson_likelihood]])/(1/Table1[[#This Row],[365 implied]]-1))/4</f>
        <v>#DIV/0!</v>
      </c>
      <c r="N323" s="3" t="e">
        <f>Table1[[#This Row],[kelly/4 365]]*$W$2*$U$2</f>
        <v>#DIV/0!</v>
      </c>
      <c r="P323" s="2" t="e">
        <f>(Table1[[#This Row],[poisson_likelihood]] - (1-Table1[[#This Row],[poisson_likelihood]])/(1/Table1[[#This Row],[99/pinn implied]]-1))/4</f>
        <v>#DIV/0!</v>
      </c>
      <c r="Q323" s="3" t="e">
        <f>Table1[[#This Row],[kelly/4 99]]*$W$2*$U$2</f>
        <v>#DIV/0!</v>
      </c>
      <c r="S3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4" spans="1:19" x14ac:dyDescent="0.2">
      <c r="A324">
        <v>7496</v>
      </c>
      <c r="B324" t="s">
        <v>62</v>
      </c>
      <c r="C324" s="1">
        <v>45619</v>
      </c>
      <c r="D324" t="s">
        <v>13</v>
      </c>
      <c r="E324">
        <v>1.5</v>
      </c>
      <c r="F324" s="2">
        <v>0.54054054054054002</v>
      </c>
      <c r="G324" s="2">
        <v>0.409036622754538</v>
      </c>
      <c r="H324" s="2">
        <v>0.45832548952050101</v>
      </c>
      <c r="I324" s="2">
        <v>0.41011235955056102</v>
      </c>
      <c r="J324" s="2">
        <v>0.41721854304635703</v>
      </c>
      <c r="K324" s="2">
        <v>-4.4734660113844998E-2</v>
      </c>
      <c r="M324" s="2" t="e">
        <f>(Table1[[#This Row],[poisson_likelihood]] - (1-Table1[[#This Row],[poisson_likelihood]])/(1/Table1[[#This Row],[365 implied]]-1))/4</f>
        <v>#DIV/0!</v>
      </c>
      <c r="N324" s="3" t="e">
        <f>Table1[[#This Row],[kelly/4 365]]*$W$2*$U$2</f>
        <v>#DIV/0!</v>
      </c>
      <c r="P324" s="2" t="e">
        <f>(Table1[[#This Row],[poisson_likelihood]] - (1-Table1[[#This Row],[poisson_likelihood]])/(1/Table1[[#This Row],[99/pinn implied]]-1))/4</f>
        <v>#DIV/0!</v>
      </c>
      <c r="Q324" s="3" t="e">
        <f>Table1[[#This Row],[kelly/4 99]]*$W$2*$U$2</f>
        <v>#DIV/0!</v>
      </c>
      <c r="S3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5" spans="1:19" x14ac:dyDescent="0.2">
      <c r="A325">
        <v>7692</v>
      </c>
      <c r="B325" t="s">
        <v>160</v>
      </c>
      <c r="C325" s="1">
        <v>45619</v>
      </c>
      <c r="D325" t="s">
        <v>13</v>
      </c>
      <c r="E325">
        <v>2.5</v>
      </c>
      <c r="F325" s="2">
        <v>0.49019607843137197</v>
      </c>
      <c r="G325" s="2">
        <v>0.35626387125471498</v>
      </c>
      <c r="H325" s="2">
        <v>0.39827944229724299</v>
      </c>
      <c r="I325" s="2">
        <v>0.47486033519553</v>
      </c>
      <c r="J325" s="2">
        <v>0.47868852459016298</v>
      </c>
      <c r="K325" s="2">
        <v>-4.5074504258082501E-2</v>
      </c>
      <c r="M325" s="2" t="e">
        <f>(Table1[[#This Row],[poisson_likelihood]] - (1-Table1[[#This Row],[poisson_likelihood]])/(1/Table1[[#This Row],[365 implied]]-1))/4</f>
        <v>#DIV/0!</v>
      </c>
      <c r="N325" s="3" t="e">
        <f>Table1[[#This Row],[kelly/4 365]]*$W$2*$U$2</f>
        <v>#DIV/0!</v>
      </c>
      <c r="P325" s="2" t="e">
        <f>(Table1[[#This Row],[poisson_likelihood]] - (1-Table1[[#This Row],[poisson_likelihood]])/(1/Table1[[#This Row],[99/pinn implied]]-1))/4</f>
        <v>#DIV/0!</v>
      </c>
      <c r="Q325" s="3" t="e">
        <f>Table1[[#This Row],[kelly/4 99]]*$W$2*$U$2</f>
        <v>#DIV/0!</v>
      </c>
      <c r="S3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6" spans="1:19" x14ac:dyDescent="0.2">
      <c r="A326">
        <v>7524</v>
      </c>
      <c r="B326" t="s">
        <v>76</v>
      </c>
      <c r="C326" s="1">
        <v>45619</v>
      </c>
      <c r="D326" t="s">
        <v>13</v>
      </c>
      <c r="E326">
        <v>1.5</v>
      </c>
      <c r="F326" s="2">
        <v>0.52083333333333304</v>
      </c>
      <c r="G326" s="2">
        <v>0.38423903424551498</v>
      </c>
      <c r="H326" s="2">
        <v>0.43321201344684601</v>
      </c>
      <c r="I326" s="2">
        <v>0.50270270270270201</v>
      </c>
      <c r="J326" s="2">
        <v>0.50156739811912199</v>
      </c>
      <c r="K326" s="2">
        <v>-4.5715471245123498E-2</v>
      </c>
      <c r="M326" s="2" t="e">
        <f>(Table1[[#This Row],[poisson_likelihood]] - (1-Table1[[#This Row],[poisson_likelihood]])/(1/Table1[[#This Row],[365 implied]]-1))/4</f>
        <v>#DIV/0!</v>
      </c>
      <c r="N326" s="3" t="e">
        <f>Table1[[#This Row],[kelly/4 365]]*$W$2*$U$2</f>
        <v>#DIV/0!</v>
      </c>
      <c r="P326" s="2" t="e">
        <f>(Table1[[#This Row],[poisson_likelihood]] - (1-Table1[[#This Row],[poisson_likelihood]])/(1/Table1[[#This Row],[99/pinn implied]]-1))/4</f>
        <v>#DIV/0!</v>
      </c>
      <c r="Q326" s="3" t="e">
        <f>Table1[[#This Row],[kelly/4 99]]*$W$2*$U$2</f>
        <v>#DIV/0!</v>
      </c>
      <c r="S3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7" spans="1:19" x14ac:dyDescent="0.2">
      <c r="A327">
        <v>7481</v>
      </c>
      <c r="B327" t="s">
        <v>55</v>
      </c>
      <c r="C327" s="1">
        <v>45619</v>
      </c>
      <c r="D327" t="s">
        <v>12</v>
      </c>
      <c r="E327">
        <v>3.5</v>
      </c>
      <c r="F327" s="2">
        <v>0.43859649122806998</v>
      </c>
      <c r="G327" s="2">
        <v>0.37862561402116202</v>
      </c>
      <c r="H327" s="2">
        <v>0.33573491210032103</v>
      </c>
      <c r="I327" s="2">
        <v>0.46327683615819198</v>
      </c>
      <c r="J327" s="2">
        <v>0.445544554455445</v>
      </c>
      <c r="K327" s="2">
        <v>-4.5805546955325398E-2</v>
      </c>
      <c r="M327" s="2" t="e">
        <f>(Table1[[#This Row],[poisson_likelihood]] - (1-Table1[[#This Row],[poisson_likelihood]])/(1/Table1[[#This Row],[365 implied]]-1))/4</f>
        <v>#DIV/0!</v>
      </c>
      <c r="N327" s="3" t="e">
        <f>Table1[[#This Row],[kelly/4 365]]*$W$2*$U$2</f>
        <v>#DIV/0!</v>
      </c>
      <c r="P327" s="2" t="e">
        <f>(Table1[[#This Row],[poisson_likelihood]] - (1-Table1[[#This Row],[poisson_likelihood]])/(1/Table1[[#This Row],[99/pinn implied]]-1))/4</f>
        <v>#DIV/0!</v>
      </c>
      <c r="Q327" s="3" t="e">
        <f>Table1[[#This Row],[kelly/4 99]]*$W$2*$U$2</f>
        <v>#DIV/0!</v>
      </c>
      <c r="S3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8" spans="1:19" x14ac:dyDescent="0.2">
      <c r="A328">
        <v>7756</v>
      </c>
      <c r="B328" t="s">
        <v>192</v>
      </c>
      <c r="C328" s="1">
        <v>45619</v>
      </c>
      <c r="D328" t="s">
        <v>13</v>
      </c>
      <c r="E328">
        <v>2.5</v>
      </c>
      <c r="F328" s="2">
        <v>0.51546391752577303</v>
      </c>
      <c r="G328" s="2">
        <v>0.393362248195604</v>
      </c>
      <c r="H328" s="2">
        <v>0.42566677551512899</v>
      </c>
      <c r="I328" s="2">
        <v>0.42622950819672101</v>
      </c>
      <c r="J328" s="2">
        <v>0.45886075949367</v>
      </c>
      <c r="K328" s="2">
        <v>-4.6331504122513197E-2</v>
      </c>
      <c r="M328" s="2" t="e">
        <f>(Table1[[#This Row],[poisson_likelihood]] - (1-Table1[[#This Row],[poisson_likelihood]])/(1/Table1[[#This Row],[365 implied]]-1))/4</f>
        <v>#DIV/0!</v>
      </c>
      <c r="N328" s="3" t="e">
        <f>Table1[[#This Row],[kelly/4 365]]*$W$2*$U$2</f>
        <v>#DIV/0!</v>
      </c>
      <c r="P328" s="2" t="e">
        <f>(Table1[[#This Row],[poisson_likelihood]] - (1-Table1[[#This Row],[poisson_likelihood]])/(1/Table1[[#This Row],[99/pinn implied]]-1))/4</f>
        <v>#DIV/0!</v>
      </c>
      <c r="Q328" s="3" t="e">
        <f>Table1[[#This Row],[kelly/4 99]]*$W$2*$U$2</f>
        <v>#DIV/0!</v>
      </c>
      <c r="S3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9" spans="1:19" x14ac:dyDescent="0.2">
      <c r="A329">
        <v>7610</v>
      </c>
      <c r="B329" t="s">
        <v>119</v>
      </c>
      <c r="C329" s="1">
        <v>45619</v>
      </c>
      <c r="D329" t="s">
        <v>13</v>
      </c>
      <c r="E329">
        <v>1.5</v>
      </c>
      <c r="F329" s="2">
        <v>0.434782608695652</v>
      </c>
      <c r="G329" s="2">
        <v>0.308071438350073</v>
      </c>
      <c r="H329" s="2">
        <v>0.32873930362718401</v>
      </c>
      <c r="I329" s="2">
        <v>0.36571428571428499</v>
      </c>
      <c r="J329" s="2">
        <v>0.35761589403973498</v>
      </c>
      <c r="K329" s="2">
        <v>-4.6903769549514397E-2</v>
      </c>
      <c r="M329" s="2" t="e">
        <f>(Table1[[#This Row],[poisson_likelihood]] - (1-Table1[[#This Row],[poisson_likelihood]])/(1/Table1[[#This Row],[365 implied]]-1))/4</f>
        <v>#DIV/0!</v>
      </c>
      <c r="N329" s="3" t="e">
        <f>Table1[[#This Row],[kelly/4 365]]*$W$2*$U$2</f>
        <v>#DIV/0!</v>
      </c>
      <c r="P329" s="2" t="e">
        <f>(Table1[[#This Row],[poisson_likelihood]] - (1-Table1[[#This Row],[poisson_likelihood]])/(1/Table1[[#This Row],[99/pinn implied]]-1))/4</f>
        <v>#DIV/0!</v>
      </c>
      <c r="Q329" s="3" t="e">
        <f>Table1[[#This Row],[kelly/4 99]]*$W$2*$U$2</f>
        <v>#DIV/0!</v>
      </c>
      <c r="S3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0" spans="1:19" x14ac:dyDescent="0.2">
      <c r="A330">
        <v>7547</v>
      </c>
      <c r="B330" t="s">
        <v>88</v>
      </c>
      <c r="C330" s="1">
        <v>45619</v>
      </c>
      <c r="D330" t="s">
        <v>12</v>
      </c>
      <c r="E330">
        <v>1.5</v>
      </c>
      <c r="F330" s="2">
        <v>0.65359477124182996</v>
      </c>
      <c r="G330" s="2">
        <v>0.62260492574566595</v>
      </c>
      <c r="H330" s="2">
        <v>0.58608930682078397</v>
      </c>
      <c r="I330" s="2">
        <v>0.66141732283464505</v>
      </c>
      <c r="J330" s="2">
        <v>0.67829457364340995</v>
      </c>
      <c r="K330" s="2">
        <v>-4.8718566303867797E-2</v>
      </c>
      <c r="M330" s="2" t="e">
        <f>(Table1[[#This Row],[poisson_likelihood]] - (1-Table1[[#This Row],[poisson_likelihood]])/(1/Table1[[#This Row],[365 implied]]-1))/4</f>
        <v>#DIV/0!</v>
      </c>
      <c r="N330" s="3" t="e">
        <f>Table1[[#This Row],[kelly/4 365]]*$W$2*$U$2</f>
        <v>#DIV/0!</v>
      </c>
      <c r="P330" s="2" t="e">
        <f>(Table1[[#This Row],[poisson_likelihood]] - (1-Table1[[#This Row],[poisson_likelihood]])/(1/Table1[[#This Row],[99/pinn implied]]-1))/4</f>
        <v>#DIV/0!</v>
      </c>
      <c r="Q330" s="3" t="e">
        <f>Table1[[#This Row],[kelly/4 99]]*$W$2*$U$2</f>
        <v>#DIV/0!</v>
      </c>
      <c r="S3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1" spans="1:19" x14ac:dyDescent="0.2">
      <c r="A331">
        <v>7506</v>
      </c>
      <c r="B331" t="s">
        <v>67</v>
      </c>
      <c r="C331" s="1">
        <v>45619</v>
      </c>
      <c r="D331" t="s">
        <v>13</v>
      </c>
      <c r="E331">
        <v>2.5</v>
      </c>
      <c r="F331" s="2">
        <v>0.53191489361702105</v>
      </c>
      <c r="G331" s="2">
        <v>0.40197617420245702</v>
      </c>
      <c r="H331" s="2">
        <v>0.440618671611264</v>
      </c>
      <c r="I331" s="2">
        <v>0.52272727272727204</v>
      </c>
      <c r="J331" s="2">
        <v>0.49032258064516099</v>
      </c>
      <c r="K331" s="2">
        <v>-4.87604822076202E-2</v>
      </c>
      <c r="M331" s="2" t="e">
        <f>(Table1[[#This Row],[poisson_likelihood]] - (1-Table1[[#This Row],[poisson_likelihood]])/(1/Table1[[#This Row],[365 implied]]-1))/4</f>
        <v>#DIV/0!</v>
      </c>
      <c r="N331" s="3" t="e">
        <f>Table1[[#This Row],[kelly/4 365]]*$W$2*$U$2</f>
        <v>#DIV/0!</v>
      </c>
      <c r="P331" s="2" t="e">
        <f>(Table1[[#This Row],[poisson_likelihood]] - (1-Table1[[#This Row],[poisson_likelihood]])/(1/Table1[[#This Row],[99/pinn implied]]-1))/4</f>
        <v>#DIV/0!</v>
      </c>
      <c r="Q331" s="3" t="e">
        <f>Table1[[#This Row],[kelly/4 99]]*$W$2*$U$2</f>
        <v>#DIV/0!</v>
      </c>
      <c r="S3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2" spans="1:19" x14ac:dyDescent="0.2">
      <c r="A332">
        <v>7772</v>
      </c>
      <c r="B332" t="s">
        <v>200</v>
      </c>
      <c r="C332" s="1">
        <v>45619</v>
      </c>
      <c r="D332" t="s">
        <v>13</v>
      </c>
      <c r="E332">
        <v>2.5</v>
      </c>
      <c r="F332" s="2">
        <v>0.61728395061728303</v>
      </c>
      <c r="G332" s="2">
        <v>0.49884143182348301</v>
      </c>
      <c r="H332" s="2">
        <v>0.54262390837398999</v>
      </c>
      <c r="I332" s="2">
        <v>0.61748633879781401</v>
      </c>
      <c r="J332" s="2">
        <v>0.628571428571428</v>
      </c>
      <c r="K332" s="2">
        <v>-4.8769866304087001E-2</v>
      </c>
      <c r="M332" s="2" t="e">
        <f>(Table1[[#This Row],[poisson_likelihood]] - (1-Table1[[#This Row],[poisson_likelihood]])/(1/Table1[[#This Row],[365 implied]]-1))/4</f>
        <v>#DIV/0!</v>
      </c>
      <c r="N332" s="3" t="e">
        <f>Table1[[#This Row],[kelly/4 365]]*$W$2*$U$2</f>
        <v>#DIV/0!</v>
      </c>
      <c r="P332" s="2" t="e">
        <f>(Table1[[#This Row],[poisson_likelihood]] - (1-Table1[[#This Row],[poisson_likelihood]])/(1/Table1[[#This Row],[99/pinn implied]]-1))/4</f>
        <v>#DIV/0!</v>
      </c>
      <c r="Q332" s="3" t="e">
        <f>Table1[[#This Row],[kelly/4 99]]*$W$2*$U$2</f>
        <v>#DIV/0!</v>
      </c>
      <c r="S3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3" spans="1:19" x14ac:dyDescent="0.2">
      <c r="A333">
        <v>7723</v>
      </c>
      <c r="B333" t="s">
        <v>176</v>
      </c>
      <c r="C333" s="1">
        <v>45619</v>
      </c>
      <c r="D333" t="s">
        <v>12</v>
      </c>
      <c r="E333">
        <v>2.5</v>
      </c>
      <c r="F333" s="2">
        <v>0.64516129032257996</v>
      </c>
      <c r="G333" s="2">
        <v>0.61827914725734301</v>
      </c>
      <c r="H333" s="2">
        <v>0.57533343025948203</v>
      </c>
      <c r="I333" s="2">
        <v>0.57222222222222197</v>
      </c>
      <c r="J333" s="2">
        <v>0.57234726688102899</v>
      </c>
      <c r="K333" s="2">
        <v>-4.9196901408091798E-2</v>
      </c>
      <c r="M333" s="2" t="e">
        <f>(Table1[[#This Row],[poisson_likelihood]] - (1-Table1[[#This Row],[poisson_likelihood]])/(1/Table1[[#This Row],[365 implied]]-1))/4</f>
        <v>#DIV/0!</v>
      </c>
      <c r="N333" s="3" t="e">
        <f>Table1[[#This Row],[kelly/4 365]]*$W$2*$U$2</f>
        <v>#DIV/0!</v>
      </c>
      <c r="P333" s="2" t="e">
        <f>(Table1[[#This Row],[poisson_likelihood]] - (1-Table1[[#This Row],[poisson_likelihood]])/(1/Table1[[#This Row],[99/pinn implied]]-1))/4</f>
        <v>#DIV/0!</v>
      </c>
      <c r="Q333" s="3" t="e">
        <f>Table1[[#This Row],[kelly/4 99]]*$W$2*$U$2</f>
        <v>#DIV/0!</v>
      </c>
      <c r="S3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4" spans="1:19" x14ac:dyDescent="0.2">
      <c r="A334">
        <v>7574</v>
      </c>
      <c r="B334" t="s">
        <v>101</v>
      </c>
      <c r="C334" s="1">
        <v>45619</v>
      </c>
      <c r="D334" t="s">
        <v>13</v>
      </c>
      <c r="E334">
        <v>1.5</v>
      </c>
      <c r="F334" s="2">
        <v>0.49751243781094501</v>
      </c>
      <c r="G334" s="2">
        <v>0.375315949499954</v>
      </c>
      <c r="H334" s="2">
        <v>0.39763316233281798</v>
      </c>
      <c r="I334" s="2">
        <v>0.41758241758241699</v>
      </c>
      <c r="J334" s="2">
        <v>0.43548387096774099</v>
      </c>
      <c r="K334" s="2">
        <v>-4.96924118096621E-2</v>
      </c>
      <c r="M334" s="2" t="e">
        <f>(Table1[[#This Row],[poisson_likelihood]] - (1-Table1[[#This Row],[poisson_likelihood]])/(1/Table1[[#This Row],[365 implied]]-1))/4</f>
        <v>#DIV/0!</v>
      </c>
      <c r="N334" s="3" t="e">
        <f>Table1[[#This Row],[kelly/4 365]]*$W$2*$U$2</f>
        <v>#DIV/0!</v>
      </c>
      <c r="P334" s="2" t="e">
        <f>(Table1[[#This Row],[poisson_likelihood]] - (1-Table1[[#This Row],[poisson_likelihood]])/(1/Table1[[#This Row],[99/pinn implied]]-1))/4</f>
        <v>#DIV/0!</v>
      </c>
      <c r="Q334" s="3" t="e">
        <f>Table1[[#This Row],[kelly/4 99]]*$W$2*$U$2</f>
        <v>#DIV/0!</v>
      </c>
      <c r="S3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5" spans="1:19" x14ac:dyDescent="0.2">
      <c r="A335">
        <v>7616</v>
      </c>
      <c r="B335" t="s">
        <v>122</v>
      </c>
      <c r="C335" s="1">
        <v>45619</v>
      </c>
      <c r="D335" t="s">
        <v>13</v>
      </c>
      <c r="E335">
        <v>2.5</v>
      </c>
      <c r="F335" s="2">
        <v>0.64102564102564097</v>
      </c>
      <c r="G335" s="2">
        <v>0.52551658690774905</v>
      </c>
      <c r="H335" s="2">
        <v>0.56964442302136098</v>
      </c>
      <c r="I335" s="2">
        <v>0.60893854748603304</v>
      </c>
      <c r="J335" s="2">
        <v>0.59032258064516097</v>
      </c>
      <c r="K335" s="2">
        <v>-4.9711919681551898E-2</v>
      </c>
      <c r="M335" s="2" t="e">
        <f>(Table1[[#This Row],[poisson_likelihood]] - (1-Table1[[#This Row],[poisson_likelihood]])/(1/Table1[[#This Row],[365 implied]]-1))/4</f>
        <v>#DIV/0!</v>
      </c>
      <c r="N335" s="3" t="e">
        <f>Table1[[#This Row],[kelly/4 365]]*$W$2*$U$2</f>
        <v>#DIV/0!</v>
      </c>
      <c r="P335" s="2" t="e">
        <f>(Table1[[#This Row],[poisson_likelihood]] - (1-Table1[[#This Row],[poisson_likelihood]])/(1/Table1[[#This Row],[99/pinn implied]]-1))/4</f>
        <v>#DIV/0!</v>
      </c>
      <c r="Q335" s="3" t="e">
        <f>Table1[[#This Row],[kelly/4 99]]*$W$2*$U$2</f>
        <v>#DIV/0!</v>
      </c>
      <c r="S3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6" spans="1:19" x14ac:dyDescent="0.2">
      <c r="A336">
        <v>7650</v>
      </c>
      <c r="B336" t="s">
        <v>139</v>
      </c>
      <c r="C336" s="1">
        <v>45619</v>
      </c>
      <c r="D336" t="s">
        <v>13</v>
      </c>
      <c r="E336">
        <v>3.5</v>
      </c>
      <c r="F336" s="2">
        <v>0.53191489361702105</v>
      </c>
      <c r="G336" s="2">
        <v>0.424948976501276</v>
      </c>
      <c r="H336" s="2">
        <v>0.43847939742470199</v>
      </c>
      <c r="I336" s="2">
        <v>0.42592592592592499</v>
      </c>
      <c r="J336" s="2">
        <v>0.46043165467625902</v>
      </c>
      <c r="K336" s="2">
        <v>-4.9903049102715799E-2</v>
      </c>
      <c r="M336" s="2" t="e">
        <f>(Table1[[#This Row],[poisson_likelihood]] - (1-Table1[[#This Row],[poisson_likelihood]])/(1/Table1[[#This Row],[365 implied]]-1))/4</f>
        <v>#DIV/0!</v>
      </c>
      <c r="N336" s="3" t="e">
        <f>Table1[[#This Row],[kelly/4 365]]*$W$2*$U$2</f>
        <v>#DIV/0!</v>
      </c>
      <c r="P336" s="2" t="e">
        <f>(Table1[[#This Row],[poisson_likelihood]] - (1-Table1[[#This Row],[poisson_likelihood]])/(1/Table1[[#This Row],[99/pinn implied]]-1))/4</f>
        <v>#DIV/0!</v>
      </c>
      <c r="Q336" s="3" t="e">
        <f>Table1[[#This Row],[kelly/4 99]]*$W$2*$U$2</f>
        <v>#DIV/0!</v>
      </c>
      <c r="S3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7" spans="1:19" x14ac:dyDescent="0.2">
      <c r="A337">
        <v>7608</v>
      </c>
      <c r="B337" t="s">
        <v>118</v>
      </c>
      <c r="C337" s="1">
        <v>45619</v>
      </c>
      <c r="D337" t="s">
        <v>13</v>
      </c>
      <c r="E337">
        <v>2.5</v>
      </c>
      <c r="F337" s="2">
        <v>0.45045045045045001</v>
      </c>
      <c r="G337" s="2">
        <v>0.32562768537152398</v>
      </c>
      <c r="H337" s="2">
        <v>0.34062661916793002</v>
      </c>
      <c r="I337" s="2">
        <v>0.34013605442176797</v>
      </c>
      <c r="J337" s="2">
        <v>0.37545126353790598</v>
      </c>
      <c r="K337" s="2">
        <v>-4.9960841280162697E-2</v>
      </c>
      <c r="M337" s="2" t="e">
        <f>(Table1[[#This Row],[poisson_likelihood]] - (1-Table1[[#This Row],[poisson_likelihood]])/(1/Table1[[#This Row],[365 implied]]-1))/4</f>
        <v>#DIV/0!</v>
      </c>
      <c r="N337" s="3" t="e">
        <f>Table1[[#This Row],[kelly/4 365]]*$W$2*$U$2</f>
        <v>#DIV/0!</v>
      </c>
      <c r="P337" s="2" t="e">
        <f>(Table1[[#This Row],[poisson_likelihood]] - (1-Table1[[#This Row],[poisson_likelihood]])/(1/Table1[[#This Row],[99/pinn implied]]-1))/4</f>
        <v>#DIV/0!</v>
      </c>
      <c r="Q337" s="3" t="e">
        <f>Table1[[#This Row],[kelly/4 99]]*$W$2*$U$2</f>
        <v>#DIV/0!</v>
      </c>
      <c r="S3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8" spans="1:19" x14ac:dyDescent="0.2">
      <c r="A338">
        <v>7467</v>
      </c>
      <c r="B338" t="s">
        <v>48</v>
      </c>
      <c r="C338" s="1">
        <v>45619</v>
      </c>
      <c r="D338" t="s">
        <v>12</v>
      </c>
      <c r="E338">
        <v>2.5</v>
      </c>
      <c r="F338" s="2">
        <v>0.49261083743842299</v>
      </c>
      <c r="G338" s="2">
        <v>0.43852503392415598</v>
      </c>
      <c r="H338" s="2">
        <v>0.39055606261801401</v>
      </c>
      <c r="I338" s="2">
        <v>0.50279329608938494</v>
      </c>
      <c r="J338" s="2">
        <v>0.495145631067961</v>
      </c>
      <c r="K338" s="2">
        <v>-5.0284270117822903E-2</v>
      </c>
      <c r="M338" s="2" t="e">
        <f>(Table1[[#This Row],[poisson_likelihood]] - (1-Table1[[#This Row],[poisson_likelihood]])/(1/Table1[[#This Row],[365 implied]]-1))/4</f>
        <v>#DIV/0!</v>
      </c>
      <c r="N338" s="3" t="e">
        <f>Table1[[#This Row],[kelly/4 365]]*$W$2*$U$2</f>
        <v>#DIV/0!</v>
      </c>
      <c r="P338" s="2" t="e">
        <f>(Table1[[#This Row],[poisson_likelihood]] - (1-Table1[[#This Row],[poisson_likelihood]])/(1/Table1[[#This Row],[99/pinn implied]]-1))/4</f>
        <v>#DIV/0!</v>
      </c>
      <c r="Q338" s="3" t="e">
        <f>Table1[[#This Row],[kelly/4 99]]*$W$2*$U$2</f>
        <v>#DIV/0!</v>
      </c>
      <c r="S3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9" spans="1:19" x14ac:dyDescent="0.2">
      <c r="A339">
        <v>7413</v>
      </c>
      <c r="B339" t="s">
        <v>21</v>
      </c>
      <c r="C339" s="1">
        <v>45619</v>
      </c>
      <c r="D339" t="s">
        <v>12</v>
      </c>
      <c r="E339">
        <v>2.5</v>
      </c>
      <c r="F339" s="2">
        <v>0.42372881355932202</v>
      </c>
      <c r="G339" s="2">
        <v>0.33956592300398197</v>
      </c>
      <c r="H339" s="2">
        <v>0.30733089636887201</v>
      </c>
      <c r="I339" s="2">
        <v>0.24175824175824101</v>
      </c>
      <c r="J339" s="2">
        <v>0.28115015974440799</v>
      </c>
      <c r="K339" s="2">
        <v>-5.0496155251739103E-2</v>
      </c>
      <c r="M339" s="2" t="e">
        <f>(Table1[[#This Row],[poisson_likelihood]] - (1-Table1[[#This Row],[poisson_likelihood]])/(1/Table1[[#This Row],[365 implied]]-1))/4</f>
        <v>#DIV/0!</v>
      </c>
      <c r="N339" s="3" t="e">
        <f>Table1[[#This Row],[kelly/4 365]]*$W$2*$U$2</f>
        <v>#DIV/0!</v>
      </c>
      <c r="P339" s="2" t="e">
        <f>(Table1[[#This Row],[poisson_likelihood]] - (1-Table1[[#This Row],[poisson_likelihood]])/(1/Table1[[#This Row],[99/pinn implied]]-1))/4</f>
        <v>#DIV/0!</v>
      </c>
      <c r="Q339" s="3" t="e">
        <f>Table1[[#This Row],[kelly/4 99]]*$W$2*$U$2</f>
        <v>#DIV/0!</v>
      </c>
      <c r="S3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0" spans="1:19" x14ac:dyDescent="0.2">
      <c r="A340">
        <v>7535</v>
      </c>
      <c r="B340" t="s">
        <v>82</v>
      </c>
      <c r="C340" s="1">
        <v>45619</v>
      </c>
      <c r="D340" t="s">
        <v>12</v>
      </c>
      <c r="E340">
        <v>1.5</v>
      </c>
      <c r="F340" s="2">
        <v>0.61728395061728303</v>
      </c>
      <c r="G340" s="2">
        <v>0.56891890756831798</v>
      </c>
      <c r="H340" s="2">
        <v>0.53863880914735596</v>
      </c>
      <c r="I340" s="2">
        <v>0.55882352941176405</v>
      </c>
      <c r="J340" s="2">
        <v>0.58128078817733897</v>
      </c>
      <c r="K340" s="2">
        <v>-5.1373035960194303E-2</v>
      </c>
      <c r="M340" s="2" t="e">
        <f>(Table1[[#This Row],[poisson_likelihood]] - (1-Table1[[#This Row],[poisson_likelihood]])/(1/Table1[[#This Row],[365 implied]]-1))/4</f>
        <v>#DIV/0!</v>
      </c>
      <c r="N340" s="3" t="e">
        <f>Table1[[#This Row],[kelly/4 365]]*$W$2*$U$2</f>
        <v>#DIV/0!</v>
      </c>
      <c r="P340" s="2" t="e">
        <f>(Table1[[#This Row],[poisson_likelihood]] - (1-Table1[[#This Row],[poisson_likelihood]])/(1/Table1[[#This Row],[99/pinn implied]]-1))/4</f>
        <v>#DIV/0!</v>
      </c>
      <c r="Q340" s="3" t="e">
        <f>Table1[[#This Row],[kelly/4 99]]*$W$2*$U$2</f>
        <v>#DIV/0!</v>
      </c>
      <c r="S3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1" spans="1:19" x14ac:dyDescent="0.2">
      <c r="A341">
        <v>7636</v>
      </c>
      <c r="B341" t="s">
        <v>132</v>
      </c>
      <c r="C341" s="1">
        <v>45619</v>
      </c>
      <c r="D341" t="s">
        <v>13</v>
      </c>
      <c r="E341">
        <v>2.5</v>
      </c>
      <c r="F341" s="2">
        <v>0.5</v>
      </c>
      <c r="G341" s="2">
        <v>0.36445167954741697</v>
      </c>
      <c r="H341" s="2">
        <v>0.39675922339494402</v>
      </c>
      <c r="I341" s="2">
        <v>0.38709677419354799</v>
      </c>
      <c r="J341" s="2">
        <v>0.39393939393939298</v>
      </c>
      <c r="K341" s="2">
        <v>-5.1620388302527902E-2</v>
      </c>
      <c r="M341" s="2" t="e">
        <f>(Table1[[#This Row],[poisson_likelihood]] - (1-Table1[[#This Row],[poisson_likelihood]])/(1/Table1[[#This Row],[365 implied]]-1))/4</f>
        <v>#DIV/0!</v>
      </c>
      <c r="N341" s="3" t="e">
        <f>Table1[[#This Row],[kelly/4 365]]*$W$2*$U$2</f>
        <v>#DIV/0!</v>
      </c>
      <c r="P341" s="2" t="e">
        <f>(Table1[[#This Row],[poisson_likelihood]] - (1-Table1[[#This Row],[poisson_likelihood]])/(1/Table1[[#This Row],[99/pinn implied]]-1))/4</f>
        <v>#DIV/0!</v>
      </c>
      <c r="Q341" s="3" t="e">
        <f>Table1[[#This Row],[kelly/4 99]]*$W$2*$U$2</f>
        <v>#DIV/0!</v>
      </c>
      <c r="S3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2" spans="1:19" x14ac:dyDescent="0.2">
      <c r="A342">
        <v>7426</v>
      </c>
      <c r="B342" t="s">
        <v>27</v>
      </c>
      <c r="C342" s="1">
        <v>45619</v>
      </c>
      <c r="D342" t="s">
        <v>13</v>
      </c>
      <c r="E342">
        <v>2.5</v>
      </c>
      <c r="F342" s="2">
        <v>0.46296296296296202</v>
      </c>
      <c r="G342" s="2">
        <v>0.31883490222400301</v>
      </c>
      <c r="H342" s="2">
        <v>0.35152306640569397</v>
      </c>
      <c r="I342" s="2">
        <v>0.37426900584795297</v>
      </c>
      <c r="J342" s="2">
        <v>0.36896551724137899</v>
      </c>
      <c r="K342" s="2">
        <v>-5.1877193224935503E-2</v>
      </c>
      <c r="M342" s="2" t="e">
        <f>(Table1[[#This Row],[poisson_likelihood]] - (1-Table1[[#This Row],[poisson_likelihood]])/(1/Table1[[#This Row],[365 implied]]-1))/4</f>
        <v>#DIV/0!</v>
      </c>
      <c r="N342" s="3" t="e">
        <f>Table1[[#This Row],[kelly/4 365]]*$W$2*$U$2</f>
        <v>#DIV/0!</v>
      </c>
      <c r="P342" s="2" t="e">
        <f>(Table1[[#This Row],[poisson_likelihood]] - (1-Table1[[#This Row],[poisson_likelihood]])/(1/Table1[[#This Row],[99/pinn implied]]-1))/4</f>
        <v>#DIV/0!</v>
      </c>
      <c r="Q342" s="3" t="e">
        <f>Table1[[#This Row],[kelly/4 99]]*$W$2*$U$2</f>
        <v>#DIV/0!</v>
      </c>
      <c r="S3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3" spans="1:19" x14ac:dyDescent="0.2">
      <c r="A343">
        <v>7559</v>
      </c>
      <c r="B343" t="s">
        <v>94</v>
      </c>
      <c r="C343" s="1">
        <v>45619</v>
      </c>
      <c r="D343" t="s">
        <v>12</v>
      </c>
      <c r="E343">
        <v>2.5</v>
      </c>
      <c r="F343" s="2">
        <v>0.467289719626168</v>
      </c>
      <c r="G343" s="2">
        <v>0.39095252478564202</v>
      </c>
      <c r="H343" s="2">
        <v>0.356320622538011</v>
      </c>
      <c r="I343" s="2">
        <v>0.40883977900552398</v>
      </c>
      <c r="J343" s="2">
        <v>0.43365695792880199</v>
      </c>
      <c r="K343" s="2">
        <v>-5.2077602580845303E-2</v>
      </c>
      <c r="M343" s="2" t="e">
        <f>(Table1[[#This Row],[poisson_likelihood]] - (1-Table1[[#This Row],[poisson_likelihood]])/(1/Table1[[#This Row],[365 implied]]-1))/4</f>
        <v>#DIV/0!</v>
      </c>
      <c r="N343" s="3" t="e">
        <f>Table1[[#This Row],[kelly/4 365]]*$W$2*$U$2</f>
        <v>#DIV/0!</v>
      </c>
      <c r="P343" s="2" t="e">
        <f>(Table1[[#This Row],[poisson_likelihood]] - (1-Table1[[#This Row],[poisson_likelihood]])/(1/Table1[[#This Row],[99/pinn implied]]-1))/4</f>
        <v>#DIV/0!</v>
      </c>
      <c r="Q343" s="3" t="e">
        <f>Table1[[#This Row],[kelly/4 99]]*$W$2*$U$2</f>
        <v>#DIV/0!</v>
      </c>
      <c r="S3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4" spans="1:19" x14ac:dyDescent="0.2">
      <c r="A344">
        <v>7628</v>
      </c>
      <c r="B344" t="s">
        <v>128</v>
      </c>
      <c r="C344" s="1">
        <v>45619</v>
      </c>
      <c r="D344" t="s">
        <v>13</v>
      </c>
      <c r="E344">
        <v>2.5</v>
      </c>
      <c r="F344" s="2">
        <v>0.65789473684210498</v>
      </c>
      <c r="G344" s="2">
        <v>0.54424790740915996</v>
      </c>
      <c r="H344" s="2">
        <v>0.58655880664242499</v>
      </c>
      <c r="I344" s="2">
        <v>0.54857142857142804</v>
      </c>
      <c r="J344" s="2">
        <v>0.56856187290969895</v>
      </c>
      <c r="K344" s="2">
        <v>-5.21301028382277E-2</v>
      </c>
      <c r="M344" s="2" t="e">
        <f>(Table1[[#This Row],[poisson_likelihood]] - (1-Table1[[#This Row],[poisson_likelihood]])/(1/Table1[[#This Row],[365 implied]]-1))/4</f>
        <v>#DIV/0!</v>
      </c>
      <c r="N344" s="3" t="e">
        <f>Table1[[#This Row],[kelly/4 365]]*$W$2*$U$2</f>
        <v>#DIV/0!</v>
      </c>
      <c r="P344" s="2" t="e">
        <f>(Table1[[#This Row],[poisson_likelihood]] - (1-Table1[[#This Row],[poisson_likelihood]])/(1/Table1[[#This Row],[99/pinn implied]]-1))/4</f>
        <v>#DIV/0!</v>
      </c>
      <c r="Q344" s="3" t="e">
        <f>Table1[[#This Row],[kelly/4 99]]*$W$2*$U$2</f>
        <v>#DIV/0!</v>
      </c>
      <c r="S3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5" spans="1:19" x14ac:dyDescent="0.2">
      <c r="A345">
        <v>7784</v>
      </c>
      <c r="B345" t="s">
        <v>206</v>
      </c>
      <c r="C345" s="1">
        <v>45619</v>
      </c>
      <c r="D345" t="s">
        <v>13</v>
      </c>
      <c r="E345">
        <v>3.5</v>
      </c>
      <c r="F345" s="2">
        <v>0.50505050505050497</v>
      </c>
      <c r="G345" s="2">
        <v>0.383433592621365</v>
      </c>
      <c r="H345" s="2">
        <v>0.40148202490359503</v>
      </c>
      <c r="I345" s="2">
        <v>0.47727272727272702</v>
      </c>
      <c r="J345" s="2">
        <v>0.5</v>
      </c>
      <c r="K345" s="2">
        <v>-5.2312650686448997E-2</v>
      </c>
      <c r="M345" s="2" t="e">
        <f>(Table1[[#This Row],[poisson_likelihood]] - (1-Table1[[#This Row],[poisson_likelihood]])/(1/Table1[[#This Row],[365 implied]]-1))/4</f>
        <v>#DIV/0!</v>
      </c>
      <c r="N345" s="3" t="e">
        <f>Table1[[#This Row],[kelly/4 365]]*$W$2*$U$2</f>
        <v>#DIV/0!</v>
      </c>
      <c r="P345" s="2" t="e">
        <f>(Table1[[#This Row],[poisson_likelihood]] - (1-Table1[[#This Row],[poisson_likelihood]])/(1/Table1[[#This Row],[99/pinn implied]]-1))/4</f>
        <v>#DIV/0!</v>
      </c>
      <c r="Q345" s="3" t="e">
        <f>Table1[[#This Row],[kelly/4 99]]*$W$2*$U$2</f>
        <v>#DIV/0!</v>
      </c>
      <c r="S3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6" spans="1:19" x14ac:dyDescent="0.2">
      <c r="A346">
        <v>7403</v>
      </c>
      <c r="B346" t="s">
        <v>16</v>
      </c>
      <c r="C346" s="1">
        <v>45619</v>
      </c>
      <c r="D346" t="s">
        <v>12</v>
      </c>
      <c r="E346">
        <v>2.5</v>
      </c>
      <c r="F346" s="2">
        <v>0.45454545454545398</v>
      </c>
      <c r="G346" s="2">
        <v>0.38228786803963</v>
      </c>
      <c r="H346" s="2">
        <v>0.33900645716311301</v>
      </c>
      <c r="I346" s="2">
        <v>0.32335329341317298</v>
      </c>
      <c r="J346" s="2">
        <v>0.37113402061855599</v>
      </c>
      <c r="K346" s="2">
        <v>-5.2955373800239701E-2</v>
      </c>
      <c r="M346" s="2" t="e">
        <f>(Table1[[#This Row],[poisson_likelihood]] - (1-Table1[[#This Row],[poisson_likelihood]])/(1/Table1[[#This Row],[365 implied]]-1))/4</f>
        <v>#DIV/0!</v>
      </c>
      <c r="N346" s="3" t="e">
        <f>Table1[[#This Row],[kelly/4 365]]*$W$2*$U$2</f>
        <v>#DIV/0!</v>
      </c>
      <c r="P346" s="2" t="e">
        <f>(Table1[[#This Row],[poisson_likelihood]] - (1-Table1[[#This Row],[poisson_likelihood]])/(1/Table1[[#This Row],[99/pinn implied]]-1))/4</f>
        <v>#DIV/0!</v>
      </c>
      <c r="Q346" s="3" t="e">
        <f>Table1[[#This Row],[kelly/4 99]]*$W$2*$U$2</f>
        <v>#DIV/0!</v>
      </c>
      <c r="S3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7" spans="1:19" x14ac:dyDescent="0.2">
      <c r="A347">
        <v>7485</v>
      </c>
      <c r="B347" t="s">
        <v>57</v>
      </c>
      <c r="C347" s="1">
        <v>45619</v>
      </c>
      <c r="D347" t="s">
        <v>12</v>
      </c>
      <c r="E347">
        <v>2.5</v>
      </c>
      <c r="F347" s="2">
        <v>0.52083333333333304</v>
      </c>
      <c r="G347" s="2">
        <v>0.46650465554929299</v>
      </c>
      <c r="H347" s="2">
        <v>0.419013219979811</v>
      </c>
      <c r="I347" s="2">
        <v>0.52941176470588203</v>
      </c>
      <c r="J347" s="2">
        <v>0.515384615384615</v>
      </c>
      <c r="K347" s="2">
        <v>-5.3123537401837298E-2</v>
      </c>
      <c r="M347" s="2" t="e">
        <f>(Table1[[#This Row],[poisson_likelihood]] - (1-Table1[[#This Row],[poisson_likelihood]])/(1/Table1[[#This Row],[365 implied]]-1))/4</f>
        <v>#DIV/0!</v>
      </c>
      <c r="N347" s="3" t="e">
        <f>Table1[[#This Row],[kelly/4 365]]*$W$2*$U$2</f>
        <v>#DIV/0!</v>
      </c>
      <c r="P347" s="2" t="e">
        <f>(Table1[[#This Row],[poisson_likelihood]] - (1-Table1[[#This Row],[poisson_likelihood]])/(1/Table1[[#This Row],[99/pinn implied]]-1))/4</f>
        <v>#DIV/0!</v>
      </c>
      <c r="Q347" s="3" t="e">
        <f>Table1[[#This Row],[kelly/4 99]]*$W$2*$U$2</f>
        <v>#DIV/0!</v>
      </c>
      <c r="S3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8" spans="1:19" x14ac:dyDescent="0.2">
      <c r="A348">
        <v>7410</v>
      </c>
      <c r="B348" t="s">
        <v>19</v>
      </c>
      <c r="C348" s="1">
        <v>45619</v>
      </c>
      <c r="D348" t="s">
        <v>13</v>
      </c>
      <c r="E348">
        <v>1.5</v>
      </c>
      <c r="F348" s="2">
        <v>0.52356020942408299</v>
      </c>
      <c r="G348" s="2">
        <v>0.38669023377404799</v>
      </c>
      <c r="H348" s="2">
        <v>0.42222673187802801</v>
      </c>
      <c r="I348" s="2">
        <v>0.46341463414634099</v>
      </c>
      <c r="J348" s="2">
        <v>0.479310344827586</v>
      </c>
      <c r="K348" s="2">
        <v>-5.3172236844221198E-2</v>
      </c>
      <c r="M348" s="2" t="e">
        <f>(Table1[[#This Row],[poisson_likelihood]] - (1-Table1[[#This Row],[poisson_likelihood]])/(1/Table1[[#This Row],[365 implied]]-1))/4</f>
        <v>#DIV/0!</v>
      </c>
      <c r="N348" s="3" t="e">
        <f>Table1[[#This Row],[kelly/4 365]]*$W$2*$U$2</f>
        <v>#DIV/0!</v>
      </c>
      <c r="P348" s="2" t="e">
        <f>(Table1[[#This Row],[poisson_likelihood]] - (1-Table1[[#This Row],[poisson_likelihood]])/(1/Table1[[#This Row],[99/pinn implied]]-1))/4</f>
        <v>#DIV/0!</v>
      </c>
      <c r="Q348" s="3" t="e">
        <f>Table1[[#This Row],[kelly/4 99]]*$W$2*$U$2</f>
        <v>#DIV/0!</v>
      </c>
      <c r="S3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9" spans="1:19" x14ac:dyDescent="0.2">
      <c r="A349">
        <v>7488</v>
      </c>
      <c r="B349" t="s">
        <v>58</v>
      </c>
      <c r="C349" s="1">
        <v>45619</v>
      </c>
      <c r="D349" t="s">
        <v>13</v>
      </c>
      <c r="E349">
        <v>2.5</v>
      </c>
      <c r="F349" s="2">
        <v>0.476190476190476</v>
      </c>
      <c r="G349" s="2">
        <v>0.34967019238626601</v>
      </c>
      <c r="H349" s="2">
        <v>0.36466402070802201</v>
      </c>
      <c r="I349" s="2">
        <v>0.36813186813186799</v>
      </c>
      <c r="J349" s="2">
        <v>0.36538461538461497</v>
      </c>
      <c r="K349" s="2">
        <v>-5.3228535571171097E-2</v>
      </c>
      <c r="M349" s="2" t="e">
        <f>(Table1[[#This Row],[poisson_likelihood]] - (1-Table1[[#This Row],[poisson_likelihood]])/(1/Table1[[#This Row],[365 implied]]-1))/4</f>
        <v>#DIV/0!</v>
      </c>
      <c r="N349" s="3" t="e">
        <f>Table1[[#This Row],[kelly/4 365]]*$W$2*$U$2</f>
        <v>#DIV/0!</v>
      </c>
      <c r="P349" s="2" t="e">
        <f>(Table1[[#This Row],[poisson_likelihood]] - (1-Table1[[#This Row],[poisson_likelihood]])/(1/Table1[[#This Row],[99/pinn implied]]-1))/4</f>
        <v>#DIV/0!</v>
      </c>
      <c r="Q349" s="3" t="e">
        <f>Table1[[#This Row],[kelly/4 99]]*$W$2*$U$2</f>
        <v>#DIV/0!</v>
      </c>
      <c r="S3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0" spans="1:19" x14ac:dyDescent="0.2">
      <c r="A350">
        <v>7687</v>
      </c>
      <c r="B350" t="s">
        <v>158</v>
      </c>
      <c r="C350" s="1">
        <v>45619</v>
      </c>
      <c r="D350" t="s">
        <v>12</v>
      </c>
      <c r="E350">
        <v>2.5</v>
      </c>
      <c r="F350" s="2">
        <v>0.56818181818181801</v>
      </c>
      <c r="G350" s="2">
        <v>0.51826369995976396</v>
      </c>
      <c r="H350" s="2">
        <v>0.47586780685374203</v>
      </c>
      <c r="I350" s="2">
        <v>0.47126436781609099</v>
      </c>
      <c r="J350" s="2">
        <v>0.44295302013422799</v>
      </c>
      <c r="K350" s="2">
        <v>-5.3444953926780302E-2</v>
      </c>
      <c r="M350" s="2" t="e">
        <f>(Table1[[#This Row],[poisson_likelihood]] - (1-Table1[[#This Row],[poisson_likelihood]])/(1/Table1[[#This Row],[365 implied]]-1))/4</f>
        <v>#DIV/0!</v>
      </c>
      <c r="N350" s="3" t="e">
        <f>Table1[[#This Row],[kelly/4 365]]*$W$2*$U$2</f>
        <v>#DIV/0!</v>
      </c>
      <c r="P350" s="2" t="e">
        <f>(Table1[[#This Row],[poisson_likelihood]] - (1-Table1[[#This Row],[poisson_likelihood]])/(1/Table1[[#This Row],[99/pinn implied]]-1))/4</f>
        <v>#DIV/0!</v>
      </c>
      <c r="Q350" s="3" t="e">
        <f>Table1[[#This Row],[kelly/4 99]]*$W$2*$U$2</f>
        <v>#DIV/0!</v>
      </c>
      <c r="S3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1" spans="1:19" x14ac:dyDescent="0.2">
      <c r="A351">
        <v>7541</v>
      </c>
      <c r="B351" t="s">
        <v>85</v>
      </c>
      <c r="C351" s="1">
        <v>45619</v>
      </c>
      <c r="D351" t="s">
        <v>12</v>
      </c>
      <c r="E351">
        <v>2.5</v>
      </c>
      <c r="F351" s="2">
        <v>0.460829493087557</v>
      </c>
      <c r="G351" s="2">
        <v>0.39575883551734498</v>
      </c>
      <c r="H351" s="2">
        <v>0.34483548725899799</v>
      </c>
      <c r="I351" s="2">
        <v>0.42948717948717902</v>
      </c>
      <c r="J351" s="2">
        <v>0.44326241134751698</v>
      </c>
      <c r="K351" s="2">
        <v>-5.3783545437601103E-2</v>
      </c>
      <c r="M351" s="2" t="e">
        <f>(Table1[[#This Row],[poisson_likelihood]] - (1-Table1[[#This Row],[poisson_likelihood]])/(1/Table1[[#This Row],[365 implied]]-1))/4</f>
        <v>#DIV/0!</v>
      </c>
      <c r="N351" s="3" t="e">
        <f>Table1[[#This Row],[kelly/4 365]]*$W$2*$U$2</f>
        <v>#DIV/0!</v>
      </c>
      <c r="P351" s="2" t="e">
        <f>(Table1[[#This Row],[poisson_likelihood]] - (1-Table1[[#This Row],[poisson_likelihood]])/(1/Table1[[#This Row],[99/pinn implied]]-1))/4</f>
        <v>#DIV/0!</v>
      </c>
      <c r="Q351" s="3" t="e">
        <f>Table1[[#This Row],[kelly/4 99]]*$W$2*$U$2</f>
        <v>#DIV/0!</v>
      </c>
      <c r="S3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2" spans="1:19" x14ac:dyDescent="0.2">
      <c r="A352">
        <v>7752</v>
      </c>
      <c r="B352" t="s">
        <v>190</v>
      </c>
      <c r="C352" s="1">
        <v>45619</v>
      </c>
      <c r="D352" t="s">
        <v>13</v>
      </c>
      <c r="E352">
        <v>2.5</v>
      </c>
      <c r="F352" s="2">
        <v>0.53475935828876997</v>
      </c>
      <c r="G352" s="2">
        <v>0.40538911781533099</v>
      </c>
      <c r="H352" s="2">
        <v>0.43460388765916103</v>
      </c>
      <c r="I352" s="2">
        <v>0.55555555555555503</v>
      </c>
      <c r="J352" s="2">
        <v>0.55987055016181198</v>
      </c>
      <c r="K352" s="2">
        <v>-5.3819175309588303E-2</v>
      </c>
      <c r="M352" s="2" t="e">
        <f>(Table1[[#This Row],[poisson_likelihood]] - (1-Table1[[#This Row],[poisson_likelihood]])/(1/Table1[[#This Row],[365 implied]]-1))/4</f>
        <v>#DIV/0!</v>
      </c>
      <c r="N352" s="3" t="e">
        <f>Table1[[#This Row],[kelly/4 365]]*$W$2*$U$2</f>
        <v>#DIV/0!</v>
      </c>
      <c r="P352" s="2" t="e">
        <f>(Table1[[#This Row],[poisson_likelihood]] - (1-Table1[[#This Row],[poisson_likelihood]])/(1/Table1[[#This Row],[99/pinn implied]]-1))/4</f>
        <v>#DIV/0!</v>
      </c>
      <c r="Q352" s="3" t="e">
        <f>Table1[[#This Row],[kelly/4 99]]*$W$2*$U$2</f>
        <v>#DIV/0!</v>
      </c>
      <c r="S3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3" spans="1:19" x14ac:dyDescent="0.2">
      <c r="A353">
        <v>7634</v>
      </c>
      <c r="B353" t="s">
        <v>131</v>
      </c>
      <c r="C353" s="1">
        <v>45619</v>
      </c>
      <c r="D353" t="s">
        <v>13</v>
      </c>
      <c r="E353">
        <v>3.5</v>
      </c>
      <c r="F353" s="2">
        <v>0.60975609756097504</v>
      </c>
      <c r="G353" s="2">
        <v>0.48762932902773298</v>
      </c>
      <c r="H353" s="2">
        <v>0.52404826466095</v>
      </c>
      <c r="I353" s="2">
        <v>0.58682634730538896</v>
      </c>
      <c r="J353" s="2">
        <v>0.57092198581560205</v>
      </c>
      <c r="K353" s="2">
        <v>-5.4906580451578701E-2</v>
      </c>
      <c r="M353" s="2" t="e">
        <f>(Table1[[#This Row],[poisson_likelihood]] - (1-Table1[[#This Row],[poisson_likelihood]])/(1/Table1[[#This Row],[365 implied]]-1))/4</f>
        <v>#DIV/0!</v>
      </c>
      <c r="N353" s="3" t="e">
        <f>Table1[[#This Row],[kelly/4 365]]*$W$2*$U$2</f>
        <v>#DIV/0!</v>
      </c>
      <c r="P353" s="2" t="e">
        <f>(Table1[[#This Row],[poisson_likelihood]] - (1-Table1[[#This Row],[poisson_likelihood]])/(1/Table1[[#This Row],[99/pinn implied]]-1))/4</f>
        <v>#DIV/0!</v>
      </c>
      <c r="Q353" s="3" t="e">
        <f>Table1[[#This Row],[kelly/4 99]]*$W$2*$U$2</f>
        <v>#DIV/0!</v>
      </c>
      <c r="S3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4" spans="1:19" x14ac:dyDescent="0.2">
      <c r="A354">
        <v>7700</v>
      </c>
      <c r="B354" t="s">
        <v>164</v>
      </c>
      <c r="C354" s="1">
        <v>45619</v>
      </c>
      <c r="D354" t="s">
        <v>13</v>
      </c>
      <c r="E354">
        <v>1.5</v>
      </c>
      <c r="F354" s="2">
        <v>0.46296296296296202</v>
      </c>
      <c r="G354" s="2">
        <v>0.31036575962408802</v>
      </c>
      <c r="H354" s="2">
        <v>0.34371365093720901</v>
      </c>
      <c r="I354" s="2">
        <v>0.40112994350282399</v>
      </c>
      <c r="J354" s="2">
        <v>0.40196078431372501</v>
      </c>
      <c r="K354" s="2">
        <v>-5.55126107706094E-2</v>
      </c>
      <c r="M354" s="2" t="e">
        <f>(Table1[[#This Row],[poisson_likelihood]] - (1-Table1[[#This Row],[poisson_likelihood]])/(1/Table1[[#This Row],[365 implied]]-1))/4</f>
        <v>#DIV/0!</v>
      </c>
      <c r="N354" s="3" t="e">
        <f>Table1[[#This Row],[kelly/4 365]]*$W$2*$U$2</f>
        <v>#DIV/0!</v>
      </c>
      <c r="P354" s="2" t="e">
        <f>(Table1[[#This Row],[poisson_likelihood]] - (1-Table1[[#This Row],[poisson_likelihood]])/(1/Table1[[#This Row],[99/pinn implied]]-1))/4</f>
        <v>#DIV/0!</v>
      </c>
      <c r="Q354" s="3" t="e">
        <f>Table1[[#This Row],[kelly/4 99]]*$W$2*$U$2</f>
        <v>#DIV/0!</v>
      </c>
      <c r="S3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5" spans="1:19" x14ac:dyDescent="0.2">
      <c r="A355">
        <v>7539</v>
      </c>
      <c r="B355" t="s">
        <v>84</v>
      </c>
      <c r="C355" s="1">
        <v>45619</v>
      </c>
      <c r="D355" t="s">
        <v>12</v>
      </c>
      <c r="E355">
        <v>3.5</v>
      </c>
      <c r="F355" s="2">
        <v>0.44642857142857101</v>
      </c>
      <c r="G355" s="2">
        <v>0.35683122715889698</v>
      </c>
      <c r="H355" s="2">
        <v>0.32348232968887902</v>
      </c>
      <c r="I355" s="2">
        <v>0.32022471910112299</v>
      </c>
      <c r="J355" s="2">
        <v>0.31023102310230999</v>
      </c>
      <c r="K355" s="2">
        <v>-5.5524109172763798E-2</v>
      </c>
      <c r="M355" s="2" t="e">
        <f>(Table1[[#This Row],[poisson_likelihood]] - (1-Table1[[#This Row],[poisson_likelihood]])/(1/Table1[[#This Row],[365 implied]]-1))/4</f>
        <v>#DIV/0!</v>
      </c>
      <c r="N355" s="3" t="e">
        <f>Table1[[#This Row],[kelly/4 365]]*$W$2*$U$2</f>
        <v>#DIV/0!</v>
      </c>
      <c r="P355" s="2" t="e">
        <f>(Table1[[#This Row],[poisson_likelihood]] - (1-Table1[[#This Row],[poisson_likelihood]])/(1/Table1[[#This Row],[99/pinn implied]]-1))/4</f>
        <v>#DIV/0!</v>
      </c>
      <c r="Q355" s="3" t="e">
        <f>Table1[[#This Row],[kelly/4 99]]*$W$2*$U$2</f>
        <v>#DIV/0!</v>
      </c>
      <c r="S3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6" spans="1:19" x14ac:dyDescent="0.2">
      <c r="A356">
        <v>7551</v>
      </c>
      <c r="B356" t="s">
        <v>90</v>
      </c>
      <c r="C356" s="1">
        <v>45619</v>
      </c>
      <c r="D356" t="s">
        <v>12</v>
      </c>
      <c r="E356">
        <v>2.5</v>
      </c>
      <c r="F356" s="2">
        <v>0.44642857142857101</v>
      </c>
      <c r="G356" s="2">
        <v>0.37374803894258202</v>
      </c>
      <c r="H356" s="2">
        <v>0.32024223641162602</v>
      </c>
      <c r="I356" s="2">
        <v>0.26451612903225802</v>
      </c>
      <c r="J356" s="2">
        <v>0.31679389312977002</v>
      </c>
      <c r="K356" s="2">
        <v>-5.6987377104426501E-2</v>
      </c>
      <c r="M356" s="2" t="e">
        <f>(Table1[[#This Row],[poisson_likelihood]] - (1-Table1[[#This Row],[poisson_likelihood]])/(1/Table1[[#This Row],[365 implied]]-1))/4</f>
        <v>#DIV/0!</v>
      </c>
      <c r="N356" s="3" t="e">
        <f>Table1[[#This Row],[kelly/4 365]]*$W$2*$U$2</f>
        <v>#DIV/0!</v>
      </c>
      <c r="P356" s="2" t="e">
        <f>(Table1[[#This Row],[poisson_likelihood]] - (1-Table1[[#This Row],[poisson_likelihood]])/(1/Table1[[#This Row],[99/pinn implied]]-1))/4</f>
        <v>#DIV/0!</v>
      </c>
      <c r="Q356" s="3" t="e">
        <f>Table1[[#This Row],[kelly/4 99]]*$W$2*$U$2</f>
        <v>#DIV/0!</v>
      </c>
      <c r="S3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7" spans="1:19" x14ac:dyDescent="0.2">
      <c r="A357">
        <v>7591</v>
      </c>
      <c r="B357" t="s">
        <v>110</v>
      </c>
      <c r="C357" s="1">
        <v>45619</v>
      </c>
      <c r="D357" t="s">
        <v>12</v>
      </c>
      <c r="E357">
        <v>2.5</v>
      </c>
      <c r="F357" s="2">
        <v>0.55555555555555503</v>
      </c>
      <c r="G357" s="2">
        <v>0.497045571429304</v>
      </c>
      <c r="H357" s="2">
        <v>0.45307559187827001</v>
      </c>
      <c r="I357" s="2">
        <v>0.34117647058823503</v>
      </c>
      <c r="J357" s="2">
        <v>0.38461538461538403</v>
      </c>
      <c r="K357" s="2">
        <v>-5.7644979568472997E-2</v>
      </c>
      <c r="M357" s="2" t="e">
        <f>(Table1[[#This Row],[poisson_likelihood]] - (1-Table1[[#This Row],[poisson_likelihood]])/(1/Table1[[#This Row],[365 implied]]-1))/4</f>
        <v>#DIV/0!</v>
      </c>
      <c r="N357" s="3" t="e">
        <f>Table1[[#This Row],[kelly/4 365]]*$W$2*$U$2</f>
        <v>#DIV/0!</v>
      </c>
      <c r="P357" s="2" t="e">
        <f>(Table1[[#This Row],[poisson_likelihood]] - (1-Table1[[#This Row],[poisson_likelihood]])/(1/Table1[[#This Row],[99/pinn implied]]-1))/4</f>
        <v>#DIV/0!</v>
      </c>
      <c r="Q357" s="3" t="e">
        <f>Table1[[#This Row],[kelly/4 99]]*$W$2*$U$2</f>
        <v>#DIV/0!</v>
      </c>
      <c r="S3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8" spans="1:19" x14ac:dyDescent="0.2">
      <c r="A358">
        <v>7517</v>
      </c>
      <c r="B358" t="s">
        <v>73</v>
      </c>
      <c r="C358" s="1">
        <v>45619</v>
      </c>
      <c r="D358" t="s">
        <v>12</v>
      </c>
      <c r="E358">
        <v>1.5</v>
      </c>
      <c r="F358" s="2">
        <v>0.59880239520958001</v>
      </c>
      <c r="G358" s="2">
        <v>0.56274252179042805</v>
      </c>
      <c r="H358" s="2">
        <v>0.50619301304497999</v>
      </c>
      <c r="I358" s="2">
        <v>0.50819672131147497</v>
      </c>
      <c r="J358" s="2">
        <v>0.498402555910543</v>
      </c>
      <c r="K358" s="2">
        <v>-5.7708085154806799E-2</v>
      </c>
      <c r="M358" s="2" t="e">
        <f>(Table1[[#This Row],[poisson_likelihood]] - (1-Table1[[#This Row],[poisson_likelihood]])/(1/Table1[[#This Row],[365 implied]]-1))/4</f>
        <v>#DIV/0!</v>
      </c>
      <c r="N358" s="3" t="e">
        <f>Table1[[#This Row],[kelly/4 365]]*$W$2*$U$2</f>
        <v>#DIV/0!</v>
      </c>
      <c r="P358" s="2" t="e">
        <f>(Table1[[#This Row],[poisson_likelihood]] - (1-Table1[[#This Row],[poisson_likelihood]])/(1/Table1[[#This Row],[99/pinn implied]]-1))/4</f>
        <v>#DIV/0!</v>
      </c>
      <c r="Q358" s="3" t="e">
        <f>Table1[[#This Row],[kelly/4 99]]*$W$2*$U$2</f>
        <v>#DIV/0!</v>
      </c>
      <c r="S3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9" spans="1:19" x14ac:dyDescent="0.2">
      <c r="A359">
        <v>7675</v>
      </c>
      <c r="B359" t="s">
        <v>152</v>
      </c>
      <c r="C359" s="1">
        <v>45619</v>
      </c>
      <c r="D359" t="s">
        <v>12</v>
      </c>
      <c r="E359">
        <v>1.5</v>
      </c>
      <c r="F359" s="2">
        <v>0.63694267515923497</v>
      </c>
      <c r="G359" s="2">
        <v>0.59444199461437397</v>
      </c>
      <c r="H359" s="2">
        <v>0.55226570309327605</v>
      </c>
      <c r="I359" s="2">
        <v>0.502857142857142</v>
      </c>
      <c r="J359" s="2">
        <v>0.54304635761589404</v>
      </c>
      <c r="K359" s="2">
        <v>-5.8308265852436598E-2</v>
      </c>
      <c r="M359" s="2" t="e">
        <f>(Table1[[#This Row],[poisson_likelihood]] - (1-Table1[[#This Row],[poisson_likelihood]])/(1/Table1[[#This Row],[365 implied]]-1))/4</f>
        <v>#DIV/0!</v>
      </c>
      <c r="N359" s="3" t="e">
        <f>Table1[[#This Row],[kelly/4 365]]*$W$2*$U$2</f>
        <v>#DIV/0!</v>
      </c>
      <c r="P359" s="2" t="e">
        <f>(Table1[[#This Row],[poisson_likelihood]] - (1-Table1[[#This Row],[poisson_likelihood]])/(1/Table1[[#This Row],[99/pinn implied]]-1))/4</f>
        <v>#DIV/0!</v>
      </c>
      <c r="Q359" s="3" t="e">
        <f>Table1[[#This Row],[kelly/4 99]]*$W$2*$U$2</f>
        <v>#DIV/0!</v>
      </c>
      <c r="S3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0" spans="1:19" x14ac:dyDescent="0.2">
      <c r="A360">
        <v>7531</v>
      </c>
      <c r="B360" t="s">
        <v>80</v>
      </c>
      <c r="C360" s="1">
        <v>45619</v>
      </c>
      <c r="D360" t="s">
        <v>12</v>
      </c>
      <c r="E360">
        <v>1.5</v>
      </c>
      <c r="F360" s="2">
        <v>0.64516129032257996</v>
      </c>
      <c r="G360" s="2">
        <v>0.615770354912624</v>
      </c>
      <c r="H360" s="2">
        <v>0.5615056408954</v>
      </c>
      <c r="I360" s="2">
        <v>0.60655737704918</v>
      </c>
      <c r="J360" s="2">
        <v>0.61341853035143701</v>
      </c>
      <c r="K360" s="2">
        <v>-5.8939207550967702E-2</v>
      </c>
      <c r="M360" s="2" t="e">
        <f>(Table1[[#This Row],[poisson_likelihood]] - (1-Table1[[#This Row],[poisson_likelihood]])/(1/Table1[[#This Row],[365 implied]]-1))/4</f>
        <v>#DIV/0!</v>
      </c>
      <c r="N360" s="3" t="e">
        <f>Table1[[#This Row],[kelly/4 365]]*$W$2*$U$2</f>
        <v>#DIV/0!</v>
      </c>
      <c r="P360" s="2" t="e">
        <f>(Table1[[#This Row],[poisson_likelihood]] - (1-Table1[[#This Row],[poisson_likelihood]])/(1/Table1[[#This Row],[99/pinn implied]]-1))/4</f>
        <v>#DIV/0!</v>
      </c>
      <c r="Q360" s="3" t="e">
        <f>Table1[[#This Row],[kelly/4 99]]*$W$2*$U$2</f>
        <v>#DIV/0!</v>
      </c>
      <c r="S3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1" spans="1:19" x14ac:dyDescent="0.2">
      <c r="A361">
        <v>7731</v>
      </c>
      <c r="B361" t="s">
        <v>180</v>
      </c>
      <c r="C361" s="1">
        <v>45619</v>
      </c>
      <c r="D361" t="s">
        <v>12</v>
      </c>
      <c r="E361">
        <v>2.5</v>
      </c>
      <c r="F361" s="2">
        <v>0.57471264367816</v>
      </c>
      <c r="G361" s="2">
        <v>0.51707108191437701</v>
      </c>
      <c r="H361" s="2">
        <v>0.47415908661158401</v>
      </c>
      <c r="I361" s="2">
        <v>0.45901639344262202</v>
      </c>
      <c r="J361" s="2">
        <v>0.46178343949044498</v>
      </c>
      <c r="K361" s="2">
        <v>-5.9109185572919998E-2</v>
      </c>
      <c r="M361" s="2" t="e">
        <f>(Table1[[#This Row],[poisson_likelihood]] - (1-Table1[[#This Row],[poisson_likelihood]])/(1/Table1[[#This Row],[365 implied]]-1))/4</f>
        <v>#DIV/0!</v>
      </c>
      <c r="N361" s="3" t="e">
        <f>Table1[[#This Row],[kelly/4 365]]*$W$2*$U$2</f>
        <v>#DIV/0!</v>
      </c>
      <c r="P361" s="2" t="e">
        <f>(Table1[[#This Row],[poisson_likelihood]] - (1-Table1[[#This Row],[poisson_likelihood]])/(1/Table1[[#This Row],[99/pinn implied]]-1))/4</f>
        <v>#DIV/0!</v>
      </c>
      <c r="Q361" s="3" t="e">
        <f>Table1[[#This Row],[kelly/4 99]]*$W$2*$U$2</f>
        <v>#DIV/0!</v>
      </c>
      <c r="S3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2" spans="1:19" x14ac:dyDescent="0.2">
      <c r="A362">
        <v>7787</v>
      </c>
      <c r="B362" t="s">
        <v>208</v>
      </c>
      <c r="C362" s="1">
        <v>45619</v>
      </c>
      <c r="D362" t="s">
        <v>12</v>
      </c>
      <c r="E362">
        <v>2.5</v>
      </c>
      <c r="F362" s="2">
        <v>0.52356020942408299</v>
      </c>
      <c r="G362" s="2">
        <v>0.45755173343755401</v>
      </c>
      <c r="H362" s="2">
        <v>0.41006569935717702</v>
      </c>
      <c r="I362" s="2">
        <v>0.47252747252747201</v>
      </c>
      <c r="J362" s="2">
        <v>0.48064516129032198</v>
      </c>
      <c r="K362" s="2">
        <v>-5.9553437974667597E-2</v>
      </c>
      <c r="M362" s="2" t="e">
        <f>(Table1[[#This Row],[poisson_likelihood]] - (1-Table1[[#This Row],[poisson_likelihood]])/(1/Table1[[#This Row],[365 implied]]-1))/4</f>
        <v>#DIV/0!</v>
      </c>
      <c r="N362" s="3" t="e">
        <f>Table1[[#This Row],[kelly/4 365]]*$W$2*$U$2</f>
        <v>#DIV/0!</v>
      </c>
      <c r="P362" s="2" t="e">
        <f>(Table1[[#This Row],[poisson_likelihood]] - (1-Table1[[#This Row],[poisson_likelihood]])/(1/Table1[[#This Row],[99/pinn implied]]-1))/4</f>
        <v>#DIV/0!</v>
      </c>
      <c r="Q362" s="3" t="e">
        <f>Table1[[#This Row],[kelly/4 99]]*$W$2*$U$2</f>
        <v>#DIV/0!</v>
      </c>
      <c r="S3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3" spans="1:19" x14ac:dyDescent="0.2">
      <c r="A363">
        <v>7581</v>
      </c>
      <c r="B363" t="s">
        <v>105</v>
      </c>
      <c r="C363" s="1">
        <v>45619</v>
      </c>
      <c r="D363" t="s">
        <v>12</v>
      </c>
      <c r="E363">
        <v>1.5</v>
      </c>
      <c r="F363" s="2">
        <v>0.625</v>
      </c>
      <c r="G363" s="2">
        <v>0.57347061863236704</v>
      </c>
      <c r="H363" s="2">
        <v>0.53438847844945703</v>
      </c>
      <c r="I363" s="2">
        <v>0.40645161290322501</v>
      </c>
      <c r="J363" s="2">
        <v>0.41818181818181799</v>
      </c>
      <c r="K363" s="2">
        <v>-6.0407681033694698E-2</v>
      </c>
      <c r="M363" s="2" t="e">
        <f>(Table1[[#This Row],[poisson_likelihood]] - (1-Table1[[#This Row],[poisson_likelihood]])/(1/Table1[[#This Row],[365 implied]]-1))/4</f>
        <v>#DIV/0!</v>
      </c>
      <c r="N363" s="3" t="e">
        <f>Table1[[#This Row],[kelly/4 365]]*$W$2*$U$2</f>
        <v>#DIV/0!</v>
      </c>
      <c r="P363" s="2" t="e">
        <f>(Table1[[#This Row],[poisson_likelihood]] - (1-Table1[[#This Row],[poisson_likelihood]])/(1/Table1[[#This Row],[99/pinn implied]]-1))/4</f>
        <v>#DIV/0!</v>
      </c>
      <c r="Q363" s="3" t="e">
        <f>Table1[[#This Row],[kelly/4 99]]*$W$2*$U$2</f>
        <v>#DIV/0!</v>
      </c>
      <c r="S3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4" spans="1:19" x14ac:dyDescent="0.2">
      <c r="A364">
        <v>7757</v>
      </c>
      <c r="B364" t="s">
        <v>193</v>
      </c>
      <c r="C364" s="1">
        <v>45619</v>
      </c>
      <c r="D364" t="s">
        <v>12</v>
      </c>
      <c r="E364">
        <v>3.5</v>
      </c>
      <c r="F364" s="2">
        <v>0.43103448275862</v>
      </c>
      <c r="G364" s="2">
        <v>0.32697009482157502</v>
      </c>
      <c r="H364" s="2">
        <v>0.29281473176474399</v>
      </c>
      <c r="I364" s="2">
        <v>0.21468926553672299</v>
      </c>
      <c r="J364" s="2">
        <v>0.26885245901639299</v>
      </c>
      <c r="K364" s="2">
        <v>-6.0732920891248598E-2</v>
      </c>
      <c r="M364" s="2" t="e">
        <f>(Table1[[#This Row],[poisson_likelihood]] - (1-Table1[[#This Row],[poisson_likelihood]])/(1/Table1[[#This Row],[365 implied]]-1))/4</f>
        <v>#DIV/0!</v>
      </c>
      <c r="N364" s="3" t="e">
        <f>Table1[[#This Row],[kelly/4 365]]*$W$2*$U$2</f>
        <v>#DIV/0!</v>
      </c>
      <c r="P364" s="2" t="e">
        <f>(Table1[[#This Row],[poisson_likelihood]] - (1-Table1[[#This Row],[poisson_likelihood]])/(1/Table1[[#This Row],[99/pinn implied]]-1))/4</f>
        <v>#DIV/0!</v>
      </c>
      <c r="Q364" s="3" t="e">
        <f>Table1[[#This Row],[kelly/4 99]]*$W$2*$U$2</f>
        <v>#DIV/0!</v>
      </c>
      <c r="S3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5" spans="1:19" x14ac:dyDescent="0.2">
      <c r="A365">
        <v>7537</v>
      </c>
      <c r="B365" t="s">
        <v>83</v>
      </c>
      <c r="C365" s="1">
        <v>45619</v>
      </c>
      <c r="D365" t="s">
        <v>12</v>
      </c>
      <c r="E365">
        <v>2.5</v>
      </c>
      <c r="F365" s="2">
        <v>0.63694267515923497</v>
      </c>
      <c r="G365" s="2">
        <v>0.58110120803838405</v>
      </c>
      <c r="H365" s="2">
        <v>0.54790744877457398</v>
      </c>
      <c r="I365" s="2">
        <v>0.528169014084507</v>
      </c>
      <c r="J365" s="2">
        <v>0.522088353413654</v>
      </c>
      <c r="K365" s="2">
        <v>-6.1309344484174799E-2</v>
      </c>
      <c r="M365" s="2" t="e">
        <f>(Table1[[#This Row],[poisson_likelihood]] - (1-Table1[[#This Row],[poisson_likelihood]])/(1/Table1[[#This Row],[365 implied]]-1))/4</f>
        <v>#DIV/0!</v>
      </c>
      <c r="N365" s="3" t="e">
        <f>Table1[[#This Row],[kelly/4 365]]*$W$2*$U$2</f>
        <v>#DIV/0!</v>
      </c>
      <c r="P365" s="2" t="e">
        <f>(Table1[[#This Row],[poisson_likelihood]] - (1-Table1[[#This Row],[poisson_likelihood]])/(1/Table1[[#This Row],[99/pinn implied]]-1))/4</f>
        <v>#DIV/0!</v>
      </c>
      <c r="Q365" s="3" t="e">
        <f>Table1[[#This Row],[kelly/4 99]]*$W$2*$U$2</f>
        <v>#DIV/0!</v>
      </c>
      <c r="S3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6" spans="1:19" x14ac:dyDescent="0.2">
      <c r="A366">
        <v>7461</v>
      </c>
      <c r="B366" t="s">
        <v>45</v>
      </c>
      <c r="C366" s="1">
        <v>45619</v>
      </c>
      <c r="D366" t="s">
        <v>12</v>
      </c>
      <c r="E366">
        <v>2.5</v>
      </c>
      <c r="F366" s="2">
        <v>0.44247787610619399</v>
      </c>
      <c r="G366" s="2">
        <v>0.33920907299191</v>
      </c>
      <c r="H366" s="2">
        <v>0.305377922402782</v>
      </c>
      <c r="I366" s="2">
        <v>0.29702970297029702</v>
      </c>
      <c r="J366" s="2">
        <v>0.31034482758620602</v>
      </c>
      <c r="K366" s="2">
        <v>-6.1477360192403199E-2</v>
      </c>
      <c r="M366" s="2" t="e">
        <f>(Table1[[#This Row],[poisson_likelihood]] - (1-Table1[[#This Row],[poisson_likelihood]])/(1/Table1[[#This Row],[365 implied]]-1))/4</f>
        <v>#DIV/0!</v>
      </c>
      <c r="N366" s="3" t="e">
        <f>Table1[[#This Row],[kelly/4 365]]*$W$2*$U$2</f>
        <v>#DIV/0!</v>
      </c>
      <c r="P366" s="2" t="e">
        <f>(Table1[[#This Row],[poisson_likelihood]] - (1-Table1[[#This Row],[poisson_likelihood]])/(1/Table1[[#This Row],[99/pinn implied]]-1))/4</f>
        <v>#DIV/0!</v>
      </c>
      <c r="Q366" s="3" t="e">
        <f>Table1[[#This Row],[kelly/4 99]]*$W$2*$U$2</f>
        <v>#DIV/0!</v>
      </c>
      <c r="S3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7" spans="1:19" x14ac:dyDescent="0.2">
      <c r="A367">
        <v>7775</v>
      </c>
      <c r="B367" t="s">
        <v>202</v>
      </c>
      <c r="C367" s="1">
        <v>45619</v>
      </c>
      <c r="D367" t="s">
        <v>12</v>
      </c>
      <c r="E367">
        <v>2.5</v>
      </c>
      <c r="F367" s="2">
        <v>0.62111801242235998</v>
      </c>
      <c r="G367" s="2">
        <v>0.56197652214682603</v>
      </c>
      <c r="H367" s="2">
        <v>0.52412731786866196</v>
      </c>
      <c r="I367" s="2">
        <v>0.41304347826086901</v>
      </c>
      <c r="J367" s="2">
        <v>0.44794952681388001</v>
      </c>
      <c r="K367" s="2">
        <v>-6.3997958291579504E-2</v>
      </c>
      <c r="M367" s="2" t="e">
        <f>(Table1[[#This Row],[poisson_likelihood]] - (1-Table1[[#This Row],[poisson_likelihood]])/(1/Table1[[#This Row],[365 implied]]-1))/4</f>
        <v>#DIV/0!</v>
      </c>
      <c r="N367" s="3" t="e">
        <f>Table1[[#This Row],[kelly/4 365]]*$W$2*$U$2</f>
        <v>#DIV/0!</v>
      </c>
      <c r="P367" s="2" t="e">
        <f>(Table1[[#This Row],[poisson_likelihood]] - (1-Table1[[#This Row],[poisson_likelihood]])/(1/Table1[[#This Row],[99/pinn implied]]-1))/4</f>
        <v>#DIV/0!</v>
      </c>
      <c r="Q367" s="3" t="e">
        <f>Table1[[#This Row],[kelly/4 99]]*$W$2*$U$2</f>
        <v>#DIV/0!</v>
      </c>
      <c r="S3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8" spans="1:19" x14ac:dyDescent="0.2">
      <c r="A368">
        <v>7427</v>
      </c>
      <c r="B368" t="s">
        <v>28</v>
      </c>
      <c r="C368" s="1">
        <v>45619</v>
      </c>
      <c r="D368" t="s">
        <v>12</v>
      </c>
      <c r="E368">
        <v>1.5</v>
      </c>
      <c r="F368" s="2">
        <v>0.59523809523809501</v>
      </c>
      <c r="G368" s="2">
        <v>0.54241289329102604</v>
      </c>
      <c r="H368" s="2">
        <v>0.48924776232167899</v>
      </c>
      <c r="I368" s="2">
        <v>0.47222222222222199</v>
      </c>
      <c r="J368" s="2">
        <v>0.46945337620578698</v>
      </c>
      <c r="K368" s="2">
        <v>-6.5464617389551005E-2</v>
      </c>
      <c r="M368" s="2" t="e">
        <f>(Table1[[#This Row],[poisson_likelihood]] - (1-Table1[[#This Row],[poisson_likelihood]])/(1/Table1[[#This Row],[365 implied]]-1))/4</f>
        <v>#DIV/0!</v>
      </c>
      <c r="N368" s="3" t="e">
        <f>Table1[[#This Row],[kelly/4 365]]*$W$2*$U$2</f>
        <v>#DIV/0!</v>
      </c>
      <c r="P368" s="2" t="e">
        <f>(Table1[[#This Row],[poisson_likelihood]] - (1-Table1[[#This Row],[poisson_likelihood]])/(1/Table1[[#This Row],[99/pinn implied]]-1))/4</f>
        <v>#DIV/0!</v>
      </c>
      <c r="Q368" s="3" t="e">
        <f>Table1[[#This Row],[kelly/4 99]]*$W$2*$U$2</f>
        <v>#DIV/0!</v>
      </c>
      <c r="S3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9" spans="1:19" x14ac:dyDescent="0.2">
      <c r="A369">
        <v>7533</v>
      </c>
      <c r="B369" t="s">
        <v>81</v>
      </c>
      <c r="C369" s="1">
        <v>45619</v>
      </c>
      <c r="D369" t="s">
        <v>12</v>
      </c>
      <c r="E369">
        <v>2.5</v>
      </c>
      <c r="F369" s="2">
        <v>0.61728395061728303</v>
      </c>
      <c r="G369" s="2">
        <v>0.55331411932136498</v>
      </c>
      <c r="H369" s="2">
        <v>0.51469972410734099</v>
      </c>
      <c r="I369" s="2">
        <v>0.55813953488372003</v>
      </c>
      <c r="J369" s="2">
        <v>0.54697986577181201</v>
      </c>
      <c r="K369" s="2">
        <v>-6.7010664091172303E-2</v>
      </c>
      <c r="M369" s="2" t="e">
        <f>(Table1[[#This Row],[poisson_likelihood]] - (1-Table1[[#This Row],[poisson_likelihood]])/(1/Table1[[#This Row],[365 implied]]-1))/4</f>
        <v>#DIV/0!</v>
      </c>
      <c r="N369" s="3" t="e">
        <f>Table1[[#This Row],[kelly/4 365]]*$W$2*$U$2</f>
        <v>#DIV/0!</v>
      </c>
      <c r="P369" s="2" t="e">
        <f>(Table1[[#This Row],[poisson_likelihood]] - (1-Table1[[#This Row],[poisson_likelihood]])/(1/Table1[[#This Row],[99/pinn implied]]-1))/4</f>
        <v>#DIV/0!</v>
      </c>
      <c r="Q369" s="3" t="e">
        <f>Table1[[#This Row],[kelly/4 99]]*$W$2*$U$2</f>
        <v>#DIV/0!</v>
      </c>
      <c r="S3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0" spans="1:19" x14ac:dyDescent="0.2">
      <c r="A370">
        <v>7589</v>
      </c>
      <c r="B370" t="s">
        <v>109</v>
      </c>
      <c r="C370" s="1">
        <v>45619</v>
      </c>
      <c r="D370" t="s">
        <v>12</v>
      </c>
      <c r="E370">
        <v>1.5</v>
      </c>
      <c r="F370" s="2">
        <v>0.59523809523809501</v>
      </c>
      <c r="G370" s="2">
        <v>0.53387080824407496</v>
      </c>
      <c r="H370" s="2">
        <v>0.48470454160215398</v>
      </c>
      <c r="I370" s="2">
        <v>0.42335766423357601</v>
      </c>
      <c r="J370" s="2">
        <v>0.43678160919540199</v>
      </c>
      <c r="K370" s="2">
        <v>-6.8270724304551805E-2</v>
      </c>
      <c r="M370" s="2" t="e">
        <f>(Table1[[#This Row],[poisson_likelihood]] - (1-Table1[[#This Row],[poisson_likelihood]])/(1/Table1[[#This Row],[365 implied]]-1))/4</f>
        <v>#DIV/0!</v>
      </c>
      <c r="N370" s="3" t="e">
        <f>Table1[[#This Row],[kelly/4 365]]*$W$2*$U$2</f>
        <v>#DIV/0!</v>
      </c>
      <c r="P370" s="2" t="e">
        <f>(Table1[[#This Row],[poisson_likelihood]] - (1-Table1[[#This Row],[poisson_likelihood]])/(1/Table1[[#This Row],[99/pinn implied]]-1))/4</f>
        <v>#DIV/0!</v>
      </c>
      <c r="Q370" s="3" t="e">
        <f>Table1[[#This Row],[kelly/4 99]]*$W$2*$U$2</f>
        <v>#DIV/0!</v>
      </c>
      <c r="S3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1" spans="1:19" x14ac:dyDescent="0.2">
      <c r="A371">
        <v>7513</v>
      </c>
      <c r="B371" t="s">
        <v>71</v>
      </c>
      <c r="C371" s="1">
        <v>45619</v>
      </c>
      <c r="D371" t="s">
        <v>12</v>
      </c>
      <c r="E371">
        <v>1.5</v>
      </c>
      <c r="F371" s="2">
        <v>0.66666666666666596</v>
      </c>
      <c r="G371" s="2">
        <v>0.60856036795982904</v>
      </c>
      <c r="H371" s="2">
        <v>0.57301210586267104</v>
      </c>
      <c r="I371" s="2">
        <v>0.54857142857142804</v>
      </c>
      <c r="J371" s="2">
        <v>0.54098360655737698</v>
      </c>
      <c r="K371" s="2">
        <v>-7.0240920602996096E-2</v>
      </c>
      <c r="M371" s="2" t="e">
        <f>(Table1[[#This Row],[poisson_likelihood]] - (1-Table1[[#This Row],[poisson_likelihood]])/(1/Table1[[#This Row],[365 implied]]-1))/4</f>
        <v>#DIV/0!</v>
      </c>
      <c r="N371" s="3" t="e">
        <f>Table1[[#This Row],[kelly/4 365]]*$W$2*$U$2</f>
        <v>#DIV/0!</v>
      </c>
      <c r="P371" s="2" t="e">
        <f>(Table1[[#This Row],[poisson_likelihood]] - (1-Table1[[#This Row],[poisson_likelihood]])/(1/Table1[[#This Row],[99/pinn implied]]-1))/4</f>
        <v>#DIV/0!</v>
      </c>
      <c r="Q371" s="3" t="e">
        <f>Table1[[#This Row],[kelly/4 99]]*$W$2*$U$2</f>
        <v>#DIV/0!</v>
      </c>
      <c r="S3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2" spans="1:19" x14ac:dyDescent="0.2">
      <c r="A372">
        <v>7445</v>
      </c>
      <c r="B372" t="s">
        <v>37</v>
      </c>
      <c r="C372" s="1">
        <v>45619</v>
      </c>
      <c r="D372" t="s">
        <v>12</v>
      </c>
      <c r="E372">
        <v>2.5</v>
      </c>
      <c r="F372" s="2">
        <v>0.5</v>
      </c>
      <c r="G372" s="2">
        <v>0.403474927883399</v>
      </c>
      <c r="H372" s="2">
        <v>0.35754650561291201</v>
      </c>
      <c r="I372" s="2">
        <v>0.34117647058823503</v>
      </c>
      <c r="J372" s="2">
        <v>0.38194444444444398</v>
      </c>
      <c r="K372" s="2">
        <v>-7.1226747193543799E-2</v>
      </c>
      <c r="M372" s="2" t="e">
        <f>(Table1[[#This Row],[poisson_likelihood]] - (1-Table1[[#This Row],[poisson_likelihood]])/(1/Table1[[#This Row],[365 implied]]-1))/4</f>
        <v>#DIV/0!</v>
      </c>
      <c r="N372" s="3" t="e">
        <f>Table1[[#This Row],[kelly/4 365]]*$W$2*$U$2</f>
        <v>#DIV/0!</v>
      </c>
      <c r="P372" s="2" t="e">
        <f>(Table1[[#This Row],[poisson_likelihood]] - (1-Table1[[#This Row],[poisson_likelihood]])/(1/Table1[[#This Row],[99/pinn implied]]-1))/4</f>
        <v>#DIV/0!</v>
      </c>
      <c r="Q372" s="3" t="e">
        <f>Table1[[#This Row],[kelly/4 99]]*$W$2*$U$2</f>
        <v>#DIV/0!</v>
      </c>
      <c r="S3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3" spans="1:19" x14ac:dyDescent="0.2">
      <c r="A373">
        <v>7745</v>
      </c>
      <c r="B373" t="s">
        <v>187</v>
      </c>
      <c r="C373" s="1">
        <v>45619</v>
      </c>
      <c r="D373" t="s">
        <v>12</v>
      </c>
      <c r="E373">
        <v>2.5</v>
      </c>
      <c r="F373" s="2">
        <v>0.58479532163742598</v>
      </c>
      <c r="G373" s="2">
        <v>0.50713883412567795</v>
      </c>
      <c r="H373" s="2">
        <v>0.46430743051198198</v>
      </c>
      <c r="I373" s="2">
        <v>0.43949044585987201</v>
      </c>
      <c r="J373" s="2">
        <v>0.43944636678200599</v>
      </c>
      <c r="K373" s="2">
        <v>-7.2547286557925805E-2</v>
      </c>
      <c r="M373" s="2" t="e">
        <f>(Table1[[#This Row],[poisson_likelihood]] - (1-Table1[[#This Row],[poisson_likelihood]])/(1/Table1[[#This Row],[365 implied]]-1))/4</f>
        <v>#DIV/0!</v>
      </c>
      <c r="N373" s="3" t="e">
        <f>Table1[[#This Row],[kelly/4 365]]*$W$2*$U$2</f>
        <v>#DIV/0!</v>
      </c>
      <c r="P373" s="2" t="e">
        <f>(Table1[[#This Row],[poisson_likelihood]] - (1-Table1[[#This Row],[poisson_likelihood]])/(1/Table1[[#This Row],[99/pinn implied]]-1))/4</f>
        <v>#DIV/0!</v>
      </c>
      <c r="Q373" s="3" t="e">
        <f>Table1[[#This Row],[kelly/4 99]]*$W$2*$U$2</f>
        <v>#DIV/0!</v>
      </c>
      <c r="S3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4" spans="1:19" x14ac:dyDescent="0.2">
      <c r="A374">
        <v>7543</v>
      </c>
      <c r="B374" t="s">
        <v>86</v>
      </c>
      <c r="C374" s="1">
        <v>45619</v>
      </c>
      <c r="D374" t="s">
        <v>12</v>
      </c>
      <c r="E374">
        <v>1.5</v>
      </c>
      <c r="F374" s="2">
        <v>0.64516129032257996</v>
      </c>
      <c r="G374" s="2">
        <v>0.58871270623968297</v>
      </c>
      <c r="H374" s="2">
        <v>0.54066732456798705</v>
      </c>
      <c r="I374" s="2">
        <v>0.54285714285714204</v>
      </c>
      <c r="J374" s="2">
        <v>0.52302631578947301</v>
      </c>
      <c r="K374" s="2">
        <v>-7.3620748599826896E-2</v>
      </c>
      <c r="M374" s="2" t="e">
        <f>(Table1[[#This Row],[poisson_likelihood]] - (1-Table1[[#This Row],[poisson_likelihood]])/(1/Table1[[#This Row],[365 implied]]-1))/4</f>
        <v>#DIV/0!</v>
      </c>
      <c r="N374" s="3" t="e">
        <f>Table1[[#This Row],[kelly/4 365]]*$W$2*$U$2</f>
        <v>#DIV/0!</v>
      </c>
      <c r="P374" s="2" t="e">
        <f>(Table1[[#This Row],[poisson_likelihood]] - (1-Table1[[#This Row],[poisson_likelihood]])/(1/Table1[[#This Row],[99/pinn implied]]-1))/4</f>
        <v>#DIV/0!</v>
      </c>
      <c r="Q374" s="3" t="e">
        <f>Table1[[#This Row],[kelly/4 99]]*$W$2*$U$2</f>
        <v>#DIV/0!</v>
      </c>
      <c r="S3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5" spans="1:19" x14ac:dyDescent="0.2">
      <c r="A375">
        <v>7761</v>
      </c>
      <c r="B375" t="s">
        <v>195</v>
      </c>
      <c r="C375" s="1">
        <v>45619</v>
      </c>
      <c r="D375" t="s">
        <v>12</v>
      </c>
      <c r="E375">
        <v>1.5</v>
      </c>
      <c r="F375" s="2">
        <v>0.59880239520958001</v>
      </c>
      <c r="G375" s="2">
        <v>0.53528305437667201</v>
      </c>
      <c r="H375" s="2">
        <v>0.48036306715066501</v>
      </c>
      <c r="I375" s="2">
        <v>0.495412844036697</v>
      </c>
      <c r="J375" s="2">
        <v>0.47717842323651399</v>
      </c>
      <c r="K375" s="2">
        <v>-7.3803611141189898E-2</v>
      </c>
      <c r="M375" s="2" t="e">
        <f>(Table1[[#This Row],[poisson_likelihood]] - (1-Table1[[#This Row],[poisson_likelihood]])/(1/Table1[[#This Row],[365 implied]]-1))/4</f>
        <v>#DIV/0!</v>
      </c>
      <c r="N375" s="3" t="e">
        <f>Table1[[#This Row],[kelly/4 365]]*$W$2*$U$2</f>
        <v>#DIV/0!</v>
      </c>
      <c r="P375" s="2" t="e">
        <f>(Table1[[#This Row],[poisson_likelihood]] - (1-Table1[[#This Row],[poisson_likelihood]])/(1/Table1[[#This Row],[99/pinn implied]]-1))/4</f>
        <v>#DIV/0!</v>
      </c>
      <c r="Q375" s="3" t="e">
        <f>Table1[[#This Row],[kelly/4 99]]*$W$2*$U$2</f>
        <v>#DIV/0!</v>
      </c>
      <c r="S3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6" spans="1:19" x14ac:dyDescent="0.2">
      <c r="A376">
        <v>7701</v>
      </c>
      <c r="B376" t="s">
        <v>165</v>
      </c>
      <c r="C376" s="1">
        <v>45619</v>
      </c>
      <c r="D376" t="s">
        <v>12</v>
      </c>
      <c r="E376">
        <v>1.5</v>
      </c>
      <c r="F376" s="2">
        <v>0.65359477124182996</v>
      </c>
      <c r="G376" s="2">
        <v>0.594274611453247</v>
      </c>
      <c r="H376" s="2">
        <v>0.54916805984740302</v>
      </c>
      <c r="I376" s="2">
        <v>0.50340136054421702</v>
      </c>
      <c r="J376" s="2">
        <v>0.52500000000000002</v>
      </c>
      <c r="K376" s="2">
        <v>-7.5364560581826501E-2</v>
      </c>
      <c r="M376" s="2" t="e">
        <f>(Table1[[#This Row],[poisson_likelihood]] - (1-Table1[[#This Row],[poisson_likelihood]])/(1/Table1[[#This Row],[365 implied]]-1))/4</f>
        <v>#DIV/0!</v>
      </c>
      <c r="N376" s="3" t="e">
        <f>Table1[[#This Row],[kelly/4 365]]*$W$2*$U$2</f>
        <v>#DIV/0!</v>
      </c>
      <c r="P376" s="2" t="e">
        <f>(Table1[[#This Row],[poisson_likelihood]] - (1-Table1[[#This Row],[poisson_likelihood]])/(1/Table1[[#This Row],[99/pinn implied]]-1))/4</f>
        <v>#DIV/0!</v>
      </c>
      <c r="Q376" s="3" t="e">
        <f>Table1[[#This Row],[kelly/4 99]]*$W$2*$U$2</f>
        <v>#DIV/0!</v>
      </c>
      <c r="S3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7" spans="1:19" x14ac:dyDescent="0.2">
      <c r="A377">
        <v>7529</v>
      </c>
      <c r="B377" t="s">
        <v>79</v>
      </c>
      <c r="C377" s="1">
        <v>45619</v>
      </c>
      <c r="D377" t="s">
        <v>12</v>
      </c>
      <c r="E377">
        <v>2.5</v>
      </c>
      <c r="F377" s="2">
        <v>0.62893081761006198</v>
      </c>
      <c r="G377" s="2">
        <v>0.54908393583842197</v>
      </c>
      <c r="H377" s="2">
        <v>0.51694400938919105</v>
      </c>
      <c r="I377" s="2">
        <v>0.56862745098039202</v>
      </c>
      <c r="J377" s="2">
        <v>0.58636363636363598</v>
      </c>
      <c r="K377" s="2">
        <v>-7.5448739436942899E-2</v>
      </c>
      <c r="M377" s="2" t="e">
        <f>(Table1[[#This Row],[poisson_likelihood]] - (1-Table1[[#This Row],[poisson_likelihood]])/(1/Table1[[#This Row],[365 implied]]-1))/4</f>
        <v>#DIV/0!</v>
      </c>
      <c r="N377" s="3" t="e">
        <f>Table1[[#This Row],[kelly/4 365]]*$W$2*$U$2</f>
        <v>#DIV/0!</v>
      </c>
      <c r="P377" s="2" t="e">
        <f>(Table1[[#This Row],[poisson_likelihood]] - (1-Table1[[#This Row],[poisson_likelihood]])/(1/Table1[[#This Row],[99/pinn implied]]-1))/4</f>
        <v>#DIV/0!</v>
      </c>
      <c r="Q377" s="3" t="e">
        <f>Table1[[#This Row],[kelly/4 99]]*$W$2*$U$2</f>
        <v>#DIV/0!</v>
      </c>
      <c r="S3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8" spans="1:19" x14ac:dyDescent="0.2">
      <c r="A378">
        <v>7719</v>
      </c>
      <c r="B378" t="s">
        <v>174</v>
      </c>
      <c r="C378" s="1">
        <v>45619</v>
      </c>
      <c r="D378" t="s">
        <v>12</v>
      </c>
      <c r="E378">
        <v>1.5</v>
      </c>
      <c r="F378" s="2">
        <v>0.57471264367816</v>
      </c>
      <c r="G378" s="2">
        <v>0.50279758638653005</v>
      </c>
      <c r="H378" s="2">
        <v>0.44540019701913902</v>
      </c>
      <c r="I378" s="2">
        <v>0.43023255813953398</v>
      </c>
      <c r="J378" s="2">
        <v>0.42434210526315702</v>
      </c>
      <c r="K378" s="2">
        <v>-7.6014749049560001E-2</v>
      </c>
      <c r="M378" s="2" t="e">
        <f>(Table1[[#This Row],[poisson_likelihood]] - (1-Table1[[#This Row],[poisson_likelihood]])/(1/Table1[[#This Row],[365 implied]]-1))/4</f>
        <v>#DIV/0!</v>
      </c>
      <c r="N378" s="3" t="e">
        <f>Table1[[#This Row],[kelly/4 365]]*$W$2*$U$2</f>
        <v>#DIV/0!</v>
      </c>
      <c r="P378" s="2" t="e">
        <f>(Table1[[#This Row],[poisson_likelihood]] - (1-Table1[[#This Row],[poisson_likelihood]])/(1/Table1[[#This Row],[99/pinn implied]]-1))/4</f>
        <v>#DIV/0!</v>
      </c>
      <c r="Q378" s="3" t="e">
        <f>Table1[[#This Row],[kelly/4 99]]*$W$2*$U$2</f>
        <v>#DIV/0!</v>
      </c>
      <c r="S3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9" spans="1:19" x14ac:dyDescent="0.2">
      <c r="A379">
        <v>7769</v>
      </c>
      <c r="B379" t="s">
        <v>199</v>
      </c>
      <c r="C379" s="1">
        <v>45619</v>
      </c>
      <c r="D379" t="s">
        <v>12</v>
      </c>
      <c r="E379">
        <v>2.5</v>
      </c>
      <c r="F379" s="2">
        <v>0.485436893203883</v>
      </c>
      <c r="G379" s="2">
        <v>0.37405824810917598</v>
      </c>
      <c r="H379" s="2">
        <v>0.32400686713800603</v>
      </c>
      <c r="I379" s="2">
        <v>0.39226519337016502</v>
      </c>
      <c r="J379" s="2">
        <v>0.43042071197411003</v>
      </c>
      <c r="K379" s="2">
        <v>-7.8430625871628801E-2</v>
      </c>
      <c r="M379" s="2" t="e">
        <f>(Table1[[#This Row],[poisson_likelihood]] - (1-Table1[[#This Row],[poisson_likelihood]])/(1/Table1[[#This Row],[365 implied]]-1))/4</f>
        <v>#DIV/0!</v>
      </c>
      <c r="N379" s="3" t="e">
        <f>Table1[[#This Row],[kelly/4 365]]*$W$2*$U$2</f>
        <v>#DIV/0!</v>
      </c>
      <c r="P379" s="2" t="e">
        <f>(Table1[[#This Row],[poisson_likelihood]] - (1-Table1[[#This Row],[poisson_likelihood]])/(1/Table1[[#This Row],[99/pinn implied]]-1))/4</f>
        <v>#DIV/0!</v>
      </c>
      <c r="Q379" s="3" t="e">
        <f>Table1[[#This Row],[kelly/4 99]]*$W$2*$U$2</f>
        <v>#DIV/0!</v>
      </c>
      <c r="S3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0" spans="1:19" x14ac:dyDescent="0.2">
      <c r="A380">
        <v>7712</v>
      </c>
      <c r="B380" t="s">
        <v>170</v>
      </c>
      <c r="C380" s="1">
        <v>45619</v>
      </c>
      <c r="D380" t="s">
        <v>13</v>
      </c>
      <c r="E380">
        <v>1.5</v>
      </c>
      <c r="F380" s="2">
        <v>0.49504950495049499</v>
      </c>
      <c r="G380" s="2">
        <v>0.300065354588752</v>
      </c>
      <c r="H380" s="2">
        <v>0.33318909120623302</v>
      </c>
      <c r="I380" s="2">
        <v>0.39552238805970102</v>
      </c>
      <c r="J380" s="2">
        <v>0.42790697674418599</v>
      </c>
      <c r="K380" s="2">
        <v>-8.01367734714237E-2</v>
      </c>
      <c r="M380" s="2" t="e">
        <f>(Table1[[#This Row],[poisson_likelihood]] - (1-Table1[[#This Row],[poisson_likelihood]])/(1/Table1[[#This Row],[365 implied]]-1))/4</f>
        <v>#DIV/0!</v>
      </c>
      <c r="N380" s="3" t="e">
        <f>Table1[[#This Row],[kelly/4 365]]*$W$2*$U$2</f>
        <v>#DIV/0!</v>
      </c>
      <c r="P380" s="2" t="e">
        <f>(Table1[[#This Row],[poisson_likelihood]] - (1-Table1[[#This Row],[poisson_likelihood]])/(1/Table1[[#This Row],[99/pinn implied]]-1))/4</f>
        <v>#DIV/0!</v>
      </c>
      <c r="Q380" s="3" t="e">
        <f>Table1[[#This Row],[kelly/4 99]]*$W$2*$U$2</f>
        <v>#DIV/0!</v>
      </c>
      <c r="S3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1" spans="1:19" x14ac:dyDescent="0.2">
      <c r="A381">
        <v>7527</v>
      </c>
      <c r="B381" t="s">
        <v>78</v>
      </c>
      <c r="C381" s="1">
        <v>45619</v>
      </c>
      <c r="D381" t="s">
        <v>12</v>
      </c>
      <c r="E381">
        <v>1.5</v>
      </c>
      <c r="F381" s="2">
        <v>0.63694267515923497</v>
      </c>
      <c r="G381" s="2">
        <v>0.56507480687713296</v>
      </c>
      <c r="H381" s="2">
        <v>0.51485281536074101</v>
      </c>
      <c r="I381" s="2">
        <v>0.51111111111111096</v>
      </c>
      <c r="J381" s="2">
        <v>0.53094462540716603</v>
      </c>
      <c r="K381" s="2">
        <v>-8.4070649071770198E-2</v>
      </c>
      <c r="M381" s="2" t="e">
        <f>(Table1[[#This Row],[poisson_likelihood]] - (1-Table1[[#This Row],[poisson_likelihood]])/(1/Table1[[#This Row],[365 implied]]-1))/4</f>
        <v>#DIV/0!</v>
      </c>
      <c r="N381" s="3" t="e">
        <f>Table1[[#This Row],[kelly/4 365]]*$W$2*$U$2</f>
        <v>#DIV/0!</v>
      </c>
      <c r="P381" s="2" t="e">
        <f>(Table1[[#This Row],[poisson_likelihood]] - (1-Table1[[#This Row],[poisson_likelihood]])/(1/Table1[[#This Row],[99/pinn implied]]-1))/4</f>
        <v>#DIV/0!</v>
      </c>
      <c r="Q381" s="3" t="e">
        <f>Table1[[#This Row],[kelly/4 99]]*$W$2*$U$2</f>
        <v>#DIV/0!</v>
      </c>
      <c r="S3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2" spans="1:19" x14ac:dyDescent="0.2">
      <c r="A382">
        <v>7562</v>
      </c>
      <c r="B382" t="s">
        <v>95</v>
      </c>
      <c r="C382" s="1">
        <v>45619</v>
      </c>
      <c r="D382" t="s">
        <v>13</v>
      </c>
      <c r="E382">
        <v>2.5</v>
      </c>
      <c r="F382" s="2">
        <v>0.58479532163742598</v>
      </c>
      <c r="G382" s="2">
        <v>0.40383159381889799</v>
      </c>
      <c r="H382" s="2">
        <v>0.43301655790580101</v>
      </c>
      <c r="I382" s="2">
        <v>0.42307692307692302</v>
      </c>
      <c r="J382" s="2">
        <v>0.47419354838709599</v>
      </c>
      <c r="K382" s="2">
        <v>-9.1387917598971302E-2</v>
      </c>
      <c r="M382" s="2" t="e">
        <f>(Table1[[#This Row],[poisson_likelihood]] - (1-Table1[[#This Row],[poisson_likelihood]])/(1/Table1[[#This Row],[365 implied]]-1))/4</f>
        <v>#DIV/0!</v>
      </c>
      <c r="N382" s="3" t="e">
        <f>Table1[[#This Row],[kelly/4 365]]*$W$2*$U$2</f>
        <v>#DIV/0!</v>
      </c>
      <c r="P382" s="2" t="e">
        <f>(Table1[[#This Row],[poisson_likelihood]] - (1-Table1[[#This Row],[poisson_likelihood]])/(1/Table1[[#This Row],[99/pinn implied]]-1))/4</f>
        <v>#DIV/0!</v>
      </c>
      <c r="Q382" s="3" t="e">
        <f>Table1[[#This Row],[kelly/4 99]]*$W$2*$U$2</f>
        <v>#DIV/0!</v>
      </c>
      <c r="S3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3" spans="1:19" x14ac:dyDescent="0.2">
      <c r="A383">
        <v>7423</v>
      </c>
      <c r="B383" t="s">
        <v>26</v>
      </c>
      <c r="C383" s="1">
        <v>45619</v>
      </c>
      <c r="D383" t="s">
        <v>12</v>
      </c>
      <c r="E383">
        <v>1.5</v>
      </c>
      <c r="F383" s="2">
        <v>0.63694267515923497</v>
      </c>
      <c r="G383" s="2">
        <v>0.55215042375027601</v>
      </c>
      <c r="H383" s="2">
        <v>0.501326905439474</v>
      </c>
      <c r="I383" s="2">
        <v>0.56626506024096301</v>
      </c>
      <c r="J383" s="2">
        <v>0.58163265306122403</v>
      </c>
      <c r="K383" s="2">
        <v>-9.3384543184221194E-2</v>
      </c>
      <c r="M383" s="2" t="e">
        <f>(Table1[[#This Row],[poisson_likelihood]] - (1-Table1[[#This Row],[poisson_likelihood]])/(1/Table1[[#This Row],[365 implied]]-1))/4</f>
        <v>#DIV/0!</v>
      </c>
      <c r="N383" s="3" t="e">
        <f>Table1[[#This Row],[kelly/4 365]]*$W$2*$U$2</f>
        <v>#DIV/0!</v>
      </c>
      <c r="P383" s="2" t="e">
        <f>(Table1[[#This Row],[poisson_likelihood]] - (1-Table1[[#This Row],[poisson_likelihood]])/(1/Table1[[#This Row],[99/pinn implied]]-1))/4</f>
        <v>#DIV/0!</v>
      </c>
      <c r="Q383" s="3" t="e">
        <f>Table1[[#This Row],[kelly/4 99]]*$W$2*$U$2</f>
        <v>#DIV/0!</v>
      </c>
      <c r="S3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4" spans="1:19" x14ac:dyDescent="0.2">
      <c r="A384">
        <v>7516</v>
      </c>
      <c r="B384" t="s">
        <v>72</v>
      </c>
      <c r="C384" s="1">
        <v>45619</v>
      </c>
      <c r="D384" t="s">
        <v>13</v>
      </c>
      <c r="E384">
        <v>3.5</v>
      </c>
      <c r="F384" s="2">
        <v>0.45454545454545398</v>
      </c>
      <c r="G384" s="2">
        <v>0.239487688130892</v>
      </c>
      <c r="H384" s="2">
        <v>0.25041338338609398</v>
      </c>
      <c r="I384" s="2">
        <v>0.302702702702702</v>
      </c>
      <c r="J384" s="2">
        <v>0.31661442006269502</v>
      </c>
      <c r="K384" s="2">
        <v>-9.3560532614706607E-2</v>
      </c>
      <c r="M384" s="2" t="e">
        <f>(Table1[[#This Row],[poisson_likelihood]] - (1-Table1[[#This Row],[poisson_likelihood]])/(1/Table1[[#This Row],[365 implied]]-1))/4</f>
        <v>#DIV/0!</v>
      </c>
      <c r="N384" s="3" t="e">
        <f>Table1[[#This Row],[kelly/4 365]]*$W$2*$U$2</f>
        <v>#DIV/0!</v>
      </c>
      <c r="P384" s="2" t="e">
        <f>(Table1[[#This Row],[poisson_likelihood]] - (1-Table1[[#This Row],[poisson_likelihood]])/(1/Table1[[#This Row],[99/pinn implied]]-1))/4</f>
        <v>#DIV/0!</v>
      </c>
      <c r="Q384" s="3" t="e">
        <f>Table1[[#This Row],[kelly/4 99]]*$W$2*$U$2</f>
        <v>#DIV/0!</v>
      </c>
      <c r="S3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5" spans="1:19" x14ac:dyDescent="0.2">
      <c r="A385">
        <v>7663</v>
      </c>
      <c r="B385" t="s">
        <v>146</v>
      </c>
      <c r="C385" s="1">
        <v>45619</v>
      </c>
      <c r="D385" t="s">
        <v>12</v>
      </c>
      <c r="E385">
        <v>2.5</v>
      </c>
      <c r="F385" s="2">
        <v>0.58479532163742598</v>
      </c>
      <c r="G385" s="2">
        <v>0.474580050911933</v>
      </c>
      <c r="H385" s="2">
        <v>0.42786592545719199</v>
      </c>
      <c r="I385" s="2">
        <v>0.40449438202247101</v>
      </c>
      <c r="J385" s="2">
        <v>0.454248366013071</v>
      </c>
      <c r="K385" s="2">
        <v>-9.4489178685986303E-2</v>
      </c>
      <c r="M385" s="2" t="e">
        <f>(Table1[[#This Row],[poisson_likelihood]] - (1-Table1[[#This Row],[poisson_likelihood]])/(1/Table1[[#This Row],[365 implied]]-1))/4</f>
        <v>#DIV/0!</v>
      </c>
      <c r="N385" s="3" t="e">
        <f>Table1[[#This Row],[kelly/4 365]]*$W$2*$U$2</f>
        <v>#DIV/0!</v>
      </c>
      <c r="P385" s="2" t="e">
        <f>(Table1[[#This Row],[poisson_likelihood]] - (1-Table1[[#This Row],[poisson_likelihood]])/(1/Table1[[#This Row],[99/pinn implied]]-1))/4</f>
        <v>#DIV/0!</v>
      </c>
      <c r="Q385" s="3" t="e">
        <f>Table1[[#This Row],[kelly/4 99]]*$W$2*$U$2</f>
        <v>#DIV/0!</v>
      </c>
      <c r="S3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6" spans="1:19" x14ac:dyDescent="0.2">
      <c r="A386">
        <v>7473</v>
      </c>
      <c r="B386" t="s">
        <v>51</v>
      </c>
      <c r="C386" s="1">
        <v>45619</v>
      </c>
      <c r="D386" t="s">
        <v>12</v>
      </c>
      <c r="E386">
        <v>2.5</v>
      </c>
      <c r="F386" s="2">
        <v>0.59171597633136097</v>
      </c>
      <c r="G386" s="2">
        <v>0.48003096348542401</v>
      </c>
      <c r="H386" s="2">
        <v>0.43657824249569599</v>
      </c>
      <c r="I386" s="2">
        <v>0.53260869565217395</v>
      </c>
      <c r="J386" s="2">
        <v>0.537974683544303</v>
      </c>
      <c r="K386" s="2">
        <v>-9.4993757312417507E-2</v>
      </c>
      <c r="M386" s="2" t="e">
        <f>(Table1[[#This Row],[poisson_likelihood]] - (1-Table1[[#This Row],[poisson_likelihood]])/(1/Table1[[#This Row],[365 implied]]-1))/4</f>
        <v>#DIV/0!</v>
      </c>
      <c r="N386" s="3" t="e">
        <f>Table1[[#This Row],[kelly/4 365]]*$W$2*$U$2</f>
        <v>#DIV/0!</v>
      </c>
      <c r="P386" s="2" t="e">
        <f>(Table1[[#This Row],[poisson_likelihood]] - (1-Table1[[#This Row],[poisson_likelihood]])/(1/Table1[[#This Row],[99/pinn implied]]-1))/4</f>
        <v>#DIV/0!</v>
      </c>
      <c r="Q386" s="3" t="e">
        <f>Table1[[#This Row],[kelly/4 99]]*$W$2*$U$2</f>
        <v>#DIV/0!</v>
      </c>
      <c r="S3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7" spans="1:19" x14ac:dyDescent="0.2">
      <c r="A387">
        <v>7637</v>
      </c>
      <c r="B387" t="s">
        <v>133</v>
      </c>
      <c r="C387" s="1">
        <v>45619</v>
      </c>
      <c r="D387" t="s">
        <v>12</v>
      </c>
      <c r="E387">
        <v>2.5</v>
      </c>
      <c r="F387" s="2">
        <v>0.485436893203883</v>
      </c>
      <c r="G387" s="2">
        <v>0.36039512646815097</v>
      </c>
      <c r="H387" s="2">
        <v>0.287270716841864</v>
      </c>
      <c r="I387" s="2">
        <v>0.25714285714285701</v>
      </c>
      <c r="J387" s="2">
        <v>0.28326180257510702</v>
      </c>
      <c r="K387" s="2">
        <v>-9.6278849836264002E-2</v>
      </c>
      <c r="M387" s="2" t="e">
        <f>(Table1[[#This Row],[poisson_likelihood]] - (1-Table1[[#This Row],[poisson_likelihood]])/(1/Table1[[#This Row],[365 implied]]-1))/4</f>
        <v>#DIV/0!</v>
      </c>
      <c r="N387" s="3" t="e">
        <f>Table1[[#This Row],[kelly/4 365]]*$W$2*$U$2</f>
        <v>#DIV/0!</v>
      </c>
      <c r="P387" s="2" t="e">
        <f>(Table1[[#This Row],[poisson_likelihood]] - (1-Table1[[#This Row],[poisson_likelihood]])/(1/Table1[[#This Row],[99/pinn implied]]-1))/4</f>
        <v>#DIV/0!</v>
      </c>
      <c r="Q387" s="3" t="e">
        <f>Table1[[#This Row],[kelly/4 99]]*$W$2*$U$2</f>
        <v>#DIV/0!</v>
      </c>
      <c r="S3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8" spans="1:19" x14ac:dyDescent="0.2">
      <c r="A388">
        <v>7671</v>
      </c>
      <c r="B388" t="s">
        <v>150</v>
      </c>
      <c r="C388" s="1">
        <v>45619</v>
      </c>
      <c r="D388" t="s">
        <v>12</v>
      </c>
      <c r="E388">
        <v>2.5</v>
      </c>
      <c r="F388" s="2">
        <v>0.54054054054054002</v>
      </c>
      <c r="G388" s="2">
        <v>0.40051402965690502</v>
      </c>
      <c r="H388" s="2">
        <v>0.35924312662652802</v>
      </c>
      <c r="I388" s="2">
        <v>0.35359116022099402</v>
      </c>
      <c r="J388" s="2">
        <v>0.35922330097087302</v>
      </c>
      <c r="K388" s="2">
        <v>-9.8647122276741994E-2</v>
      </c>
      <c r="M388" s="2" t="e">
        <f>(Table1[[#This Row],[poisson_likelihood]] - (1-Table1[[#This Row],[poisson_likelihood]])/(1/Table1[[#This Row],[365 implied]]-1))/4</f>
        <v>#DIV/0!</v>
      </c>
      <c r="N388" s="3" t="e">
        <f>Table1[[#This Row],[kelly/4 365]]*$W$2*$U$2</f>
        <v>#DIV/0!</v>
      </c>
      <c r="P388" s="2" t="e">
        <f>(Table1[[#This Row],[poisson_likelihood]] - (1-Table1[[#This Row],[poisson_likelihood]])/(1/Table1[[#This Row],[99/pinn implied]]-1))/4</f>
        <v>#DIV/0!</v>
      </c>
      <c r="Q388" s="3" t="e">
        <f>Table1[[#This Row],[kelly/4 99]]*$W$2*$U$2</f>
        <v>#DIV/0!</v>
      </c>
      <c r="S3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9" spans="1:19" x14ac:dyDescent="0.2">
      <c r="A389">
        <v>7786</v>
      </c>
      <c r="B389" t="s">
        <v>207</v>
      </c>
      <c r="C389" s="1">
        <v>45619</v>
      </c>
      <c r="D389" t="s">
        <v>13</v>
      </c>
      <c r="E389">
        <v>2.5</v>
      </c>
      <c r="F389" s="2">
        <v>0.56179775280898803</v>
      </c>
      <c r="G389" s="2">
        <v>0.35608801394802603</v>
      </c>
      <c r="H389" s="2">
        <v>0.38511786742064902</v>
      </c>
      <c r="I389" s="2">
        <v>0.43103448275862</v>
      </c>
      <c r="J389" s="2">
        <v>0.43666666666666598</v>
      </c>
      <c r="K389" s="2">
        <v>-0.100798139740783</v>
      </c>
      <c r="M389" s="2" t="e">
        <f>(Table1[[#This Row],[poisson_likelihood]] - (1-Table1[[#This Row],[poisson_likelihood]])/(1/Table1[[#This Row],[365 implied]]-1))/4</f>
        <v>#DIV/0!</v>
      </c>
      <c r="N389" s="3" t="e">
        <f>Table1[[#This Row],[kelly/4 365]]*$W$2*$U$2</f>
        <v>#DIV/0!</v>
      </c>
      <c r="P389" s="2" t="e">
        <f>(Table1[[#This Row],[poisson_likelihood]] - (1-Table1[[#This Row],[poisson_likelihood]])/(1/Table1[[#This Row],[99/pinn implied]]-1))/4</f>
        <v>#DIV/0!</v>
      </c>
      <c r="Q389" s="3" t="e">
        <f>Table1[[#This Row],[kelly/4 99]]*$W$2*$U$2</f>
        <v>#DIV/0!</v>
      </c>
      <c r="S3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0" spans="1:19" x14ac:dyDescent="0.2">
      <c r="A390">
        <v>7653</v>
      </c>
      <c r="B390" t="s">
        <v>141</v>
      </c>
      <c r="C390" s="1">
        <v>45619</v>
      </c>
      <c r="D390" t="s">
        <v>12</v>
      </c>
      <c r="E390">
        <v>1.5</v>
      </c>
      <c r="F390" s="2">
        <v>0.60240963855421603</v>
      </c>
      <c r="G390" s="2">
        <v>0.498698618432662</v>
      </c>
      <c r="H390" s="2">
        <v>0.44048992523091202</v>
      </c>
      <c r="I390" s="2">
        <v>0.40331491712707102</v>
      </c>
      <c r="J390" s="2">
        <v>0.389240506329113</v>
      </c>
      <c r="K390" s="2">
        <v>-0.10181315307450101</v>
      </c>
      <c r="M390" s="2" t="e">
        <f>(Table1[[#This Row],[poisson_likelihood]] - (1-Table1[[#This Row],[poisson_likelihood]])/(1/Table1[[#This Row],[365 implied]]-1))/4</f>
        <v>#DIV/0!</v>
      </c>
      <c r="N390" s="3" t="e">
        <f>Table1[[#This Row],[kelly/4 365]]*$W$2*$U$2</f>
        <v>#DIV/0!</v>
      </c>
      <c r="P390" s="2" t="e">
        <f>(Table1[[#This Row],[poisson_likelihood]] - (1-Table1[[#This Row],[poisson_likelihood]])/(1/Table1[[#This Row],[99/pinn implied]]-1))/4</f>
        <v>#DIV/0!</v>
      </c>
      <c r="Q390" s="3" t="e">
        <f>Table1[[#This Row],[kelly/4 99]]*$W$2*$U$2</f>
        <v>#DIV/0!</v>
      </c>
      <c r="S3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1" spans="1:19" x14ac:dyDescent="0.2">
      <c r="A391">
        <v>7683</v>
      </c>
      <c r="B391" t="s">
        <v>156</v>
      </c>
      <c r="C391" s="1">
        <v>45619</v>
      </c>
      <c r="D391" t="s">
        <v>12</v>
      </c>
      <c r="E391">
        <v>1.5</v>
      </c>
      <c r="F391" s="2">
        <v>0.64516129032257996</v>
      </c>
      <c r="G391" s="2">
        <v>0.54659791669352897</v>
      </c>
      <c r="H391" s="2">
        <v>0.49801226731965298</v>
      </c>
      <c r="I391" s="2">
        <v>0.50847457627118597</v>
      </c>
      <c r="J391" s="2">
        <v>0.51293103448275801</v>
      </c>
      <c r="K391" s="2">
        <v>-0.103673175297516</v>
      </c>
      <c r="M391" s="2" t="e">
        <f>(Table1[[#This Row],[poisson_likelihood]] - (1-Table1[[#This Row],[poisson_likelihood]])/(1/Table1[[#This Row],[365 implied]]-1))/4</f>
        <v>#DIV/0!</v>
      </c>
      <c r="N391" s="3" t="e">
        <f>Table1[[#This Row],[kelly/4 365]]*$W$2*$U$2</f>
        <v>#DIV/0!</v>
      </c>
      <c r="P391" s="2" t="e">
        <f>(Table1[[#This Row],[poisson_likelihood]] - (1-Table1[[#This Row],[poisson_likelihood]])/(1/Table1[[#This Row],[99/pinn implied]]-1))/4</f>
        <v>#DIV/0!</v>
      </c>
      <c r="Q391" s="3" t="e">
        <f>Table1[[#This Row],[kelly/4 99]]*$W$2*$U$2</f>
        <v>#DIV/0!</v>
      </c>
      <c r="S3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2" spans="1:19" x14ac:dyDescent="0.2">
      <c r="A392">
        <v>7472</v>
      </c>
      <c r="B392" t="s">
        <v>50</v>
      </c>
      <c r="C392" s="1">
        <v>45619</v>
      </c>
      <c r="D392" t="s">
        <v>13</v>
      </c>
      <c r="E392">
        <v>2.5</v>
      </c>
      <c r="F392" s="2">
        <v>0.63694267515923497</v>
      </c>
      <c r="G392" s="2">
        <v>0.44634767966213801</v>
      </c>
      <c r="H392" s="2">
        <v>0.48324019822497</v>
      </c>
      <c r="I392" s="2">
        <v>0.43636363636363601</v>
      </c>
      <c r="J392" s="2">
        <v>0.45321637426900502</v>
      </c>
      <c r="K392" s="2">
        <v>-0.105838986309998</v>
      </c>
      <c r="M392" s="2" t="e">
        <f>(Table1[[#This Row],[poisson_likelihood]] - (1-Table1[[#This Row],[poisson_likelihood]])/(1/Table1[[#This Row],[365 implied]]-1))/4</f>
        <v>#DIV/0!</v>
      </c>
      <c r="N392" s="3" t="e">
        <f>Table1[[#This Row],[kelly/4 365]]*$W$2*$U$2</f>
        <v>#DIV/0!</v>
      </c>
      <c r="P392" s="2" t="e">
        <f>(Table1[[#This Row],[poisson_likelihood]] - (1-Table1[[#This Row],[poisson_likelihood]])/(1/Table1[[#This Row],[99/pinn implied]]-1))/4</f>
        <v>#DIV/0!</v>
      </c>
      <c r="Q392" s="3" t="e">
        <f>Table1[[#This Row],[kelly/4 99]]*$W$2*$U$2</f>
        <v>#DIV/0!</v>
      </c>
      <c r="S3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3" spans="1:19" x14ac:dyDescent="0.2">
      <c r="A393">
        <v>7478</v>
      </c>
      <c r="B393" t="s">
        <v>53</v>
      </c>
      <c r="C393" s="1">
        <v>45619</v>
      </c>
      <c r="D393" t="s">
        <v>13</v>
      </c>
      <c r="E393">
        <v>3.5</v>
      </c>
      <c r="F393" s="2">
        <v>0.55555555555555503</v>
      </c>
      <c r="G393" s="2">
        <v>0.34322144573048502</v>
      </c>
      <c r="H393" s="2">
        <v>0.34314493384842698</v>
      </c>
      <c r="I393" s="2">
        <v>0.329479768786127</v>
      </c>
      <c r="J393" s="2">
        <v>0.35081967213114701</v>
      </c>
      <c r="K393" s="2">
        <v>-0.11948097471025899</v>
      </c>
      <c r="M393" s="2" t="e">
        <f>(Table1[[#This Row],[poisson_likelihood]] - (1-Table1[[#This Row],[poisson_likelihood]])/(1/Table1[[#This Row],[365 implied]]-1))/4</f>
        <v>#DIV/0!</v>
      </c>
      <c r="N393" s="3" t="e">
        <f>Table1[[#This Row],[kelly/4 365]]*$W$2*$U$2</f>
        <v>#DIV/0!</v>
      </c>
      <c r="P393" s="2" t="e">
        <f>(Table1[[#This Row],[poisson_likelihood]] - (1-Table1[[#This Row],[poisson_likelihood]])/(1/Table1[[#This Row],[99/pinn implied]]-1))/4</f>
        <v>#DIV/0!</v>
      </c>
      <c r="Q393" s="3" t="e">
        <f>Table1[[#This Row],[kelly/4 99]]*$W$2*$U$2</f>
        <v>#DIV/0!</v>
      </c>
      <c r="S3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2024-11-23T13:05:02Z</dcterms:created>
  <dcterms:modified xsi:type="dcterms:W3CDTF">2024-11-24T14:23:11Z</dcterms:modified>
</cp:coreProperties>
</file>