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D113BA7F-0CB0-6240-8276-4AE8DBBCF180}" xr6:coauthVersionLast="47" xr6:coauthVersionMax="47" xr10:uidLastSave="{00000000-0000-0000-0000-000000000000}"/>
  <bookViews>
    <workbookView xWindow="0" yWindow="500" windowWidth="38400" windowHeight="1964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L7" i="1" l="1"/>
  <c r="O6" i="1"/>
  <c r="L6" i="1"/>
  <c r="O5" i="1"/>
  <c r="P5" i="1" s="1"/>
  <c r="Q5" i="1" s="1"/>
  <c r="L5" i="1"/>
  <c r="O4" i="1"/>
  <c r="L4" i="1"/>
  <c r="O3" i="1"/>
  <c r="L3" i="1"/>
  <c r="O2" i="1"/>
  <c r="P8" i="1"/>
  <c r="Q8" i="1" s="1"/>
  <c r="P9" i="1"/>
  <c r="Q9" i="1" s="1"/>
  <c r="P16" i="1"/>
  <c r="Q16" i="1" s="1"/>
  <c r="P17" i="1"/>
  <c r="Q17" i="1" s="1"/>
  <c r="L2" i="1"/>
  <c r="M7" i="1"/>
  <c r="N7" i="1" s="1"/>
  <c r="M9" i="1"/>
  <c r="N9" i="1" s="1"/>
  <c r="M15" i="1"/>
  <c r="N15" i="1" s="1"/>
  <c r="M16" i="1"/>
  <c r="N16" i="1" s="1"/>
  <c r="M5" i="1"/>
  <c r="N5" i="1" s="1"/>
  <c r="M6" i="1"/>
  <c r="N6" i="1" s="1"/>
  <c r="M8" i="1"/>
  <c r="N8" i="1" s="1"/>
  <c r="M21" i="1"/>
  <c r="N21" i="1" s="1"/>
  <c r="V1" i="1"/>
  <c r="S19" i="1"/>
  <c r="S4" i="1"/>
  <c r="S15" i="1"/>
  <c r="S6" i="1"/>
  <c r="S16" i="1"/>
  <c r="S8" i="1"/>
  <c r="S11" i="1"/>
  <c r="S12" i="1"/>
  <c r="S20" i="1"/>
  <c r="S3" i="1"/>
  <c r="S17" i="1"/>
  <c r="S5" i="1"/>
  <c r="S21" i="1"/>
  <c r="S13" i="1"/>
  <c r="S10" i="1"/>
  <c r="S9" i="1"/>
  <c r="S14" i="1"/>
  <c r="S18" i="1"/>
  <c r="S7" i="1"/>
  <c r="P19" i="1"/>
  <c r="Q19" i="1" s="1"/>
  <c r="P4" i="1"/>
  <c r="Q4" i="1" s="1"/>
  <c r="P15" i="1"/>
  <c r="Q15" i="1" s="1"/>
  <c r="P6" i="1"/>
  <c r="Q6" i="1" s="1"/>
  <c r="P11" i="1"/>
  <c r="Q11" i="1" s="1"/>
  <c r="P12" i="1"/>
  <c r="Q12" i="1" s="1"/>
  <c r="P20" i="1"/>
  <c r="Q20" i="1" s="1"/>
  <c r="P3" i="1"/>
  <c r="Q3" i="1" s="1"/>
  <c r="P21" i="1"/>
  <c r="Q21" i="1" s="1"/>
  <c r="P13" i="1"/>
  <c r="Q13" i="1" s="1"/>
  <c r="P10" i="1"/>
  <c r="Q10" i="1" s="1"/>
  <c r="P14" i="1"/>
  <c r="Q14" i="1" s="1"/>
  <c r="P18" i="1"/>
  <c r="Q18" i="1" s="1"/>
  <c r="P7" i="1"/>
  <c r="Q7" i="1" s="1"/>
  <c r="M19" i="1"/>
  <c r="N19" i="1" s="1"/>
  <c r="M4" i="1"/>
  <c r="N4" i="1" s="1"/>
  <c r="M11" i="1"/>
  <c r="N11" i="1" s="1"/>
  <c r="M12" i="1"/>
  <c r="N12" i="1" s="1"/>
  <c r="M20" i="1"/>
  <c r="N20" i="1" s="1"/>
  <c r="M3" i="1"/>
  <c r="N3" i="1" s="1"/>
  <c r="M17" i="1"/>
  <c r="N17" i="1" s="1"/>
  <c r="Y1" i="1"/>
  <c r="M13" i="1"/>
  <c r="N13" i="1" s="1"/>
  <c r="M10" i="1"/>
  <c r="N10" i="1" s="1"/>
  <c r="M14" i="1"/>
  <c r="N14" i="1" s="1"/>
  <c r="M18" i="1"/>
  <c r="N18" i="1" s="1"/>
  <c r="V4" i="1" l="1"/>
</calcChain>
</file>

<file path=xl/sharedStrings.xml><?xml version="1.0" encoding="utf-8"?>
<sst xmlns="http://schemas.openxmlformats.org/spreadsheetml/2006/main" count="68" uniqueCount="37">
  <si>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</si>
  <si>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</si>
  <si>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</si>
  <si>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</si>
  <si>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</si>
  <si>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</si>
  <si>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</si>
  <si>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</si>
  <si>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</si>
  <si>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</si>
  <si>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</si>
  <si>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Dylan Guenther</t>
  </si>
  <si>
    <t>Over</t>
  </si>
  <si>
    <t>Under</t>
  </si>
  <si>
    <t>Mitch Marner</t>
  </si>
  <si>
    <t>Nick Schmaltz</t>
  </si>
  <si>
    <t>Clayton Keller</t>
  </si>
  <si>
    <t>Mikhail Sergachev</t>
  </si>
  <si>
    <t>William Nylander</t>
  </si>
  <si>
    <t>Bobby McMann</t>
  </si>
  <si>
    <t>Morgan Rielly</t>
  </si>
  <si>
    <t>John Tavares</t>
  </si>
  <si>
    <t>Logan Cooley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</si>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</sst>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2" applyNumberFormat="1" applyFont="1"/>
    <xf numFmtId="44" fontId="0" fillId="0" borderId="0" xfId="0" applyNumberFormat="1"/>
    <xf numFmtId="44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1" totalsRowShown="0">
  <autoFilter ref="A1:S21" xr:uid="{00000000-0009-0000-0100-000001000000}"/>
  <sortState xmlns:xlrd2="http://schemas.microsoft.com/office/spreadsheetml/2017/richdata2" ref="A2:S21">
    <sortCondition descending="1" ref="K1:K21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0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9" dataCellStyle="Percent"/>
    <tableColumn id="7" xr3:uid="{00000000-0010-0000-0000-000007000000}" name="normal_likelihood" dataDxfId="8" dataCellStyle="Percent"/>
    <tableColumn id="8" xr3:uid="{00000000-0010-0000-0000-000008000000}" name="poisson_likelihood" dataDxfId="7" dataCellStyle="Percent"/>
    <tableColumn id="9" xr3:uid="{00000000-0010-0000-0000-000009000000}" name="raw_data_likelihood" dataDxfId="6" dataCellStyle="Percent"/>
    <tableColumn id="10" xr3:uid="{00000000-0010-0000-0000-00000A000000}" name="weighted_likelihood" dataDxfId="5" dataCellStyle="Percent"/>
    <tableColumn id="11" xr3:uid="{00000000-0010-0000-0000-00000B000000}" name="poisson_kelly" dataDxfId="4" dataCellStyle="Percent"/>
    <tableColumn id="12" xr3:uid="{00000000-0010-0000-0000-00000C000000}" name="365 implied" dataDxfId="3" dataCellStyle="Percent">
      <calculatedColumnFormula>1/2.2</calculatedColumnFormula>
    </tableColumn>
    <tableColumn id="13" xr3:uid="{00000000-0010-0000-0000-00000D000000}" name="kelly/4 365" dataDxfId="2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1" dataCellStyle="Percent">
      <calculatedColumnFormula>1/2.15</calculatedColumnFormula>
    </tableColumn>
    <tableColumn id="16" xr3:uid="{00000000-0010-0000-0000-000010000000}" name="kelly/4 99" dataDxfId="0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M23" sqref="M23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23</v>
      </c>
      <c r="M1" s="2" t="s">
        <v>24</v>
      </c>
      <c r="N1" s="3" t="s">
        <v>25</v>
      </c>
      <c r="O1" s="2" t="s">
        <v>26</v>
      </c>
      <c r="P1" s="2" t="s">
        <v>27</v>
      </c>
      <c r="Q1" s="3" t="s">
        <v>28</v>
      </c>
      <c r="R1" s="4" t="s">
        <v>29</v>
      </c>
      <c r="S1" s="3" t="s">
        <v>30</v>
      </c>
      <c r="U1" t="s">
        <v>31</v>
      </c>
      <c r="V1" s="5">
        <f>SUM(K2:K5)</f>
        <v>0.12837207900928418</v>
      </c>
      <c r="W1" t="s">
        <v>32</v>
      </c>
      <c r="X1" t="s">
        <v>33</v>
      </c>
      <c r="Y1" s="7">
        <f>SUM(N2)</f>
        <v>70.306723946544736</v>
      </c>
    </row>
    <row r="2" spans="1:25" x14ac:dyDescent="0.2">
      <c r="A2">
        <v>7802</v>
      </c>
      <c r="B2" t="s">
        <v>19</v>
      </c>
      <c r="C2" s="1">
        <v>45620</v>
      </c>
      <c r="D2" t="s">
        <v>13</v>
      </c>
      <c r="E2">
        <v>2.5</v>
      </c>
      <c r="F2" s="2">
        <v>0.45454545454545398</v>
      </c>
      <c r="G2" s="2">
        <v>0.53689578743962596</v>
      </c>
      <c r="H2" s="2">
        <v>0.58724137894912498</v>
      </c>
      <c r="I2" s="2">
        <v>0.63529411764705801</v>
      </c>
      <c r="J2" s="2">
        <v>0.60317460317460303</v>
      </c>
      <c r="K2" s="2">
        <v>6.0818965351682401E-2</v>
      </c>
      <c r="L2" s="2">
        <f t="shared" ref="L2" si="0">1/2.2</f>
        <v>0.45454545454545453</v>
      </c>
      <c r="M2" s="2">
        <f>(Table1[[#This Row],[poisson_likelihood]] - (1-Table1[[#This Row],[poisson_likelihood]])/(1/Table1[[#This Row],[365 implied]]-1))/4</f>
        <v>6.0818965351682297E-2</v>
      </c>
      <c r="N2" s="8">
        <f>Table1[[#This Row],[kelly/4 365]]*$W$2*$U$2</f>
        <v>70.306723946544736</v>
      </c>
      <c r="O2" s="2">
        <f t="shared" ref="O2" si="1">1/2.15</f>
        <v>0.46511627906976744</v>
      </c>
      <c r="P2" s="2">
        <f>(Table1[[#This Row],[poisson_likelihood]] - (1-Table1[[#This Row],[poisson_likelihood]])/(1/Table1[[#This Row],[99/pinn implied]]-1))/4</f>
        <v>5.7080209726221451E-2</v>
      </c>
      <c r="Q2" s="3">
        <f>Table1[[#This Row],[kelly/4 99]]*$W$2*$U$2</f>
        <v>65.984722443511998</v>
      </c>
      <c r="R2" t="s">
        <v>36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84.368068735853683</v>
      </c>
      <c r="U2" s="3">
        <v>2890</v>
      </c>
      <c r="W2" s="6">
        <v>0.4</v>
      </c>
    </row>
    <row r="3" spans="1:25" x14ac:dyDescent="0.2">
      <c r="A3">
        <v>7798</v>
      </c>
      <c r="B3" t="s">
        <v>17</v>
      </c>
      <c r="C3" s="1">
        <v>45620</v>
      </c>
      <c r="D3" t="s">
        <v>13</v>
      </c>
      <c r="E3">
        <v>1.5</v>
      </c>
      <c r="F3" s="2">
        <v>0.413223140495867</v>
      </c>
      <c r="G3" s="2">
        <v>0.43266364420001802</v>
      </c>
      <c r="H3" s="2">
        <v>0.49081660858200399</v>
      </c>
      <c r="I3" s="2">
        <v>0.46616541353383401</v>
      </c>
      <c r="J3" s="2">
        <v>0.51612903225806395</v>
      </c>
      <c r="K3" s="2">
        <v>3.3059188867685101E-2</v>
      </c>
      <c r="L3" s="2">
        <f>1/2.4</f>
        <v>0.41666666666666669</v>
      </c>
      <c r="M3" s="2">
        <f>(Table1[[#This Row],[poisson_likelihood]] - (1-Table1[[#This Row],[poisson_likelihood]])/(1/Table1[[#This Row],[365 implied]]-1))/4</f>
        <v>3.1778546535144572E-2</v>
      </c>
      <c r="N3" s="8">
        <f>Table1[[#This Row],[kelly/4 365]]*$W$2*$U$2</f>
        <v>36.735999794627126</v>
      </c>
      <c r="O3" s="2">
        <f>1/2.35</f>
        <v>0.42553191489361702</v>
      </c>
      <c r="P3" s="2">
        <f>(Table1[[#This Row],[poisson_likelihood]] - (1-Table1[[#This Row],[poisson_likelihood]])/(1/Table1[[#This Row],[99/pinn implied]]-1))/4</f>
        <v>2.841093151253879E-2</v>
      </c>
      <c r="Q3" s="3">
        <f>Table1[[#This Row],[kelly/4 99]]*$W$2*$U$2</f>
        <v>32.843036828494839</v>
      </c>
      <c r="R3" t="s">
        <v>36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51.430399712477971</v>
      </c>
    </row>
    <row r="4" spans="1:25" x14ac:dyDescent="0.2">
      <c r="A4">
        <v>7790</v>
      </c>
      <c r="B4" t="s">
        <v>11</v>
      </c>
      <c r="C4" s="1">
        <v>45620</v>
      </c>
      <c r="D4" t="s">
        <v>13</v>
      </c>
      <c r="E4">
        <v>2.5</v>
      </c>
      <c r="F4" s="2">
        <v>0.53191489361702105</v>
      </c>
      <c r="G4" s="2">
        <v>0.52654509642607805</v>
      </c>
      <c r="H4" s="2">
        <v>0.571323313328159</v>
      </c>
      <c r="I4" s="2">
        <v>0.59183673469387699</v>
      </c>
      <c r="J4" s="2">
        <v>0.53367875647668395</v>
      </c>
      <c r="K4" s="2">
        <v>2.1047678709357798E-2</v>
      </c>
      <c r="L4" s="2">
        <f>1/1.86</f>
        <v>0.5376344086021505</v>
      </c>
      <c r="M4" s="2">
        <f>(Table1[[#This Row],[poisson_likelihood]] - (1-Table1[[#This Row],[poisson_likelihood]])/(1/Table1[[#This Row],[365 implied]]-1))/4</f>
        <v>1.8215512439062734E-2</v>
      </c>
      <c r="N4" s="3">
        <f>Table1[[#This Row],[kelly/4 365]]*$W$2*$U$2</f>
        <v>21.057132379556521</v>
      </c>
      <c r="O4" s="2">
        <f>1/1.9</f>
        <v>0.52631578947368418</v>
      </c>
      <c r="P4" s="2">
        <f>(Table1[[#This Row],[poisson_likelihood]] - (1-Table1[[#This Row],[poisson_likelihood]])/(1/Table1[[#This Row],[99/pinn implied]]-1))/4</f>
        <v>2.3753970923195047E-2</v>
      </c>
      <c r="Q4" s="8">
        <f>Table1[[#This Row],[kelly/4 99]]*$W$2*$U$2</f>
        <v>27.459590387213478</v>
      </c>
      <c r="R4" t="s">
        <v>36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24.713631348492132</v>
      </c>
      <c r="U4" t="s">
        <v>34</v>
      </c>
      <c r="V4" s="7">
        <f>SUM(S:S)</f>
        <v>128.96484669321984</v>
      </c>
    </row>
    <row r="5" spans="1:25" x14ac:dyDescent="0.2">
      <c r="A5">
        <v>7800</v>
      </c>
      <c r="B5" t="s">
        <v>18</v>
      </c>
      <c r="C5" s="1">
        <v>45620</v>
      </c>
      <c r="D5" t="s">
        <v>13</v>
      </c>
      <c r="E5">
        <v>3.5</v>
      </c>
      <c r="F5" s="2">
        <v>0.45045045045045001</v>
      </c>
      <c r="G5" s="2">
        <v>0.44106277170417102</v>
      </c>
      <c r="H5" s="2">
        <v>0.48000796435726401</v>
      </c>
      <c r="I5" s="2">
        <v>0.50543478260869501</v>
      </c>
      <c r="J5" s="2">
        <v>0.490506329113924</v>
      </c>
      <c r="K5" s="2">
        <v>1.34462460805589E-2</v>
      </c>
      <c r="L5" s="2">
        <f>1/2.25</f>
        <v>0.44444444444444442</v>
      </c>
      <c r="M5" s="2">
        <f>(Table1[[#This Row],[poisson_likelihood]] - (1-Table1[[#This Row],[poisson_likelihood]])/(1/Table1[[#This Row],[365 implied]]-1))/4</f>
        <v>1.60035839607688E-2</v>
      </c>
      <c r="N5" s="8">
        <f>Table1[[#This Row],[kelly/4 365]]*$W$2*$U$2</f>
        <v>18.500143058648735</v>
      </c>
      <c r="O5" s="2">
        <f>1/2.15</f>
        <v>0.46511627906976744</v>
      </c>
      <c r="P5" s="2">
        <f>(Table1[[#This Row],[poisson_likelihood]] - (1-Table1[[#This Row],[poisson_likelihood]])/(1/Table1[[#This Row],[99/pinn implied]]-1))/4</f>
        <v>6.9602442104603479E-3</v>
      </c>
      <c r="Q5" s="3">
        <f>Table1[[#This Row],[kelly/4 99]]*$W$2*$U$2</f>
        <v>8.0460423072921614</v>
      </c>
      <c r="R5" t="s">
        <v>35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-18.500143058648735</v>
      </c>
    </row>
    <row r="6" spans="1:25" x14ac:dyDescent="0.2">
      <c r="A6">
        <v>7792</v>
      </c>
      <c r="B6" t="s">
        <v>14</v>
      </c>
      <c r="C6" s="1">
        <v>45620</v>
      </c>
      <c r="D6" t="s">
        <v>13</v>
      </c>
      <c r="E6">
        <v>2.5</v>
      </c>
      <c r="F6" s="2">
        <v>0.55555555555555503</v>
      </c>
      <c r="G6" s="2">
        <v>0.52105205409730804</v>
      </c>
      <c r="H6" s="2">
        <v>0.56692401031881701</v>
      </c>
      <c r="I6" s="2">
        <v>0.56804733727810597</v>
      </c>
      <c r="J6" s="2">
        <v>0.57986111111111105</v>
      </c>
      <c r="K6" s="2">
        <v>6.39475580433462E-3</v>
      </c>
      <c r="L6" s="2">
        <f>1/1.8</f>
        <v>0.55555555555555558</v>
      </c>
      <c r="M6" s="2">
        <f>(Table1[[#This Row],[poisson_likelihood]] - (1-Table1[[#This Row],[poisson_likelihood]])/(1/Table1[[#This Row],[365 implied]]-1))/4</f>
        <v>6.3947558043345454E-3</v>
      </c>
      <c r="N6" s="3">
        <f>Table1[[#This Row],[kelly/4 365]]*$W$2*$U$2</f>
        <v>7.392337709810735</v>
      </c>
      <c r="O6" s="2">
        <f>1/1.83</f>
        <v>0.54644808743169393</v>
      </c>
      <c r="P6" s="2">
        <f>(Table1[[#This Row],[poisson_likelihood]] - (1-Table1[[#This Row],[poisson_likelihood]])/(1/Table1[[#This Row],[99/pinn implied]]-1))/4</f>
        <v>1.1286427374528701E-2</v>
      </c>
      <c r="Q6" s="8">
        <f>Table1[[#This Row],[kelly/4 99]]*$W$2*$U$2</f>
        <v>13.047110044955181</v>
      </c>
      <c r="R6" t="s">
        <v>35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-13.047110044955181</v>
      </c>
    </row>
    <row r="7" spans="1:25" x14ac:dyDescent="0.2">
      <c r="A7">
        <v>7808</v>
      </c>
      <c r="B7" t="s">
        <v>22</v>
      </c>
      <c r="C7" s="1">
        <v>45620</v>
      </c>
      <c r="D7" t="s">
        <v>13</v>
      </c>
      <c r="E7">
        <v>1.5</v>
      </c>
      <c r="F7" s="2">
        <v>0.42016806722688999</v>
      </c>
      <c r="G7" s="2">
        <v>0.38172195669988201</v>
      </c>
      <c r="H7" s="2">
        <v>0.434327662229819</v>
      </c>
      <c r="I7" s="2">
        <v>0.441176470588235</v>
      </c>
      <c r="J7" s="2">
        <v>0.41880341880341798</v>
      </c>
      <c r="K7" s="2">
        <v>6.1050427730016598E-3</v>
      </c>
      <c r="L7" s="2">
        <f>1/2.4</f>
        <v>0.41666666666666669</v>
      </c>
      <c r="M7" s="2">
        <f>(Table1[[#This Row],[poisson_likelihood]] - (1-Table1[[#This Row],[poisson_likelihood]])/(1/Table1[[#This Row],[365 implied]]-1))/4</f>
        <v>7.5689980984938454E-3</v>
      </c>
      <c r="N7" s="3">
        <f>Table1[[#This Row],[kelly/4 365]]*$W$2*$U$2</f>
        <v>8.7497618018588863</v>
      </c>
      <c r="P7" s="2" t="e">
        <f>(Table1[[#This Row],[poisson_likelihood]] - (1-Table1[[#This Row],[poisson_likelihood]])/(1/Table1[[#This Row],[99/pinn implied]]-1))/4</f>
        <v>#DIV/0!</v>
      </c>
      <c r="Q7" s="3" t="e">
        <f>Table1[[#This Row],[kelly/4 99]]*$W$2*$U$2</f>
        <v>#DIV/0!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" spans="1:25" x14ac:dyDescent="0.2">
      <c r="A8">
        <v>7794</v>
      </c>
      <c r="B8" t="s">
        <v>15</v>
      </c>
      <c r="C8" s="1">
        <v>45620</v>
      </c>
      <c r="D8" t="s">
        <v>13</v>
      </c>
      <c r="E8">
        <v>1.5</v>
      </c>
      <c r="F8" s="2">
        <v>0.40322580645161199</v>
      </c>
      <c r="G8" s="2">
        <v>0.35657384482044602</v>
      </c>
      <c r="H8" s="2">
        <v>0.40211003654687799</v>
      </c>
      <c r="I8" s="2">
        <v>0.38888888888888801</v>
      </c>
      <c r="J8" s="2">
        <v>0.38487972508591001</v>
      </c>
      <c r="K8" s="2">
        <v>-4.6741712225351002E-4</v>
      </c>
      <c r="M8" s="2" t="e">
        <f>(Table1[[#This Row],[poisson_likelihood]] - (1-Table1[[#This Row],[poisson_likelihood]])/(1/Table1[[#This Row],[365 implied]]-1))/4</f>
        <v>#DIV/0!</v>
      </c>
      <c r="N8" s="3" t="e">
        <f>Table1[[#This Row],[kelly/4 365]]*$W$2*$U$2</f>
        <v>#DIV/0!</v>
      </c>
      <c r="P8" s="2" t="e">
        <f>(Table1[[#This Row],[poisson_likelihood]] - (1-Table1[[#This Row],[poisson_likelihood]])/(1/Table1[[#This Row],[99/pinn implied]]-1))/4</f>
        <v>#DIV/0!</v>
      </c>
      <c r="Q8" s="3" t="e">
        <f>Table1[[#This Row],[kelly/4 99]]*$W$2*$U$2</f>
        <v>#DIV/0!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" spans="1:25" x14ac:dyDescent="0.2">
      <c r="A9">
        <v>7805</v>
      </c>
      <c r="B9" t="s">
        <v>21</v>
      </c>
      <c r="C9" s="1">
        <v>45620</v>
      </c>
      <c r="D9" t="s">
        <v>12</v>
      </c>
      <c r="E9">
        <v>3.5</v>
      </c>
      <c r="F9" s="2">
        <v>0.460829493087557</v>
      </c>
      <c r="G9" s="2">
        <v>0.49423984769937701</v>
      </c>
      <c r="H9" s="2">
        <v>0.45711826179903398</v>
      </c>
      <c r="I9" s="2">
        <v>0.45810055865921701</v>
      </c>
      <c r="J9" s="2">
        <v>0.46905537459283297</v>
      </c>
      <c r="K9" s="2">
        <v>-1.7208059607042099E-3</v>
      </c>
      <c r="M9" s="2" t="e">
        <f>(Table1[[#This Row],[poisson_likelihood]] - (1-Table1[[#This Row],[poisson_likelihood]])/(1/Table1[[#This Row],[365 implied]]-1))/4</f>
        <v>#DIV/0!</v>
      </c>
      <c r="N9" s="3" t="e">
        <f>Table1[[#This Row],[kelly/4 365]]*$W$2*$U$2</f>
        <v>#DIV/0!</v>
      </c>
      <c r="P9" s="2" t="e">
        <f>(Table1[[#This Row],[poisson_likelihood]] - (1-Table1[[#This Row],[poisson_likelihood]])/(1/Table1[[#This Row],[99/pinn implied]]-1))/4</f>
        <v>#DIV/0!</v>
      </c>
      <c r="Q9" s="3" t="e">
        <f>Table1[[#This Row],[kelly/4 99]]*$W$2*$U$2</f>
        <v>#DIV/0!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5" x14ac:dyDescent="0.2">
      <c r="A10">
        <v>7804</v>
      </c>
      <c r="B10" t="s">
        <v>20</v>
      </c>
      <c r="C10" s="1">
        <v>45620</v>
      </c>
      <c r="D10" t="s">
        <v>13</v>
      </c>
      <c r="E10">
        <v>1.5</v>
      </c>
      <c r="F10" s="2">
        <v>0.39370078740157399</v>
      </c>
      <c r="G10" s="2">
        <v>0.349204467619951</v>
      </c>
      <c r="H10" s="2">
        <v>0.36550570059424897</v>
      </c>
      <c r="I10" s="2">
        <v>0.39490445859872603</v>
      </c>
      <c r="J10" s="2">
        <v>0.39784946236559099</v>
      </c>
      <c r="K10" s="2">
        <v>-1.16258961835399E-2</v>
      </c>
      <c r="M10" s="2" t="e">
        <f>(Table1[[#This Row],[poisson_likelihood]] - (1-Table1[[#This Row],[poisson_likelihood]])/(1/Table1[[#This Row],[365 implied]]-1))/4</f>
        <v>#DIV/0!</v>
      </c>
      <c r="N10" s="3" t="e">
        <f>Table1[[#This Row],[kelly/4 365]]*$W$2*$U$2</f>
        <v>#DIV/0!</v>
      </c>
      <c r="P10" s="2" t="e">
        <f>(Table1[[#This Row],[poisson_likelihood]] - (1-Table1[[#This Row],[poisson_likelihood]])/(1/Table1[[#This Row],[99/pinn implied]]-1))/4</f>
        <v>#DIV/0!</v>
      </c>
      <c r="Q10" s="3" t="e">
        <f>Table1[[#This Row],[kelly/4 99]]*$W$2*$U$2</f>
        <v>#DIV/0!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" spans="1:25" x14ac:dyDescent="0.2">
      <c r="A11">
        <v>7795</v>
      </c>
      <c r="B11" t="s">
        <v>16</v>
      </c>
      <c r="C11" s="1">
        <v>45620</v>
      </c>
      <c r="D11" t="s">
        <v>12</v>
      </c>
      <c r="E11">
        <v>2.5</v>
      </c>
      <c r="F11" s="2">
        <v>0.53475935828876997</v>
      </c>
      <c r="G11" s="2">
        <v>0.55202203602186395</v>
      </c>
      <c r="H11" s="2">
        <v>0.50954238683241504</v>
      </c>
      <c r="I11" s="2">
        <v>0.52222222222222203</v>
      </c>
      <c r="J11" s="2">
        <v>0.51623376623376604</v>
      </c>
      <c r="K11" s="2">
        <v>-1.35504990297077E-2</v>
      </c>
      <c r="M11" s="2" t="e">
        <f>(Table1[[#This Row],[poisson_likelihood]] - (1-Table1[[#This Row],[poisson_likelihood]])/(1/Table1[[#This Row],[365 implied]]-1))/4</f>
        <v>#DIV/0!</v>
      </c>
      <c r="N11" s="3" t="e">
        <f>Table1[[#This Row],[kelly/4 365]]*$W$2*$U$2</f>
        <v>#DIV/0!</v>
      </c>
      <c r="P11" s="2" t="e">
        <f>(Table1[[#This Row],[poisson_likelihood]] - (1-Table1[[#This Row],[poisson_likelihood]])/(1/Table1[[#This Row],[99/pinn implied]]-1))/4</f>
        <v>#DIV/0!</v>
      </c>
      <c r="Q11" s="3" t="e">
        <f>Table1[[#This Row],[kelly/4 99]]*$W$2*$U$2</f>
        <v>#DIV/0!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" spans="1:25" x14ac:dyDescent="0.2">
      <c r="A12">
        <v>7796</v>
      </c>
      <c r="B12" t="s">
        <v>16</v>
      </c>
      <c r="C12" s="1">
        <v>45620</v>
      </c>
      <c r="D12" t="s">
        <v>13</v>
      </c>
      <c r="E12">
        <v>2.5</v>
      </c>
      <c r="F12" s="2">
        <v>0.52356020942408299</v>
      </c>
      <c r="G12" s="2">
        <v>0.447977963978135</v>
      </c>
      <c r="H12" s="2">
        <v>0.49045761316758402</v>
      </c>
      <c r="I12" s="2">
        <v>0.47777777777777702</v>
      </c>
      <c r="J12" s="2">
        <v>0.48376623376623301</v>
      </c>
      <c r="K12" s="2">
        <v>-1.7369768914811401E-2</v>
      </c>
      <c r="M12" s="2" t="e">
        <f>(Table1[[#This Row],[poisson_likelihood]] - (1-Table1[[#This Row],[poisson_likelihood]])/(1/Table1[[#This Row],[365 implied]]-1))/4</f>
        <v>#DIV/0!</v>
      </c>
      <c r="N12" s="3" t="e">
        <f>Table1[[#This Row],[kelly/4 365]]*$W$2*$U$2</f>
        <v>#DIV/0!</v>
      </c>
      <c r="P12" s="2" t="e">
        <f>(Table1[[#This Row],[poisson_likelihood]] - (1-Table1[[#This Row],[poisson_likelihood]])/(1/Table1[[#This Row],[99/pinn implied]]-1))/4</f>
        <v>#DIV/0!</v>
      </c>
      <c r="Q12" s="3" t="e">
        <f>Table1[[#This Row],[kelly/4 99]]*$W$2*$U$2</f>
        <v>#DIV/0!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" spans="1:25" x14ac:dyDescent="0.2">
      <c r="A13">
        <v>7803</v>
      </c>
      <c r="B13" t="s">
        <v>20</v>
      </c>
      <c r="C13" s="1">
        <v>45620</v>
      </c>
      <c r="D13" t="s">
        <v>12</v>
      </c>
      <c r="E13">
        <v>1.5</v>
      </c>
      <c r="F13" s="2">
        <v>0.66225165562913901</v>
      </c>
      <c r="G13" s="2">
        <v>0.65079553238004795</v>
      </c>
      <c r="H13" s="2">
        <v>0.63449429940574997</v>
      </c>
      <c r="I13" s="2">
        <v>0.60509554140127297</v>
      </c>
      <c r="J13" s="2">
        <v>0.60215053763440796</v>
      </c>
      <c r="K13" s="2">
        <v>-2.0545886224175001E-2</v>
      </c>
      <c r="M13" s="2" t="e">
        <f>(Table1[[#This Row],[poisson_likelihood]] - (1-Table1[[#This Row],[poisson_likelihood]])/(1/Table1[[#This Row],[365 implied]]-1))/4</f>
        <v>#DIV/0!</v>
      </c>
      <c r="N13" s="3" t="e">
        <f>Table1[[#This Row],[kelly/4 365]]*$W$2*$U$2</f>
        <v>#DIV/0!</v>
      </c>
      <c r="P13" s="2" t="e">
        <f>(Table1[[#This Row],[poisson_likelihood]] - (1-Table1[[#This Row],[poisson_likelihood]])/(1/Table1[[#This Row],[99/pinn implied]]-1))/4</f>
        <v>#DIV/0!</v>
      </c>
      <c r="Q13" s="3" t="e">
        <f>Table1[[#This Row],[kelly/4 99]]*$W$2*$U$2</f>
        <v>#DIV/0!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" spans="1:25" x14ac:dyDescent="0.2">
      <c r="A14">
        <v>7806</v>
      </c>
      <c r="B14" t="s">
        <v>21</v>
      </c>
      <c r="C14" s="1">
        <v>45620</v>
      </c>
      <c r="D14" t="s">
        <v>13</v>
      </c>
      <c r="E14">
        <v>3.5</v>
      </c>
      <c r="F14" s="2">
        <v>0.59523809523809501</v>
      </c>
      <c r="G14" s="2">
        <v>0.50576015230062199</v>
      </c>
      <c r="H14" s="2">
        <v>0.54288173820096497</v>
      </c>
      <c r="I14" s="2">
        <v>0.54189944134078205</v>
      </c>
      <c r="J14" s="2">
        <v>0.53094462540716603</v>
      </c>
      <c r="K14" s="2">
        <v>-3.2337749934697603E-2</v>
      </c>
      <c r="M14" s="2" t="e">
        <f>(Table1[[#This Row],[poisson_likelihood]] - (1-Table1[[#This Row],[poisson_likelihood]])/(1/Table1[[#This Row],[365 implied]]-1))/4</f>
        <v>#DIV/0!</v>
      </c>
      <c r="N14" s="3" t="e">
        <f>Table1[[#This Row],[kelly/4 365]]*$W$2*$U$2</f>
        <v>#DIV/0!</v>
      </c>
      <c r="P14" s="2" t="e">
        <f>(Table1[[#This Row],[poisson_likelihood]] - (1-Table1[[#This Row],[poisson_likelihood]])/(1/Table1[[#This Row],[99/pinn implied]]-1))/4</f>
        <v>#DIV/0!</v>
      </c>
      <c r="Q14" s="3" t="e">
        <f>Table1[[#This Row],[kelly/4 99]]*$W$2*$U$2</f>
        <v>#DIV/0!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5" x14ac:dyDescent="0.2">
      <c r="A15">
        <v>7791</v>
      </c>
      <c r="B15" t="s">
        <v>14</v>
      </c>
      <c r="C15" s="1">
        <v>45620</v>
      </c>
      <c r="D15" t="s">
        <v>12</v>
      </c>
      <c r="E15">
        <v>2.5</v>
      </c>
      <c r="F15" s="2">
        <v>0.5</v>
      </c>
      <c r="G15" s="2">
        <v>0.47894794590269102</v>
      </c>
      <c r="H15" s="2">
        <v>0.43307598968118199</v>
      </c>
      <c r="I15" s="2">
        <v>0.43195266272189298</v>
      </c>
      <c r="J15" s="2">
        <v>0.42013888888888801</v>
      </c>
      <c r="K15" s="2">
        <v>-3.3462005159408503E-2</v>
      </c>
      <c r="M15" s="2" t="e">
        <f>(Table1[[#This Row],[poisson_likelihood]] - (1-Table1[[#This Row],[poisson_likelihood]])/(1/Table1[[#This Row],[365 implied]]-1))/4</f>
        <v>#DIV/0!</v>
      </c>
      <c r="N15" s="3" t="e">
        <f>Table1[[#This Row],[kelly/4 365]]*$W$2*$U$2</f>
        <v>#DIV/0!</v>
      </c>
      <c r="P15" s="2" t="e">
        <f>(Table1[[#This Row],[poisson_likelihood]] - (1-Table1[[#This Row],[poisson_likelihood]])/(1/Table1[[#This Row],[99/pinn implied]]-1))/4</f>
        <v>#DIV/0!</v>
      </c>
      <c r="Q15" s="3" t="e">
        <f>Table1[[#This Row],[kelly/4 99]]*$W$2*$U$2</f>
        <v>#DIV/0!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5" x14ac:dyDescent="0.2">
      <c r="A16">
        <v>7793</v>
      </c>
      <c r="B16" t="s">
        <v>15</v>
      </c>
      <c r="C16" s="1">
        <v>45620</v>
      </c>
      <c r="D16" t="s">
        <v>12</v>
      </c>
      <c r="E16">
        <v>1.5</v>
      </c>
      <c r="F16" s="2">
        <v>0.65359477124182996</v>
      </c>
      <c r="G16" s="2">
        <v>0.64342615517955304</v>
      </c>
      <c r="H16" s="2">
        <v>0.59788996345312095</v>
      </c>
      <c r="I16" s="2">
        <v>0.61111111111111105</v>
      </c>
      <c r="J16" s="2">
        <v>0.61512027491408905</v>
      </c>
      <c r="K16" s="2">
        <v>-4.0202054677700098E-2</v>
      </c>
      <c r="M16" s="2" t="e">
        <f>(Table1[[#This Row],[poisson_likelihood]] - (1-Table1[[#This Row],[poisson_likelihood]])/(1/Table1[[#This Row],[365 implied]]-1))/4</f>
        <v>#DIV/0!</v>
      </c>
      <c r="N16" s="3" t="e">
        <f>Table1[[#This Row],[kelly/4 365]]*$W$2*$U$2</f>
        <v>#DIV/0!</v>
      </c>
      <c r="P16" s="2" t="e">
        <f>(Table1[[#This Row],[poisson_likelihood]] - (1-Table1[[#This Row],[poisson_likelihood]])/(1/Table1[[#This Row],[99/pinn implied]]-1))/4</f>
        <v>#DIV/0!</v>
      </c>
      <c r="Q16" s="3" t="e">
        <f>Table1[[#This Row],[kelly/4 99]]*$W$2*$U$2</f>
        <v>#DIV/0!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7799</v>
      </c>
      <c r="B17" t="s">
        <v>18</v>
      </c>
      <c r="C17" s="1">
        <v>45620</v>
      </c>
      <c r="D17" t="s">
        <v>12</v>
      </c>
      <c r="E17">
        <v>3.5</v>
      </c>
      <c r="F17" s="2">
        <v>0.59523809523809501</v>
      </c>
      <c r="G17" s="2">
        <v>0.55893722829582804</v>
      </c>
      <c r="H17" s="2">
        <v>0.519992035642735</v>
      </c>
      <c r="I17" s="2">
        <v>0.49456521739130399</v>
      </c>
      <c r="J17" s="2">
        <v>0.509493670886076</v>
      </c>
      <c r="K17" s="2">
        <v>-4.6475507397133999E-2</v>
      </c>
      <c r="M17" s="2" t="e">
        <f>(Table1[[#This Row],[poisson_likelihood]] - (1-Table1[[#This Row],[poisson_likelihood]])/(1/Table1[[#This Row],[365 implied]]-1))/4</f>
        <v>#DIV/0!</v>
      </c>
      <c r="N17" s="3" t="e">
        <f>Table1[[#This Row],[kelly/4 365]]*$W$2*$U$2</f>
        <v>#DIV/0!</v>
      </c>
      <c r="P17" s="2" t="e">
        <f>(Table1[[#This Row],[poisson_likelihood]] - (1-Table1[[#This Row],[poisson_likelihood]])/(1/Table1[[#This Row],[99/pinn implied]]-1))/4</f>
        <v>#DIV/0!</v>
      </c>
      <c r="Q17" s="3" t="e">
        <f>Table1[[#This Row],[kelly/4 99]]*$W$2*$U$2</f>
        <v>#DIV/0!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7807</v>
      </c>
      <c r="B18" t="s">
        <v>22</v>
      </c>
      <c r="C18" s="1">
        <v>45620</v>
      </c>
      <c r="D18" t="s">
        <v>12</v>
      </c>
      <c r="E18">
        <v>1.5</v>
      </c>
      <c r="F18" s="2">
        <v>0.63694267515923497</v>
      </c>
      <c r="G18" s="2">
        <v>0.61827804330011704</v>
      </c>
      <c r="H18" s="2">
        <v>0.565672337770181</v>
      </c>
      <c r="I18" s="2">
        <v>0.55882352941176405</v>
      </c>
      <c r="J18" s="2">
        <v>0.58119658119658102</v>
      </c>
      <c r="K18" s="2">
        <v>-4.9076504254743698E-2</v>
      </c>
      <c r="M18" s="2" t="e">
        <f>(Table1[[#This Row],[poisson_likelihood]] - (1-Table1[[#This Row],[poisson_likelihood]])/(1/Table1[[#This Row],[365 implied]]-1))/4</f>
        <v>#DIV/0!</v>
      </c>
      <c r="N18" s="3" t="e">
        <f>Table1[[#This Row],[kelly/4 365]]*$W$2*$U$2</f>
        <v>#DIV/0!</v>
      </c>
      <c r="P18" s="2" t="e">
        <f>(Table1[[#This Row],[poisson_likelihood]] - (1-Table1[[#This Row],[poisson_likelihood]])/(1/Table1[[#This Row],[99/pinn implied]]-1))/4</f>
        <v>#DIV/0!</v>
      </c>
      <c r="Q18" s="3" t="e">
        <f>Table1[[#This Row],[kelly/4 99]]*$W$2*$U$2</f>
        <v>#DIV/0!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7789</v>
      </c>
      <c r="B19" t="s">
        <v>11</v>
      </c>
      <c r="C19" s="1">
        <v>45620</v>
      </c>
      <c r="D19" t="s">
        <v>12</v>
      </c>
      <c r="E19">
        <v>2.5</v>
      </c>
      <c r="F19" s="2">
        <v>0.52910052910052896</v>
      </c>
      <c r="G19" s="2">
        <v>0.473454903573921</v>
      </c>
      <c r="H19" s="2">
        <v>0.42867668667184</v>
      </c>
      <c r="I19" s="2">
        <v>0.40816326530612201</v>
      </c>
      <c r="J19" s="2">
        <v>0.466321243523316</v>
      </c>
      <c r="K19" s="2">
        <v>-5.3314905109612697E-2</v>
      </c>
      <c r="M19" s="2" t="e">
        <f>(Table1[[#This Row],[poisson_likelihood]] - (1-Table1[[#This Row],[poisson_likelihood]])/(1/Table1[[#This Row],[365 implied]]-1))/4</f>
        <v>#DIV/0!</v>
      </c>
      <c r="N19" s="3" t="e">
        <f>Table1[[#This Row],[kelly/4 365]]*$W$2*$U$2</f>
        <v>#DIV/0!</v>
      </c>
      <c r="P19" s="2" t="e">
        <f>(Table1[[#This Row],[poisson_likelihood]] - (1-Table1[[#This Row],[poisson_likelihood]])/(1/Table1[[#This Row],[99/pinn implied]]-1))/4</f>
        <v>#DIV/0!</v>
      </c>
      <c r="Q19" s="3" t="e">
        <f>Table1[[#This Row],[kelly/4 99]]*$W$2*$U$2</f>
        <v>#DIV/0!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7797</v>
      </c>
      <c r="B20" t="s">
        <v>17</v>
      </c>
      <c r="C20" s="1">
        <v>45620</v>
      </c>
      <c r="D20" t="s">
        <v>12</v>
      </c>
      <c r="E20">
        <v>1.5</v>
      </c>
      <c r="F20" s="2">
        <v>0.63694267515923497</v>
      </c>
      <c r="G20" s="2">
        <v>0.56733635579998098</v>
      </c>
      <c r="H20" s="2">
        <v>0.50918339141799496</v>
      </c>
      <c r="I20" s="2">
        <v>0.533834586466165</v>
      </c>
      <c r="J20" s="2">
        <v>0.483870967741935</v>
      </c>
      <c r="K20" s="2">
        <v>-8.7974594506029596E-2</v>
      </c>
      <c r="M20" s="2" t="e">
        <f>(Table1[[#This Row],[poisson_likelihood]] - (1-Table1[[#This Row],[poisson_likelihood]])/(1/Table1[[#This Row],[365 implied]]-1))/4</f>
        <v>#DIV/0!</v>
      </c>
      <c r="N20" s="3" t="e">
        <f>Table1[[#This Row],[kelly/4 365]]*$W$2*$U$2</f>
        <v>#DIV/0!</v>
      </c>
      <c r="P20" s="2" t="e">
        <f>(Table1[[#This Row],[poisson_likelihood]] - (1-Table1[[#This Row],[poisson_likelihood]])/(1/Table1[[#This Row],[99/pinn implied]]-1))/4</f>
        <v>#DIV/0!</v>
      </c>
      <c r="Q20" s="3" t="e">
        <f>Table1[[#This Row],[kelly/4 99]]*$W$2*$U$2</f>
        <v>#DIV/0!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7801</v>
      </c>
      <c r="B21" t="s">
        <v>19</v>
      </c>
      <c r="C21" s="1">
        <v>45620</v>
      </c>
      <c r="D21" t="s">
        <v>12</v>
      </c>
      <c r="E21">
        <v>2.5</v>
      </c>
      <c r="F21" s="2">
        <v>0.59523809523809501</v>
      </c>
      <c r="G21" s="2">
        <v>0.46310421256037299</v>
      </c>
      <c r="H21" s="2">
        <v>0.41275862105087402</v>
      </c>
      <c r="I21" s="2">
        <v>0.36470588235294099</v>
      </c>
      <c r="J21" s="2">
        <v>0.39682539682539603</v>
      </c>
      <c r="K21" s="2">
        <v>-0.11270791052739999</v>
      </c>
      <c r="M21" s="2" t="e">
        <f>(Table1[[#This Row],[poisson_likelihood]] - (1-Table1[[#This Row],[poisson_likelihood]])/(1/Table1[[#This Row],[365 implied]]-1))/4</f>
        <v>#DIV/0!</v>
      </c>
      <c r="N21" s="3" t="e">
        <f>Table1[[#This Row],[kelly/4 365]]*$W$2*$U$2</f>
        <v>#DIV/0!</v>
      </c>
      <c r="P21" s="2" t="e">
        <f>(Table1[[#This Row],[poisson_likelihood]] - (1-Table1[[#This Row],[poisson_likelihood]])/(1/Table1[[#This Row],[99/pinn implied]]-1))/4</f>
        <v>#DIV/0!</v>
      </c>
      <c r="Q21" s="3" t="e">
        <f>Table1[[#This Row],[kelly/4 99]]*$W$2*$U$2</f>
        <v>#DIV/0!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2024-11-24T14:20:13Z</dcterms:created>
  <dcterms:modified xsi:type="dcterms:W3CDTF">2024-11-25T20:29:39Z</dcterms:modified>
</cp:coreProperties>
</file>