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4747D5E9-540E-084E-9B03-1CD0223F685E}" xr6:coauthVersionLast="47" xr6:coauthVersionMax="47" xr10:uidLastSave="{00000000-0000-0000-0000-000000000000}"/>
  <bookViews>
    <workbookView xWindow="2000" yWindow="500" windowWidth="30320" windowHeight="1968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64" i="1" l="1"/>
  <c r="O59" i="1"/>
  <c r="O56" i="1"/>
  <c r="O49" i="1"/>
  <c r="O50" i="1"/>
  <c r="O51" i="1"/>
  <c r="O42" i="1"/>
  <c r="O43" i="1"/>
  <c r="O44" i="1"/>
  <c r="O45" i="1"/>
  <c r="O46" i="1"/>
  <c r="O47" i="1"/>
  <c r="P47" i="1" s="1"/>
  <c r="Q47" i="1" s="1"/>
  <c r="O48" i="1"/>
  <c r="O41" i="1"/>
  <c r="O33" i="1"/>
  <c r="O34" i="1"/>
  <c r="O35" i="1"/>
  <c r="O36" i="1"/>
  <c r="O37" i="1"/>
  <c r="O38" i="1"/>
  <c r="O32" i="1"/>
  <c r="O27" i="1"/>
  <c r="O28" i="1"/>
  <c r="P28" i="1" s="1"/>
  <c r="Q28" i="1" s="1"/>
  <c r="O29" i="1"/>
  <c r="O30" i="1"/>
  <c r="O26" i="1"/>
  <c r="O19" i="1"/>
  <c r="O20" i="1"/>
  <c r="O21" i="1"/>
  <c r="O22" i="1"/>
  <c r="O23" i="1"/>
  <c r="O18" i="1"/>
  <c r="O14" i="1"/>
  <c r="O10" i="1"/>
  <c r="O7" i="1"/>
  <c r="L64" i="1"/>
  <c r="L59" i="1"/>
  <c r="L56" i="1"/>
  <c r="L51" i="1"/>
  <c r="L49" i="1"/>
  <c r="L26" i="1"/>
  <c r="L29" i="1"/>
  <c r="L50" i="1"/>
  <c r="L47" i="1"/>
  <c r="L38" i="1"/>
  <c r="L46" i="1"/>
  <c r="L42" i="1"/>
  <c r="L35" i="1"/>
  <c r="L32" i="1"/>
  <c r="L28" i="1"/>
  <c r="L22" i="1"/>
  <c r="L21" i="1"/>
  <c r="L48" i="1"/>
  <c r="L44" i="1"/>
  <c r="L45" i="1"/>
  <c r="L37" i="1"/>
  <c r="L34" i="1"/>
  <c r="M34" i="1" s="1"/>
  <c r="N34" i="1" s="1"/>
  <c r="L33" i="1"/>
  <c r="L20" i="1"/>
  <c r="L36" i="1"/>
  <c r="L27" i="1"/>
  <c r="L23" i="1"/>
  <c r="L14" i="1"/>
  <c r="L10" i="1"/>
  <c r="O8" i="1"/>
  <c r="P8" i="1" s="1"/>
  <c r="Q8" i="1" s="1"/>
  <c r="L8" i="1"/>
  <c r="O39" i="1"/>
  <c r="L39" i="1"/>
  <c r="L30" i="1"/>
  <c r="L7" i="1"/>
  <c r="L41" i="1"/>
  <c r="O31" i="1"/>
  <c r="L31" i="1"/>
  <c r="O25" i="1"/>
  <c r="L25" i="1"/>
  <c r="O16" i="1"/>
  <c r="L16" i="1"/>
  <c r="M16" i="1" s="1"/>
  <c r="N16" i="1" s="1"/>
  <c r="O9" i="1"/>
  <c r="L9" i="1"/>
  <c r="O5" i="1"/>
  <c r="L5" i="1"/>
  <c r="O4" i="1"/>
  <c r="P4" i="1" s="1"/>
  <c r="Q4" i="1" s="1"/>
  <c r="L4" i="1"/>
  <c r="L43" i="1"/>
  <c r="O13" i="1"/>
  <c r="L13" i="1"/>
  <c r="O11" i="1"/>
  <c r="L11" i="1"/>
  <c r="O3" i="1"/>
  <c r="L3" i="1"/>
  <c r="M3" i="1" s="1"/>
  <c r="N3" i="1" s="1"/>
  <c r="O24" i="1"/>
  <c r="L24" i="1"/>
  <c r="L18" i="1"/>
  <c r="O17" i="1"/>
  <c r="L17" i="1"/>
  <c r="O12" i="1"/>
  <c r="L12" i="1"/>
  <c r="O6" i="1"/>
  <c r="L6" i="1"/>
  <c r="O2" i="1"/>
  <c r="W2" i="1"/>
  <c r="V1" i="1"/>
  <c r="L2" i="1"/>
  <c r="M6" i="1"/>
  <c r="N6" i="1" s="1"/>
  <c r="M14" i="1"/>
  <c r="N14" i="1" s="1"/>
  <c r="M17" i="1"/>
  <c r="N17" i="1" s="1"/>
  <c r="M22" i="1"/>
  <c r="N22" i="1" s="1"/>
  <c r="M30" i="1"/>
  <c r="N30" i="1" s="1"/>
  <c r="M32" i="1"/>
  <c r="N32" i="1" s="1"/>
  <c r="M38" i="1"/>
  <c r="N38" i="1" s="1"/>
  <c r="M48" i="1"/>
  <c r="N48" i="1" s="1"/>
  <c r="M49" i="1"/>
  <c r="N49" i="1" s="1"/>
  <c r="M57" i="1"/>
  <c r="N57" i="1" s="1"/>
  <c r="M63" i="1"/>
  <c r="N63" i="1" s="1"/>
  <c r="M65" i="1"/>
  <c r="N65" i="1" s="1"/>
  <c r="M72" i="1"/>
  <c r="N72" i="1" s="1"/>
  <c r="M81" i="1"/>
  <c r="N81" i="1" s="1"/>
  <c r="M86" i="1"/>
  <c r="N86" i="1" s="1"/>
  <c r="M89" i="1"/>
  <c r="N89" i="1" s="1"/>
  <c r="M102" i="1"/>
  <c r="N102" i="1" s="1"/>
  <c r="M113" i="1"/>
  <c r="N113" i="1" s="1"/>
  <c r="M129" i="1"/>
  <c r="N129" i="1" s="1"/>
  <c r="M134" i="1"/>
  <c r="N134" i="1" s="1"/>
  <c r="M135" i="1"/>
  <c r="N135" i="1" s="1"/>
  <c r="M137" i="1"/>
  <c r="N137" i="1" s="1"/>
  <c r="M142" i="1"/>
  <c r="N142" i="1" s="1"/>
  <c r="M145" i="1"/>
  <c r="N145" i="1" s="1"/>
  <c r="M153" i="1"/>
  <c r="N153" i="1" s="1"/>
  <c r="M161" i="1"/>
  <c r="N161" i="1" s="1"/>
  <c r="M169" i="1"/>
  <c r="N169" i="1" s="1"/>
  <c r="M176" i="1"/>
  <c r="N176" i="1" s="1"/>
  <c r="M183" i="1"/>
  <c r="N183" i="1" s="1"/>
  <c r="M185" i="1"/>
  <c r="N185" i="1" s="1"/>
  <c r="M206" i="1"/>
  <c r="N206" i="1" s="1"/>
  <c r="M216" i="1"/>
  <c r="N216" i="1" s="1"/>
  <c r="M217" i="1"/>
  <c r="N217" i="1" s="1"/>
  <c r="M225" i="1"/>
  <c r="N225" i="1" s="1"/>
  <c r="M231" i="1"/>
  <c r="N231" i="1" s="1"/>
  <c r="M233" i="1"/>
  <c r="N233" i="1" s="1"/>
  <c r="M238" i="1"/>
  <c r="N238" i="1" s="1"/>
  <c r="M240" i="1"/>
  <c r="N240" i="1" s="1"/>
  <c r="M265" i="1"/>
  <c r="N265" i="1" s="1"/>
  <c r="M273" i="1"/>
  <c r="N273" i="1" s="1"/>
  <c r="S222" i="1"/>
  <c r="S35" i="1"/>
  <c r="S174" i="1"/>
  <c r="S42" i="1"/>
  <c r="S258" i="1"/>
  <c r="S28" i="1"/>
  <c r="S114" i="1"/>
  <c r="S139" i="1"/>
  <c r="S46" i="1"/>
  <c r="S267" i="1"/>
  <c r="S239" i="1"/>
  <c r="S21" i="1"/>
  <c r="S227" i="1"/>
  <c r="S22" i="1"/>
  <c r="S279" i="1"/>
  <c r="S32" i="1"/>
  <c r="S99" i="1"/>
  <c r="S130" i="1"/>
  <c r="S168" i="1"/>
  <c r="S126" i="1"/>
  <c r="S221" i="1"/>
  <c r="S63" i="1"/>
  <c r="S162" i="1"/>
  <c r="S134" i="1"/>
  <c r="S275" i="1"/>
  <c r="S61" i="1"/>
  <c r="S289" i="1"/>
  <c r="S277" i="1"/>
  <c r="S6" i="1"/>
  <c r="S18" i="1"/>
  <c r="S282" i="1"/>
  <c r="S164" i="1"/>
  <c r="S115" i="1"/>
  <c r="S236" i="1"/>
  <c r="S55" i="1"/>
  <c r="S158" i="1"/>
  <c r="S135" i="1"/>
  <c r="S255" i="1"/>
  <c r="S72" i="1"/>
  <c r="S17" i="1"/>
  <c r="S271" i="1"/>
  <c r="S229" i="1"/>
  <c r="S54" i="1"/>
  <c r="S256" i="1"/>
  <c r="S12" i="1"/>
  <c r="S122" i="1"/>
  <c r="S176" i="1"/>
  <c r="S283" i="1"/>
  <c r="S24" i="1"/>
  <c r="S66" i="1"/>
  <c r="S213" i="1"/>
  <c r="S131" i="1"/>
  <c r="S172" i="1"/>
  <c r="S90" i="1"/>
  <c r="S183" i="1"/>
  <c r="S53" i="1"/>
  <c r="S250" i="1"/>
  <c r="S276" i="1"/>
  <c r="S4" i="1"/>
  <c r="S67" i="1"/>
  <c r="S210" i="1"/>
  <c r="S160" i="1"/>
  <c r="S141" i="1"/>
  <c r="S152" i="1"/>
  <c r="S145" i="1"/>
  <c r="S106" i="1"/>
  <c r="S198" i="1"/>
  <c r="S212" i="1"/>
  <c r="S92" i="1"/>
  <c r="S77" i="1"/>
  <c r="S202" i="1"/>
  <c r="S153" i="1"/>
  <c r="S120" i="1"/>
  <c r="S200" i="1"/>
  <c r="S94" i="1"/>
  <c r="S262" i="1"/>
  <c r="S57" i="1"/>
  <c r="S101" i="1"/>
  <c r="S187" i="1"/>
  <c r="S27" i="1"/>
  <c r="S264" i="1"/>
  <c r="S74" i="1"/>
  <c r="S232" i="1"/>
  <c r="S188" i="1"/>
  <c r="S113" i="1"/>
  <c r="S84" i="1"/>
  <c r="S226" i="1"/>
  <c r="S8" i="1"/>
  <c r="S254" i="1"/>
  <c r="S274" i="1"/>
  <c r="S36" i="1"/>
  <c r="S288" i="1"/>
  <c r="S14" i="1"/>
  <c r="S167" i="1"/>
  <c r="S142" i="1"/>
  <c r="S88" i="1"/>
  <c r="S181" i="1"/>
  <c r="S23" i="1"/>
  <c r="S249" i="1"/>
  <c r="S119" i="1"/>
  <c r="S169" i="1"/>
  <c r="S143" i="1"/>
  <c r="S155" i="1"/>
  <c r="S251" i="1"/>
  <c r="S71" i="1"/>
  <c r="S9" i="1"/>
  <c r="S261" i="1"/>
  <c r="S25" i="1"/>
  <c r="S242" i="1"/>
  <c r="S107" i="1"/>
  <c r="S185" i="1"/>
  <c r="S151" i="1"/>
  <c r="S138" i="1"/>
  <c r="S248" i="1"/>
  <c r="S41" i="1"/>
  <c r="S284" i="1"/>
  <c r="S5" i="1"/>
  <c r="S123" i="1"/>
  <c r="S178" i="1"/>
  <c r="S16" i="1"/>
  <c r="S246" i="1"/>
  <c r="S112" i="1"/>
  <c r="S190" i="1"/>
  <c r="S31" i="1"/>
  <c r="S240" i="1"/>
  <c r="S80" i="1"/>
  <c r="S205" i="1"/>
  <c r="S60" i="1"/>
  <c r="S263" i="1"/>
  <c r="S173" i="1"/>
  <c r="S93" i="1"/>
  <c r="S58" i="1"/>
  <c r="S231" i="1"/>
  <c r="S265" i="1"/>
  <c r="S50" i="1"/>
  <c r="S81" i="1"/>
  <c r="S140" i="1"/>
  <c r="S91" i="1"/>
  <c r="S189" i="1"/>
  <c r="S82" i="1"/>
  <c r="S206" i="1"/>
  <c r="S253" i="1"/>
  <c r="S38" i="1"/>
  <c r="S219" i="1"/>
  <c r="S47" i="1"/>
  <c r="S146" i="1"/>
  <c r="S149" i="1"/>
  <c r="S73" i="1"/>
  <c r="S218" i="1"/>
  <c r="S136" i="1"/>
  <c r="S159" i="1"/>
  <c r="S100" i="1"/>
  <c r="S199" i="1"/>
  <c r="S286" i="1"/>
  <c r="S26" i="1"/>
  <c r="S177" i="1"/>
  <c r="S127" i="1"/>
  <c r="S196" i="1"/>
  <c r="S76" i="1"/>
  <c r="S137" i="1"/>
  <c r="S179" i="1"/>
  <c r="S270" i="1"/>
  <c r="S39" i="1"/>
  <c r="S257" i="1"/>
  <c r="S30" i="1"/>
  <c r="S285" i="1"/>
  <c r="S3" i="1"/>
  <c r="S43" i="1"/>
  <c r="S280" i="1"/>
  <c r="S166" i="1"/>
  <c r="S117" i="1"/>
  <c r="S291" i="1"/>
  <c r="S7" i="1"/>
  <c r="S49" i="1"/>
  <c r="S216" i="1"/>
  <c r="S78" i="1"/>
  <c r="S204" i="1"/>
  <c r="S241" i="1"/>
  <c r="S83" i="1"/>
  <c r="S97" i="1"/>
  <c r="S180" i="1"/>
  <c r="S89" i="1"/>
  <c r="S197" i="1"/>
  <c r="S13" i="1"/>
  <c r="S273" i="1"/>
  <c r="S209" i="1"/>
  <c r="S110" i="1"/>
  <c r="S11" i="1"/>
  <c r="S259" i="1"/>
  <c r="S85" i="1"/>
  <c r="S238" i="1"/>
  <c r="S51" i="1"/>
  <c r="S245" i="1"/>
  <c r="S150" i="1"/>
  <c r="S148" i="1"/>
  <c r="S230" i="1"/>
  <c r="S86" i="1"/>
  <c r="S184" i="1"/>
  <c r="S102" i="1"/>
  <c r="S147" i="1"/>
  <c r="S129" i="1"/>
  <c r="S208" i="1"/>
  <c r="S56" i="1"/>
  <c r="S40" i="1"/>
  <c r="S268" i="1"/>
  <c r="S104" i="1"/>
  <c r="S215" i="1"/>
  <c r="S64" i="1"/>
  <c r="S225" i="1"/>
  <c r="S95" i="1"/>
  <c r="S182" i="1"/>
  <c r="S244" i="1"/>
  <c r="S59" i="1"/>
  <c r="S278" i="1"/>
  <c r="S19" i="1"/>
  <c r="S234" i="1"/>
  <c r="S70" i="1"/>
  <c r="S290" i="1"/>
  <c r="S10" i="1"/>
  <c r="S121" i="1"/>
  <c r="S163" i="1"/>
  <c r="S207" i="1"/>
  <c r="S68" i="1"/>
  <c r="S220" i="1"/>
  <c r="S103" i="1"/>
  <c r="S98" i="1"/>
  <c r="S223" i="1"/>
  <c r="S44" i="1"/>
  <c r="S235" i="1"/>
  <c r="S128" i="1"/>
  <c r="S171" i="1"/>
  <c r="S260" i="1"/>
  <c r="S69" i="1"/>
  <c r="S191" i="1"/>
  <c r="S133" i="1"/>
  <c r="S252" i="1"/>
  <c r="S48" i="1"/>
  <c r="S124" i="1"/>
  <c r="S170" i="1"/>
  <c r="S125" i="1"/>
  <c r="S132" i="1"/>
  <c r="S247" i="1"/>
  <c r="S75" i="1"/>
  <c r="S154" i="1"/>
  <c r="S161" i="1"/>
  <c r="S269" i="1"/>
  <c r="S65" i="1"/>
  <c r="S62" i="1"/>
  <c r="S214" i="1"/>
  <c r="S87" i="1"/>
  <c r="S193" i="1"/>
  <c r="S144" i="1"/>
  <c r="S157" i="1"/>
  <c r="S211" i="1"/>
  <c r="S156" i="1"/>
  <c r="S194" i="1"/>
  <c r="S118" i="1"/>
  <c r="S29" i="1"/>
  <c r="S266" i="1"/>
  <c r="S201" i="1"/>
  <c r="S116" i="1"/>
  <c r="S203" i="1"/>
  <c r="S108" i="1"/>
  <c r="S224" i="1"/>
  <c r="S79" i="1"/>
  <c r="S228" i="1"/>
  <c r="S52" i="1"/>
  <c r="S96" i="1"/>
  <c r="S217" i="1"/>
  <c r="S111" i="1"/>
  <c r="S186" i="1"/>
  <c r="S20" i="1"/>
  <c r="S272" i="1"/>
  <c r="S281" i="1"/>
  <c r="S37" i="1"/>
  <c r="S33" i="1"/>
  <c r="S237" i="1"/>
  <c r="S195" i="1"/>
  <c r="S109" i="1"/>
  <c r="S192" i="1"/>
  <c r="S165" i="1"/>
  <c r="S287" i="1"/>
  <c r="S34" i="1"/>
  <c r="S105" i="1"/>
  <c r="S175" i="1"/>
  <c r="S243" i="1"/>
  <c r="S45" i="1"/>
  <c r="S233" i="1"/>
  <c r="Q174" i="1"/>
  <c r="Q99" i="1"/>
  <c r="Q271" i="1"/>
  <c r="Q229" i="1"/>
  <c r="Q77" i="1"/>
  <c r="Q153" i="1"/>
  <c r="Q9" i="1"/>
  <c r="Q80" i="1"/>
  <c r="Q81" i="1"/>
  <c r="Q140" i="1"/>
  <c r="Q280" i="1"/>
  <c r="Q70" i="1"/>
  <c r="Q290" i="1"/>
  <c r="Q118" i="1"/>
  <c r="Q228" i="1"/>
  <c r="Q52" i="1"/>
  <c r="P222" i="1"/>
  <c r="Q222" i="1" s="1"/>
  <c r="P35" i="1"/>
  <c r="Q35" i="1" s="1"/>
  <c r="P174" i="1"/>
  <c r="P42" i="1"/>
  <c r="Q42" i="1" s="1"/>
  <c r="P258" i="1"/>
  <c r="Q258" i="1" s="1"/>
  <c r="P114" i="1"/>
  <c r="Q114" i="1" s="1"/>
  <c r="P139" i="1"/>
  <c r="Q139" i="1" s="1"/>
  <c r="P46" i="1"/>
  <c r="Q46" i="1" s="1"/>
  <c r="P267" i="1"/>
  <c r="Q267" i="1" s="1"/>
  <c r="P239" i="1"/>
  <c r="Q239" i="1" s="1"/>
  <c r="P21" i="1"/>
  <c r="Q21" i="1" s="1"/>
  <c r="P227" i="1"/>
  <c r="Q227" i="1" s="1"/>
  <c r="P22" i="1"/>
  <c r="Q22" i="1" s="1"/>
  <c r="P279" i="1"/>
  <c r="Q279" i="1" s="1"/>
  <c r="P32" i="1"/>
  <c r="Q32" i="1" s="1"/>
  <c r="P99" i="1"/>
  <c r="P130" i="1"/>
  <c r="Q130" i="1" s="1"/>
  <c r="P168" i="1"/>
  <c r="Q168" i="1" s="1"/>
  <c r="P126" i="1"/>
  <c r="Q126" i="1" s="1"/>
  <c r="P221" i="1"/>
  <c r="Q221" i="1" s="1"/>
  <c r="P63" i="1"/>
  <c r="Q63" i="1" s="1"/>
  <c r="P162" i="1"/>
  <c r="Q162" i="1" s="1"/>
  <c r="P134" i="1"/>
  <c r="Q134" i="1" s="1"/>
  <c r="P275" i="1"/>
  <c r="Q275" i="1" s="1"/>
  <c r="P61" i="1"/>
  <c r="Q61" i="1" s="1"/>
  <c r="P289" i="1"/>
  <c r="Q289" i="1" s="1"/>
  <c r="P277" i="1"/>
  <c r="Q277" i="1" s="1"/>
  <c r="P6" i="1"/>
  <c r="Q6" i="1" s="1"/>
  <c r="P18" i="1"/>
  <c r="Q18" i="1" s="1"/>
  <c r="P282" i="1"/>
  <c r="Q282" i="1" s="1"/>
  <c r="P164" i="1"/>
  <c r="Q164" i="1" s="1"/>
  <c r="P115" i="1"/>
  <c r="Q115" i="1" s="1"/>
  <c r="P236" i="1"/>
  <c r="Q236" i="1" s="1"/>
  <c r="P55" i="1"/>
  <c r="Q55" i="1" s="1"/>
  <c r="P158" i="1"/>
  <c r="Q158" i="1" s="1"/>
  <c r="P135" i="1"/>
  <c r="Q135" i="1" s="1"/>
  <c r="P255" i="1"/>
  <c r="Q255" i="1" s="1"/>
  <c r="P72" i="1"/>
  <c r="Q72" i="1" s="1"/>
  <c r="P17" i="1"/>
  <c r="Q17" i="1" s="1"/>
  <c r="P271" i="1"/>
  <c r="P229" i="1"/>
  <c r="P54" i="1"/>
  <c r="Q54" i="1" s="1"/>
  <c r="P256" i="1"/>
  <c r="Q256" i="1" s="1"/>
  <c r="P12" i="1"/>
  <c r="Q12" i="1" s="1"/>
  <c r="P122" i="1"/>
  <c r="Q122" i="1" s="1"/>
  <c r="P176" i="1"/>
  <c r="Q176" i="1" s="1"/>
  <c r="P283" i="1"/>
  <c r="Q283" i="1" s="1"/>
  <c r="P24" i="1"/>
  <c r="Q24" i="1" s="1"/>
  <c r="P66" i="1"/>
  <c r="Q66" i="1" s="1"/>
  <c r="P213" i="1"/>
  <c r="Q213" i="1" s="1"/>
  <c r="P131" i="1"/>
  <c r="Q131" i="1" s="1"/>
  <c r="P172" i="1"/>
  <c r="Q172" i="1" s="1"/>
  <c r="P90" i="1"/>
  <c r="Q90" i="1" s="1"/>
  <c r="P183" i="1"/>
  <c r="Q183" i="1" s="1"/>
  <c r="P53" i="1"/>
  <c r="Q53" i="1" s="1"/>
  <c r="P250" i="1"/>
  <c r="Q250" i="1" s="1"/>
  <c r="P276" i="1"/>
  <c r="Q276" i="1" s="1"/>
  <c r="P67" i="1"/>
  <c r="Q67" i="1" s="1"/>
  <c r="P210" i="1"/>
  <c r="Q210" i="1" s="1"/>
  <c r="P160" i="1"/>
  <c r="Q160" i="1" s="1"/>
  <c r="P141" i="1"/>
  <c r="Q141" i="1" s="1"/>
  <c r="P152" i="1"/>
  <c r="Q152" i="1" s="1"/>
  <c r="P145" i="1"/>
  <c r="Q145" i="1" s="1"/>
  <c r="P106" i="1"/>
  <c r="Q106" i="1" s="1"/>
  <c r="P198" i="1"/>
  <c r="Q198" i="1" s="1"/>
  <c r="P212" i="1"/>
  <c r="Q212" i="1" s="1"/>
  <c r="P92" i="1"/>
  <c r="Q92" i="1" s="1"/>
  <c r="P77" i="1"/>
  <c r="P202" i="1"/>
  <c r="Q202" i="1" s="1"/>
  <c r="P153" i="1"/>
  <c r="P120" i="1"/>
  <c r="Q120" i="1" s="1"/>
  <c r="P200" i="1"/>
  <c r="Q200" i="1" s="1"/>
  <c r="P94" i="1"/>
  <c r="Q94" i="1" s="1"/>
  <c r="P262" i="1"/>
  <c r="Q262" i="1" s="1"/>
  <c r="P57" i="1"/>
  <c r="Q57" i="1" s="1"/>
  <c r="P101" i="1"/>
  <c r="Q101" i="1" s="1"/>
  <c r="P187" i="1"/>
  <c r="Q187" i="1" s="1"/>
  <c r="P27" i="1"/>
  <c r="Q27" i="1" s="1"/>
  <c r="P264" i="1"/>
  <c r="Q264" i="1" s="1"/>
  <c r="P74" i="1"/>
  <c r="Q74" i="1" s="1"/>
  <c r="P232" i="1"/>
  <c r="Q232" i="1" s="1"/>
  <c r="P188" i="1"/>
  <c r="Q188" i="1" s="1"/>
  <c r="P113" i="1"/>
  <c r="Q113" i="1" s="1"/>
  <c r="P84" i="1"/>
  <c r="Q84" i="1" s="1"/>
  <c r="P226" i="1"/>
  <c r="Q226" i="1" s="1"/>
  <c r="P254" i="1"/>
  <c r="Q254" i="1" s="1"/>
  <c r="P274" i="1"/>
  <c r="Q274" i="1" s="1"/>
  <c r="P36" i="1"/>
  <c r="Q36" i="1" s="1"/>
  <c r="P288" i="1"/>
  <c r="Q288" i="1" s="1"/>
  <c r="P14" i="1"/>
  <c r="Q14" i="1" s="1"/>
  <c r="P167" i="1"/>
  <c r="Q167" i="1" s="1"/>
  <c r="P142" i="1"/>
  <c r="Q142" i="1" s="1"/>
  <c r="P88" i="1"/>
  <c r="Q88" i="1" s="1"/>
  <c r="P181" i="1"/>
  <c r="Q181" i="1" s="1"/>
  <c r="P23" i="1"/>
  <c r="Q23" i="1" s="1"/>
  <c r="P249" i="1"/>
  <c r="Q249" i="1" s="1"/>
  <c r="P119" i="1"/>
  <c r="Q119" i="1" s="1"/>
  <c r="P169" i="1"/>
  <c r="Q169" i="1" s="1"/>
  <c r="P143" i="1"/>
  <c r="Q143" i="1" s="1"/>
  <c r="P155" i="1"/>
  <c r="Q155" i="1" s="1"/>
  <c r="P251" i="1"/>
  <c r="Q251" i="1" s="1"/>
  <c r="P71" i="1"/>
  <c r="Q71" i="1" s="1"/>
  <c r="P9" i="1"/>
  <c r="P261" i="1"/>
  <c r="Q261" i="1" s="1"/>
  <c r="P25" i="1"/>
  <c r="Q25" i="1" s="1"/>
  <c r="P242" i="1"/>
  <c r="Q242" i="1" s="1"/>
  <c r="P107" i="1"/>
  <c r="Q107" i="1" s="1"/>
  <c r="P185" i="1"/>
  <c r="Q185" i="1" s="1"/>
  <c r="P151" i="1"/>
  <c r="Q151" i="1" s="1"/>
  <c r="P138" i="1"/>
  <c r="Q138" i="1" s="1"/>
  <c r="P248" i="1"/>
  <c r="Q248" i="1" s="1"/>
  <c r="P41" i="1"/>
  <c r="Q41" i="1" s="1"/>
  <c r="P284" i="1"/>
  <c r="Q284" i="1" s="1"/>
  <c r="P5" i="1"/>
  <c r="Q5" i="1" s="1"/>
  <c r="P123" i="1"/>
  <c r="Q123" i="1" s="1"/>
  <c r="P178" i="1"/>
  <c r="Q178" i="1" s="1"/>
  <c r="P16" i="1"/>
  <c r="Q16" i="1" s="1"/>
  <c r="P246" i="1"/>
  <c r="Q246" i="1" s="1"/>
  <c r="P112" i="1"/>
  <c r="Q112" i="1" s="1"/>
  <c r="P190" i="1"/>
  <c r="Q190" i="1" s="1"/>
  <c r="P31" i="1"/>
  <c r="Q31" i="1" s="1"/>
  <c r="P240" i="1"/>
  <c r="Q240" i="1" s="1"/>
  <c r="P80" i="1"/>
  <c r="P205" i="1"/>
  <c r="Q205" i="1" s="1"/>
  <c r="P60" i="1"/>
  <c r="Q60" i="1" s="1"/>
  <c r="P263" i="1"/>
  <c r="Q263" i="1" s="1"/>
  <c r="P173" i="1"/>
  <c r="Q173" i="1" s="1"/>
  <c r="P93" i="1"/>
  <c r="Q93" i="1" s="1"/>
  <c r="P58" i="1"/>
  <c r="Q58" i="1" s="1"/>
  <c r="P231" i="1"/>
  <c r="Q231" i="1" s="1"/>
  <c r="P265" i="1"/>
  <c r="Q265" i="1" s="1"/>
  <c r="P50" i="1"/>
  <c r="Q50" i="1" s="1"/>
  <c r="P81" i="1"/>
  <c r="P140" i="1"/>
  <c r="P91" i="1"/>
  <c r="Q91" i="1" s="1"/>
  <c r="P189" i="1"/>
  <c r="Q189" i="1" s="1"/>
  <c r="P82" i="1"/>
  <c r="Q82" i="1" s="1"/>
  <c r="P206" i="1"/>
  <c r="Q206" i="1" s="1"/>
  <c r="P253" i="1"/>
  <c r="Q253" i="1" s="1"/>
  <c r="P38" i="1"/>
  <c r="Q38" i="1" s="1"/>
  <c r="P219" i="1"/>
  <c r="Q219" i="1" s="1"/>
  <c r="P146" i="1"/>
  <c r="Q146" i="1" s="1"/>
  <c r="P149" i="1"/>
  <c r="Q149" i="1" s="1"/>
  <c r="P73" i="1"/>
  <c r="Q73" i="1" s="1"/>
  <c r="P218" i="1"/>
  <c r="Q218" i="1" s="1"/>
  <c r="P136" i="1"/>
  <c r="Q136" i="1" s="1"/>
  <c r="P159" i="1"/>
  <c r="Q159" i="1" s="1"/>
  <c r="P100" i="1"/>
  <c r="Q100" i="1" s="1"/>
  <c r="P199" i="1"/>
  <c r="Q199" i="1" s="1"/>
  <c r="P286" i="1"/>
  <c r="Q286" i="1" s="1"/>
  <c r="P26" i="1"/>
  <c r="Q26" i="1" s="1"/>
  <c r="P177" i="1"/>
  <c r="Q177" i="1" s="1"/>
  <c r="P127" i="1"/>
  <c r="Q127" i="1" s="1"/>
  <c r="P196" i="1"/>
  <c r="Q196" i="1" s="1"/>
  <c r="P76" i="1"/>
  <c r="Q76" i="1" s="1"/>
  <c r="P137" i="1"/>
  <c r="Q137" i="1" s="1"/>
  <c r="P179" i="1"/>
  <c r="Q179" i="1" s="1"/>
  <c r="P270" i="1"/>
  <c r="Q270" i="1" s="1"/>
  <c r="P39" i="1"/>
  <c r="Q39" i="1" s="1"/>
  <c r="P257" i="1"/>
  <c r="Q257" i="1" s="1"/>
  <c r="P30" i="1"/>
  <c r="Q30" i="1" s="1"/>
  <c r="P285" i="1"/>
  <c r="Q285" i="1" s="1"/>
  <c r="P3" i="1"/>
  <c r="Q3" i="1" s="1"/>
  <c r="P43" i="1"/>
  <c r="Q43" i="1" s="1"/>
  <c r="P280" i="1"/>
  <c r="P166" i="1"/>
  <c r="Q166" i="1" s="1"/>
  <c r="P117" i="1"/>
  <c r="Q117" i="1" s="1"/>
  <c r="P291" i="1"/>
  <c r="Q291" i="1" s="1"/>
  <c r="P7" i="1"/>
  <c r="Q7" i="1" s="1"/>
  <c r="P49" i="1"/>
  <c r="Q49" i="1" s="1"/>
  <c r="P216" i="1"/>
  <c r="Q216" i="1" s="1"/>
  <c r="P78" i="1"/>
  <c r="Q78" i="1" s="1"/>
  <c r="P204" i="1"/>
  <c r="Q204" i="1" s="1"/>
  <c r="P241" i="1"/>
  <c r="Q241" i="1" s="1"/>
  <c r="P83" i="1"/>
  <c r="Q83" i="1" s="1"/>
  <c r="P97" i="1"/>
  <c r="Q97" i="1" s="1"/>
  <c r="P180" i="1"/>
  <c r="Q180" i="1" s="1"/>
  <c r="P89" i="1"/>
  <c r="Q89" i="1" s="1"/>
  <c r="P197" i="1"/>
  <c r="Q197" i="1" s="1"/>
  <c r="P13" i="1"/>
  <c r="Q13" i="1" s="1"/>
  <c r="P273" i="1"/>
  <c r="Q273" i="1" s="1"/>
  <c r="P209" i="1"/>
  <c r="Q209" i="1" s="1"/>
  <c r="P110" i="1"/>
  <c r="Q110" i="1" s="1"/>
  <c r="P11" i="1"/>
  <c r="Q11" i="1" s="1"/>
  <c r="P259" i="1"/>
  <c r="Q259" i="1" s="1"/>
  <c r="P85" i="1"/>
  <c r="Q85" i="1" s="1"/>
  <c r="P238" i="1"/>
  <c r="Q238" i="1" s="1"/>
  <c r="P51" i="1"/>
  <c r="Q51" i="1" s="1"/>
  <c r="P245" i="1"/>
  <c r="Q245" i="1" s="1"/>
  <c r="P150" i="1"/>
  <c r="Q150" i="1" s="1"/>
  <c r="P148" i="1"/>
  <c r="Q148" i="1" s="1"/>
  <c r="P230" i="1"/>
  <c r="Q230" i="1" s="1"/>
  <c r="P86" i="1"/>
  <c r="Q86" i="1" s="1"/>
  <c r="P184" i="1"/>
  <c r="Q184" i="1" s="1"/>
  <c r="P102" i="1"/>
  <c r="Q102" i="1" s="1"/>
  <c r="P147" i="1"/>
  <c r="Q147" i="1" s="1"/>
  <c r="P129" i="1"/>
  <c r="Q129" i="1" s="1"/>
  <c r="P208" i="1"/>
  <c r="Q208" i="1" s="1"/>
  <c r="P56" i="1"/>
  <c r="Q56" i="1" s="1"/>
  <c r="P40" i="1"/>
  <c r="Q40" i="1" s="1"/>
  <c r="P268" i="1"/>
  <c r="Q268" i="1" s="1"/>
  <c r="P104" i="1"/>
  <c r="Q104" i="1" s="1"/>
  <c r="P215" i="1"/>
  <c r="Q215" i="1" s="1"/>
  <c r="P64" i="1"/>
  <c r="Q64" i="1" s="1"/>
  <c r="P225" i="1"/>
  <c r="Q225" i="1" s="1"/>
  <c r="P95" i="1"/>
  <c r="Q95" i="1" s="1"/>
  <c r="P182" i="1"/>
  <c r="Q182" i="1" s="1"/>
  <c r="P244" i="1"/>
  <c r="Q244" i="1" s="1"/>
  <c r="P59" i="1"/>
  <c r="Q59" i="1" s="1"/>
  <c r="P278" i="1"/>
  <c r="Q278" i="1" s="1"/>
  <c r="P19" i="1"/>
  <c r="Q19" i="1" s="1"/>
  <c r="P234" i="1"/>
  <c r="Q234" i="1" s="1"/>
  <c r="P70" i="1"/>
  <c r="P290" i="1"/>
  <c r="P10" i="1"/>
  <c r="Q10" i="1" s="1"/>
  <c r="P121" i="1"/>
  <c r="Q121" i="1" s="1"/>
  <c r="P163" i="1"/>
  <c r="Q163" i="1" s="1"/>
  <c r="P207" i="1"/>
  <c r="Q207" i="1" s="1"/>
  <c r="P68" i="1"/>
  <c r="Q68" i="1" s="1"/>
  <c r="P220" i="1"/>
  <c r="Q220" i="1" s="1"/>
  <c r="P103" i="1"/>
  <c r="Q103" i="1" s="1"/>
  <c r="P98" i="1"/>
  <c r="Q98" i="1" s="1"/>
  <c r="P223" i="1"/>
  <c r="Q223" i="1" s="1"/>
  <c r="P44" i="1"/>
  <c r="Q44" i="1" s="1"/>
  <c r="P235" i="1"/>
  <c r="Q235" i="1" s="1"/>
  <c r="P128" i="1"/>
  <c r="Q128" i="1" s="1"/>
  <c r="P171" i="1"/>
  <c r="Q171" i="1" s="1"/>
  <c r="P260" i="1"/>
  <c r="Q260" i="1" s="1"/>
  <c r="P69" i="1"/>
  <c r="Q69" i="1" s="1"/>
  <c r="P191" i="1"/>
  <c r="Q191" i="1" s="1"/>
  <c r="P133" i="1"/>
  <c r="Q133" i="1" s="1"/>
  <c r="P252" i="1"/>
  <c r="Q252" i="1" s="1"/>
  <c r="P48" i="1"/>
  <c r="Q48" i="1" s="1"/>
  <c r="P124" i="1"/>
  <c r="Q124" i="1" s="1"/>
  <c r="P170" i="1"/>
  <c r="Q170" i="1" s="1"/>
  <c r="P125" i="1"/>
  <c r="Q125" i="1" s="1"/>
  <c r="P132" i="1"/>
  <c r="Q132" i="1" s="1"/>
  <c r="P247" i="1"/>
  <c r="Q247" i="1" s="1"/>
  <c r="P75" i="1"/>
  <c r="Q75" i="1" s="1"/>
  <c r="P154" i="1"/>
  <c r="Q154" i="1" s="1"/>
  <c r="P161" i="1"/>
  <c r="Q161" i="1" s="1"/>
  <c r="P269" i="1"/>
  <c r="Q269" i="1" s="1"/>
  <c r="P65" i="1"/>
  <c r="Q65" i="1" s="1"/>
  <c r="P62" i="1"/>
  <c r="Q62" i="1" s="1"/>
  <c r="P214" i="1"/>
  <c r="Q214" i="1" s="1"/>
  <c r="P87" i="1"/>
  <c r="Q87" i="1" s="1"/>
  <c r="P193" i="1"/>
  <c r="Q193" i="1" s="1"/>
  <c r="P144" i="1"/>
  <c r="Q144" i="1" s="1"/>
  <c r="P157" i="1"/>
  <c r="Q157" i="1" s="1"/>
  <c r="P211" i="1"/>
  <c r="Q211" i="1" s="1"/>
  <c r="P156" i="1"/>
  <c r="Q156" i="1" s="1"/>
  <c r="P194" i="1"/>
  <c r="Q194" i="1" s="1"/>
  <c r="P118" i="1"/>
  <c r="P29" i="1"/>
  <c r="Q29" i="1" s="1"/>
  <c r="P266" i="1"/>
  <c r="Q266" i="1" s="1"/>
  <c r="P201" i="1"/>
  <c r="Q201" i="1" s="1"/>
  <c r="P116" i="1"/>
  <c r="Q116" i="1" s="1"/>
  <c r="P203" i="1"/>
  <c r="Q203" i="1" s="1"/>
  <c r="P108" i="1"/>
  <c r="Q108" i="1" s="1"/>
  <c r="P224" i="1"/>
  <c r="Q224" i="1" s="1"/>
  <c r="P79" i="1"/>
  <c r="Q79" i="1" s="1"/>
  <c r="P228" i="1"/>
  <c r="P52" i="1"/>
  <c r="P96" i="1"/>
  <c r="Q96" i="1" s="1"/>
  <c r="P217" i="1"/>
  <c r="Q217" i="1" s="1"/>
  <c r="P111" i="1"/>
  <c r="Q111" i="1" s="1"/>
  <c r="P186" i="1"/>
  <c r="Q186" i="1" s="1"/>
  <c r="P20" i="1"/>
  <c r="Q20" i="1" s="1"/>
  <c r="P272" i="1"/>
  <c r="Q272" i="1" s="1"/>
  <c r="P281" i="1"/>
  <c r="Q281" i="1" s="1"/>
  <c r="P37" i="1"/>
  <c r="Q37" i="1" s="1"/>
  <c r="P33" i="1"/>
  <c r="Q33" i="1" s="1"/>
  <c r="P237" i="1"/>
  <c r="Q237" i="1" s="1"/>
  <c r="P195" i="1"/>
  <c r="Q195" i="1" s="1"/>
  <c r="P109" i="1"/>
  <c r="Q109" i="1" s="1"/>
  <c r="P192" i="1"/>
  <c r="Q192" i="1" s="1"/>
  <c r="P165" i="1"/>
  <c r="Q165" i="1" s="1"/>
  <c r="P287" i="1"/>
  <c r="Q287" i="1" s="1"/>
  <c r="P34" i="1"/>
  <c r="Q34" i="1" s="1"/>
  <c r="P105" i="1"/>
  <c r="Q105" i="1" s="1"/>
  <c r="P175" i="1"/>
  <c r="Q175" i="1" s="1"/>
  <c r="P243" i="1"/>
  <c r="Q243" i="1" s="1"/>
  <c r="P15" i="1"/>
  <c r="Q15" i="1" s="1"/>
  <c r="P45" i="1"/>
  <c r="Q45" i="1" s="1"/>
  <c r="P233" i="1"/>
  <c r="Q233" i="1" s="1"/>
  <c r="N92" i="1"/>
  <c r="N242" i="1"/>
  <c r="N268" i="1"/>
  <c r="N235" i="1"/>
  <c r="M222" i="1"/>
  <c r="N222" i="1" s="1"/>
  <c r="M35" i="1"/>
  <c r="N35" i="1" s="1"/>
  <c r="M174" i="1"/>
  <c r="N174" i="1" s="1"/>
  <c r="M42" i="1"/>
  <c r="N42" i="1" s="1"/>
  <c r="M258" i="1"/>
  <c r="N258" i="1" s="1"/>
  <c r="M28" i="1"/>
  <c r="N28" i="1" s="1"/>
  <c r="M114" i="1"/>
  <c r="N114" i="1" s="1"/>
  <c r="M139" i="1"/>
  <c r="N139" i="1" s="1"/>
  <c r="M46" i="1"/>
  <c r="N46" i="1" s="1"/>
  <c r="M267" i="1"/>
  <c r="N267" i="1" s="1"/>
  <c r="M239" i="1"/>
  <c r="N239" i="1" s="1"/>
  <c r="M21" i="1"/>
  <c r="N21" i="1" s="1"/>
  <c r="M227" i="1"/>
  <c r="N227" i="1" s="1"/>
  <c r="M279" i="1"/>
  <c r="N279" i="1" s="1"/>
  <c r="M99" i="1"/>
  <c r="N99" i="1" s="1"/>
  <c r="M130" i="1"/>
  <c r="N130" i="1" s="1"/>
  <c r="M168" i="1"/>
  <c r="N168" i="1" s="1"/>
  <c r="M126" i="1"/>
  <c r="N126" i="1" s="1"/>
  <c r="M221" i="1"/>
  <c r="N221" i="1" s="1"/>
  <c r="M162" i="1"/>
  <c r="N162" i="1" s="1"/>
  <c r="M275" i="1"/>
  <c r="N275" i="1" s="1"/>
  <c r="M61" i="1"/>
  <c r="N61" i="1" s="1"/>
  <c r="M289" i="1"/>
  <c r="N289" i="1" s="1"/>
  <c r="M277" i="1"/>
  <c r="N277" i="1" s="1"/>
  <c r="M18" i="1"/>
  <c r="N18" i="1" s="1"/>
  <c r="M282" i="1"/>
  <c r="N282" i="1" s="1"/>
  <c r="M164" i="1"/>
  <c r="N164" i="1" s="1"/>
  <c r="M115" i="1"/>
  <c r="N115" i="1" s="1"/>
  <c r="M236" i="1"/>
  <c r="N236" i="1" s="1"/>
  <c r="M55" i="1"/>
  <c r="N55" i="1" s="1"/>
  <c r="M158" i="1"/>
  <c r="N158" i="1" s="1"/>
  <c r="M255" i="1"/>
  <c r="N255" i="1" s="1"/>
  <c r="M271" i="1"/>
  <c r="N271" i="1" s="1"/>
  <c r="M229" i="1"/>
  <c r="N229" i="1" s="1"/>
  <c r="M54" i="1"/>
  <c r="N54" i="1" s="1"/>
  <c r="M256" i="1"/>
  <c r="N256" i="1" s="1"/>
  <c r="M12" i="1"/>
  <c r="N12" i="1" s="1"/>
  <c r="M122" i="1"/>
  <c r="N122" i="1" s="1"/>
  <c r="M283" i="1"/>
  <c r="N283" i="1" s="1"/>
  <c r="M24" i="1"/>
  <c r="N24" i="1" s="1"/>
  <c r="M66" i="1"/>
  <c r="N66" i="1" s="1"/>
  <c r="M213" i="1"/>
  <c r="N213" i="1" s="1"/>
  <c r="M131" i="1"/>
  <c r="N131" i="1" s="1"/>
  <c r="M172" i="1"/>
  <c r="N172" i="1" s="1"/>
  <c r="M90" i="1"/>
  <c r="N90" i="1" s="1"/>
  <c r="M53" i="1"/>
  <c r="N53" i="1" s="1"/>
  <c r="M250" i="1"/>
  <c r="N250" i="1" s="1"/>
  <c r="M276" i="1"/>
  <c r="N276" i="1" s="1"/>
  <c r="M4" i="1"/>
  <c r="N4" i="1" s="1"/>
  <c r="M67" i="1"/>
  <c r="N67" i="1" s="1"/>
  <c r="M210" i="1"/>
  <c r="N210" i="1" s="1"/>
  <c r="M160" i="1"/>
  <c r="N160" i="1" s="1"/>
  <c r="M141" i="1"/>
  <c r="N141" i="1" s="1"/>
  <c r="M152" i="1"/>
  <c r="N152" i="1" s="1"/>
  <c r="M106" i="1"/>
  <c r="N106" i="1" s="1"/>
  <c r="M198" i="1"/>
  <c r="N198" i="1" s="1"/>
  <c r="M212" i="1"/>
  <c r="N212" i="1" s="1"/>
  <c r="M92" i="1"/>
  <c r="M77" i="1"/>
  <c r="N77" i="1" s="1"/>
  <c r="M202" i="1"/>
  <c r="N202" i="1" s="1"/>
  <c r="M120" i="1"/>
  <c r="N120" i="1" s="1"/>
  <c r="M200" i="1"/>
  <c r="N200" i="1" s="1"/>
  <c r="M94" i="1"/>
  <c r="N94" i="1" s="1"/>
  <c r="M262" i="1"/>
  <c r="N262" i="1" s="1"/>
  <c r="M101" i="1"/>
  <c r="N101" i="1" s="1"/>
  <c r="M187" i="1"/>
  <c r="N187" i="1" s="1"/>
  <c r="M27" i="1"/>
  <c r="N27" i="1" s="1"/>
  <c r="M264" i="1"/>
  <c r="N264" i="1" s="1"/>
  <c r="M74" i="1"/>
  <c r="N74" i="1" s="1"/>
  <c r="M232" i="1"/>
  <c r="N232" i="1" s="1"/>
  <c r="M188" i="1"/>
  <c r="N188" i="1" s="1"/>
  <c r="M84" i="1"/>
  <c r="N84" i="1" s="1"/>
  <c r="M226" i="1"/>
  <c r="N226" i="1" s="1"/>
  <c r="M8" i="1"/>
  <c r="N8" i="1" s="1"/>
  <c r="M254" i="1"/>
  <c r="N254" i="1" s="1"/>
  <c r="M274" i="1"/>
  <c r="N274" i="1" s="1"/>
  <c r="M36" i="1"/>
  <c r="N36" i="1" s="1"/>
  <c r="M288" i="1"/>
  <c r="N288" i="1" s="1"/>
  <c r="M167" i="1"/>
  <c r="N167" i="1" s="1"/>
  <c r="M88" i="1"/>
  <c r="N88" i="1" s="1"/>
  <c r="M181" i="1"/>
  <c r="N181" i="1" s="1"/>
  <c r="M23" i="1"/>
  <c r="N23" i="1" s="1"/>
  <c r="M249" i="1"/>
  <c r="N249" i="1" s="1"/>
  <c r="M119" i="1"/>
  <c r="N119" i="1" s="1"/>
  <c r="M143" i="1"/>
  <c r="N143" i="1" s="1"/>
  <c r="M155" i="1"/>
  <c r="N155" i="1" s="1"/>
  <c r="M251" i="1"/>
  <c r="N251" i="1" s="1"/>
  <c r="M71" i="1"/>
  <c r="N71" i="1" s="1"/>
  <c r="M9" i="1"/>
  <c r="N9" i="1" s="1"/>
  <c r="M261" i="1"/>
  <c r="N261" i="1" s="1"/>
  <c r="M25" i="1"/>
  <c r="N25" i="1" s="1"/>
  <c r="M242" i="1"/>
  <c r="M107" i="1"/>
  <c r="N107" i="1" s="1"/>
  <c r="M151" i="1"/>
  <c r="N151" i="1" s="1"/>
  <c r="M138" i="1"/>
  <c r="N138" i="1" s="1"/>
  <c r="M248" i="1"/>
  <c r="N248" i="1" s="1"/>
  <c r="M41" i="1"/>
  <c r="N41" i="1" s="1"/>
  <c r="M284" i="1"/>
  <c r="N284" i="1" s="1"/>
  <c r="M5" i="1"/>
  <c r="N5" i="1" s="1"/>
  <c r="M123" i="1"/>
  <c r="N123" i="1" s="1"/>
  <c r="M178" i="1"/>
  <c r="N178" i="1" s="1"/>
  <c r="M246" i="1"/>
  <c r="N246" i="1" s="1"/>
  <c r="M112" i="1"/>
  <c r="N112" i="1" s="1"/>
  <c r="M190" i="1"/>
  <c r="N190" i="1" s="1"/>
  <c r="M31" i="1"/>
  <c r="N31" i="1" s="1"/>
  <c r="M80" i="1"/>
  <c r="N80" i="1" s="1"/>
  <c r="M205" i="1"/>
  <c r="N205" i="1" s="1"/>
  <c r="M60" i="1"/>
  <c r="N60" i="1" s="1"/>
  <c r="M263" i="1"/>
  <c r="N263" i="1" s="1"/>
  <c r="M173" i="1"/>
  <c r="N173" i="1" s="1"/>
  <c r="M93" i="1"/>
  <c r="N93" i="1" s="1"/>
  <c r="M58" i="1"/>
  <c r="N58" i="1" s="1"/>
  <c r="M50" i="1"/>
  <c r="N50" i="1" s="1"/>
  <c r="M140" i="1"/>
  <c r="N140" i="1" s="1"/>
  <c r="M91" i="1"/>
  <c r="N91" i="1" s="1"/>
  <c r="M189" i="1"/>
  <c r="N189" i="1" s="1"/>
  <c r="M82" i="1"/>
  <c r="N82" i="1" s="1"/>
  <c r="M253" i="1"/>
  <c r="N253" i="1" s="1"/>
  <c r="M219" i="1"/>
  <c r="N219" i="1" s="1"/>
  <c r="M47" i="1"/>
  <c r="N47" i="1" s="1"/>
  <c r="M146" i="1"/>
  <c r="N146" i="1" s="1"/>
  <c r="M149" i="1"/>
  <c r="N149" i="1" s="1"/>
  <c r="M73" i="1"/>
  <c r="N73" i="1" s="1"/>
  <c r="M218" i="1"/>
  <c r="N218" i="1" s="1"/>
  <c r="M136" i="1"/>
  <c r="N136" i="1" s="1"/>
  <c r="M159" i="1"/>
  <c r="N159" i="1" s="1"/>
  <c r="M100" i="1"/>
  <c r="N100" i="1" s="1"/>
  <c r="M199" i="1"/>
  <c r="N199" i="1" s="1"/>
  <c r="M286" i="1"/>
  <c r="N286" i="1" s="1"/>
  <c r="M26" i="1"/>
  <c r="N26" i="1" s="1"/>
  <c r="M177" i="1"/>
  <c r="N177" i="1" s="1"/>
  <c r="M127" i="1"/>
  <c r="N127" i="1" s="1"/>
  <c r="M196" i="1"/>
  <c r="N196" i="1" s="1"/>
  <c r="M76" i="1"/>
  <c r="N76" i="1" s="1"/>
  <c r="M179" i="1"/>
  <c r="N179" i="1" s="1"/>
  <c r="M270" i="1"/>
  <c r="N270" i="1" s="1"/>
  <c r="M39" i="1"/>
  <c r="N39" i="1" s="1"/>
  <c r="M257" i="1"/>
  <c r="N257" i="1" s="1"/>
  <c r="M285" i="1"/>
  <c r="N285" i="1" s="1"/>
  <c r="M43" i="1"/>
  <c r="N43" i="1" s="1"/>
  <c r="M280" i="1"/>
  <c r="N280" i="1" s="1"/>
  <c r="M166" i="1"/>
  <c r="N166" i="1" s="1"/>
  <c r="M117" i="1"/>
  <c r="N117" i="1" s="1"/>
  <c r="M291" i="1"/>
  <c r="N291" i="1" s="1"/>
  <c r="M7" i="1"/>
  <c r="N7" i="1" s="1"/>
  <c r="M78" i="1"/>
  <c r="N78" i="1" s="1"/>
  <c r="M204" i="1"/>
  <c r="N204" i="1" s="1"/>
  <c r="M241" i="1"/>
  <c r="N241" i="1" s="1"/>
  <c r="M83" i="1"/>
  <c r="N83" i="1" s="1"/>
  <c r="M97" i="1"/>
  <c r="N97" i="1" s="1"/>
  <c r="M180" i="1"/>
  <c r="N180" i="1" s="1"/>
  <c r="M197" i="1"/>
  <c r="N197" i="1" s="1"/>
  <c r="M13" i="1"/>
  <c r="N13" i="1" s="1"/>
  <c r="M209" i="1"/>
  <c r="N209" i="1" s="1"/>
  <c r="M110" i="1"/>
  <c r="N110" i="1" s="1"/>
  <c r="M11" i="1"/>
  <c r="N11" i="1" s="1"/>
  <c r="M259" i="1"/>
  <c r="N259" i="1" s="1"/>
  <c r="M85" i="1"/>
  <c r="N85" i="1" s="1"/>
  <c r="M51" i="1"/>
  <c r="N51" i="1" s="1"/>
  <c r="M245" i="1"/>
  <c r="N245" i="1" s="1"/>
  <c r="M150" i="1"/>
  <c r="N150" i="1" s="1"/>
  <c r="M148" i="1"/>
  <c r="N148" i="1" s="1"/>
  <c r="M230" i="1"/>
  <c r="N230" i="1" s="1"/>
  <c r="M184" i="1"/>
  <c r="N184" i="1" s="1"/>
  <c r="M147" i="1"/>
  <c r="N147" i="1" s="1"/>
  <c r="M208" i="1"/>
  <c r="N208" i="1" s="1"/>
  <c r="M56" i="1"/>
  <c r="N56" i="1" s="1"/>
  <c r="M40" i="1"/>
  <c r="N40" i="1" s="1"/>
  <c r="M268" i="1"/>
  <c r="M104" i="1"/>
  <c r="N104" i="1" s="1"/>
  <c r="M215" i="1"/>
  <c r="N215" i="1" s="1"/>
  <c r="M64" i="1"/>
  <c r="N64" i="1" s="1"/>
  <c r="M95" i="1"/>
  <c r="N95" i="1" s="1"/>
  <c r="M182" i="1"/>
  <c r="N182" i="1" s="1"/>
  <c r="M244" i="1"/>
  <c r="N244" i="1" s="1"/>
  <c r="M59" i="1"/>
  <c r="N59" i="1" s="1"/>
  <c r="M278" i="1"/>
  <c r="N278" i="1" s="1"/>
  <c r="M19" i="1"/>
  <c r="N19" i="1" s="1"/>
  <c r="M234" i="1"/>
  <c r="N234" i="1" s="1"/>
  <c r="M70" i="1"/>
  <c r="N70" i="1" s="1"/>
  <c r="M290" i="1"/>
  <c r="N290" i="1" s="1"/>
  <c r="M10" i="1"/>
  <c r="N10" i="1" s="1"/>
  <c r="M121" i="1"/>
  <c r="N121" i="1" s="1"/>
  <c r="M163" i="1"/>
  <c r="N163" i="1" s="1"/>
  <c r="M207" i="1"/>
  <c r="N207" i="1" s="1"/>
  <c r="M68" i="1"/>
  <c r="N68" i="1" s="1"/>
  <c r="M220" i="1"/>
  <c r="N220" i="1" s="1"/>
  <c r="M103" i="1"/>
  <c r="N103" i="1" s="1"/>
  <c r="M98" i="1"/>
  <c r="N98" i="1" s="1"/>
  <c r="M223" i="1"/>
  <c r="N223" i="1" s="1"/>
  <c r="M44" i="1"/>
  <c r="N44" i="1" s="1"/>
  <c r="M235" i="1"/>
  <c r="M128" i="1"/>
  <c r="N128" i="1" s="1"/>
  <c r="M171" i="1"/>
  <c r="N171" i="1" s="1"/>
  <c r="M260" i="1"/>
  <c r="N260" i="1" s="1"/>
  <c r="M69" i="1"/>
  <c r="N69" i="1" s="1"/>
  <c r="M191" i="1"/>
  <c r="N191" i="1" s="1"/>
  <c r="M133" i="1"/>
  <c r="N133" i="1" s="1"/>
  <c r="M252" i="1"/>
  <c r="N252" i="1" s="1"/>
  <c r="M124" i="1"/>
  <c r="N124" i="1" s="1"/>
  <c r="M170" i="1"/>
  <c r="N170" i="1" s="1"/>
  <c r="M125" i="1"/>
  <c r="N125" i="1" s="1"/>
  <c r="M132" i="1"/>
  <c r="N132" i="1" s="1"/>
  <c r="M247" i="1"/>
  <c r="N247" i="1" s="1"/>
  <c r="M75" i="1"/>
  <c r="N75" i="1" s="1"/>
  <c r="M154" i="1"/>
  <c r="N154" i="1" s="1"/>
  <c r="M269" i="1"/>
  <c r="N269" i="1" s="1"/>
  <c r="M62" i="1"/>
  <c r="N62" i="1" s="1"/>
  <c r="M214" i="1"/>
  <c r="N214" i="1" s="1"/>
  <c r="M87" i="1"/>
  <c r="N87" i="1" s="1"/>
  <c r="M193" i="1"/>
  <c r="N193" i="1" s="1"/>
  <c r="M144" i="1"/>
  <c r="N144" i="1" s="1"/>
  <c r="M157" i="1"/>
  <c r="N157" i="1" s="1"/>
  <c r="M211" i="1"/>
  <c r="N211" i="1" s="1"/>
  <c r="M156" i="1"/>
  <c r="N156" i="1" s="1"/>
  <c r="M194" i="1"/>
  <c r="N194" i="1" s="1"/>
  <c r="M118" i="1"/>
  <c r="N118" i="1" s="1"/>
  <c r="M29" i="1"/>
  <c r="N29" i="1" s="1"/>
  <c r="M266" i="1"/>
  <c r="N266" i="1" s="1"/>
  <c r="M201" i="1"/>
  <c r="N201" i="1" s="1"/>
  <c r="M116" i="1"/>
  <c r="N116" i="1" s="1"/>
  <c r="M203" i="1"/>
  <c r="N203" i="1" s="1"/>
  <c r="M108" i="1"/>
  <c r="N108" i="1" s="1"/>
  <c r="M224" i="1"/>
  <c r="N224" i="1" s="1"/>
  <c r="M79" i="1"/>
  <c r="N79" i="1" s="1"/>
  <c r="M228" i="1"/>
  <c r="N228" i="1" s="1"/>
  <c r="M52" i="1"/>
  <c r="N52" i="1" s="1"/>
  <c r="M96" i="1"/>
  <c r="N96" i="1" s="1"/>
  <c r="M111" i="1"/>
  <c r="N111" i="1" s="1"/>
  <c r="M186" i="1"/>
  <c r="N186" i="1" s="1"/>
  <c r="M20" i="1"/>
  <c r="N20" i="1" s="1"/>
  <c r="M272" i="1"/>
  <c r="N272" i="1" s="1"/>
  <c r="M281" i="1"/>
  <c r="N281" i="1" s="1"/>
  <c r="M37" i="1"/>
  <c r="N37" i="1" s="1"/>
  <c r="M33" i="1"/>
  <c r="N33" i="1" s="1"/>
  <c r="M237" i="1"/>
  <c r="N237" i="1" s="1"/>
  <c r="M195" i="1"/>
  <c r="N195" i="1" s="1"/>
  <c r="M109" i="1"/>
  <c r="N109" i="1" s="1"/>
  <c r="M192" i="1"/>
  <c r="N192" i="1" s="1"/>
  <c r="M165" i="1"/>
  <c r="N165" i="1" s="1"/>
  <c r="M287" i="1"/>
  <c r="N287" i="1" s="1"/>
  <c r="M105" i="1"/>
  <c r="N105" i="1" s="1"/>
  <c r="M175" i="1"/>
  <c r="N175" i="1" s="1"/>
  <c r="M243" i="1"/>
  <c r="N243" i="1" s="1"/>
  <c r="M15" i="1"/>
  <c r="N15" i="1" s="1"/>
  <c r="M45" i="1"/>
  <c r="N45" i="1" s="1"/>
  <c r="Y1" i="1" l="1"/>
  <c r="V4" i="1"/>
</calcChain>
</file>

<file path=xl/sharedStrings.xml><?xml version="1.0" encoding="utf-8"?>
<sst xmlns="http://schemas.openxmlformats.org/spreadsheetml/2006/main" count="654" uniqueCount="173">
  <si>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</si>
  <si>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</si>
  <si>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</si>
  <si>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</si>
  <si>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</si>
  <si>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</si>
  <si>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</si>
  <si>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</si>
  <si>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</si>
  <si>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</si>
  <si>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</si>
  <si>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Sebastian Aho</t>
  </si>
  <si>
    <t>Over</t>
  </si>
  <si>
    <t>Under</t>
  </si>
  <si>
    <t>Martin Necas</t>
  </si>
  <si>
    <t>Andrei Svechnikov</t>
  </si>
  <si>
    <t>Brent Burns</t>
  </si>
  <si>
    <t>Jason Robertson</t>
  </si>
  <si>
    <t>Miro Heiskanen</t>
  </si>
  <si>
    <t>Wyatt Johnston</t>
  </si>
  <si>
    <t>Shayne Gostisbehere</t>
  </si>
  <si>
    <t>Matt Duchene</t>
  </si>
  <si>
    <t>Roope Hintz</t>
  </si>
  <si>
    <t>Tyler Seguin</t>
  </si>
  <si>
    <t>Jordan Martinook</t>
  </si>
  <si>
    <t>Jack Roslovic</t>
  </si>
  <si>
    <t>Nathan MacKinnon</t>
  </si>
  <si>
    <t>Brandon Hagel</t>
  </si>
  <si>
    <t>Valeri Nichushkin</t>
  </si>
  <si>
    <t>Artturi Lehkonen</t>
  </si>
  <si>
    <t>Brayden Point</t>
  </si>
  <si>
    <t>Jake Guentzel</t>
  </si>
  <si>
    <t>Cale Makar</t>
  </si>
  <si>
    <t>Mikko Rantanen</t>
  </si>
  <si>
    <t>Nikita Kucherov</t>
  </si>
  <si>
    <t>Victor Hedman</t>
  </si>
  <si>
    <t>Devon Toews</t>
  </si>
  <si>
    <t>Anthony Cirelli</t>
  </si>
  <si>
    <t>Gustav Forsling</t>
  </si>
  <si>
    <t>Pierre-Luc Dubois</t>
  </si>
  <si>
    <t>Carter Verhaeghe</t>
  </si>
  <si>
    <t>Matthew Tkachuk</t>
  </si>
  <si>
    <t>Connor McMichael</t>
  </si>
  <si>
    <t>Jakob Chychrun</t>
  </si>
  <si>
    <t>Tom Wilson</t>
  </si>
  <si>
    <t>Evan Rodrigues</t>
  </si>
  <si>
    <t>Dylan Strome</t>
  </si>
  <si>
    <t>Aleksander Barkov</t>
  </si>
  <si>
    <t>Aaron Ekblad</t>
  </si>
  <si>
    <t>John Carlson</t>
  </si>
  <si>
    <t>Sam Bennett</t>
  </si>
  <si>
    <t>Sam Reinhart</t>
  </si>
  <si>
    <t>Anton Lundell</t>
  </si>
  <si>
    <t>Jack Hughes</t>
  </si>
  <si>
    <t>Nico Hischier</t>
  </si>
  <si>
    <t>Ryan O'Reilly</t>
  </si>
  <si>
    <t>Steven Stamkos</t>
  </si>
  <si>
    <t>Timo Meier</t>
  </si>
  <si>
    <t>Filip Forsberg</t>
  </si>
  <si>
    <t>Stefan Noesen</t>
  </si>
  <si>
    <t>Brady Skjei</t>
  </si>
  <si>
    <t>Roman Josi</t>
  </si>
  <si>
    <t>Dougie Hamilton</t>
  </si>
  <si>
    <t>Jonathan Marchessault</t>
  </si>
  <si>
    <t>Jesper Bratt</t>
  </si>
  <si>
    <t>Adam Fox</t>
  </si>
  <si>
    <t>Jordan Kyrou</t>
  </si>
  <si>
    <t>Brayden Schenn</t>
  </si>
  <si>
    <t>Chris Kreider</t>
  </si>
  <si>
    <t>Jake Neighbours</t>
  </si>
  <si>
    <t>Artemi Panarin</t>
  </si>
  <si>
    <t>Alexis Lafreni√®re</t>
  </si>
  <si>
    <t>Mika Zibanejad</t>
  </si>
  <si>
    <t>Justin Faulk</t>
  </si>
  <si>
    <t>Robert Thomas</t>
  </si>
  <si>
    <t>Colton Parayko</t>
  </si>
  <si>
    <t>Reilly Smith</t>
  </si>
  <si>
    <t>Pavel Buchnevich</t>
  </si>
  <si>
    <t>Vincent Trocheck</t>
  </si>
  <si>
    <t>Jacob Trouba</t>
  </si>
  <si>
    <t>Nicolas Roy</t>
  </si>
  <si>
    <t>Joel Farabee</t>
  </si>
  <si>
    <t>Tomas Hertl</t>
  </si>
  <si>
    <t>Owen Tippett</t>
  </si>
  <si>
    <t>Pavel Dorofeyev</t>
  </si>
  <si>
    <t>Travis Konecny</t>
  </si>
  <si>
    <t>Shea Theodore</t>
  </si>
  <si>
    <t>Noah Hanifin</t>
  </si>
  <si>
    <t>Sean Couturier</t>
  </si>
  <si>
    <t>Jack Eichel</t>
  </si>
  <si>
    <t>Travis Sanheim</t>
  </si>
  <si>
    <t>Tyson Foerster</t>
  </si>
  <si>
    <t>Jake Sanderson</t>
  </si>
  <si>
    <t>Josh Norris</t>
  </si>
  <si>
    <t>Jonathan Huberdeau</t>
  </si>
  <si>
    <t>MacKenzie Weegar</t>
  </si>
  <si>
    <t>Yegor Sharangovich</t>
  </si>
  <si>
    <t>Claude Giroux</t>
  </si>
  <si>
    <t>Mikael Backlund</t>
  </si>
  <si>
    <t>Connor Zary</t>
  </si>
  <si>
    <t>David Perron</t>
  </si>
  <si>
    <t>Blake Coleman</t>
  </si>
  <si>
    <t>Rasmus Andersson</t>
  </si>
  <si>
    <t>Drake Batherson</t>
  </si>
  <si>
    <t>Tim St√ºtzle</t>
  </si>
  <si>
    <t>Brady Tkachuk</t>
  </si>
  <si>
    <t>Nazem Kadri</t>
  </si>
  <si>
    <t>Shane Pinto</t>
  </si>
  <si>
    <t>Thomas Chabot</t>
  </si>
  <si>
    <t>Noah Dobson</t>
  </si>
  <si>
    <t>Dylan Larkin</t>
  </si>
  <si>
    <t>Kyle Palmieri</t>
  </si>
  <si>
    <t>Anders Lee</t>
  </si>
  <si>
    <t>Vladimir Tarasenko</t>
  </si>
  <si>
    <t>Lucas Raymond</t>
  </si>
  <si>
    <t>Patrick Kane</t>
  </si>
  <si>
    <t>Bo Horvat</t>
  </si>
  <si>
    <t>Brock Nelson</t>
  </si>
  <si>
    <t>Alex DeBrincat</t>
  </si>
  <si>
    <t>Moritz Seider</t>
  </si>
  <si>
    <t>Matt Boldy</t>
  </si>
  <si>
    <t>Ryan Hartman</t>
  </si>
  <si>
    <t>Marcus Johansson</t>
  </si>
  <si>
    <t>Joel Eriksson Ek</t>
  </si>
  <si>
    <t>Josh Morrissey</t>
  </si>
  <si>
    <t>Nikolaj Ehlers</t>
  </si>
  <si>
    <t>Kyle Connor</t>
  </si>
  <si>
    <t>Nino Niederreiter</t>
  </si>
  <si>
    <t>Mark Scheifele</t>
  </si>
  <si>
    <t>Marco Rossi</t>
  </si>
  <si>
    <t>Gabriel Vilardi</t>
  </si>
  <si>
    <t>Brock Faber</t>
  </si>
  <si>
    <t>Cole Perfetti</t>
  </si>
  <si>
    <t>Troy Terry</t>
  </si>
  <si>
    <t>Leo Carlsson</t>
  </si>
  <si>
    <t>Andre Burakovsky</t>
  </si>
  <si>
    <t>Alex Killorn</t>
  </si>
  <si>
    <t>Brandon Montour</t>
  </si>
  <si>
    <t>Matty Beniers</t>
  </si>
  <si>
    <t>Jaden Schwartz</t>
  </si>
  <si>
    <t>Trevor Zegras</t>
  </si>
  <si>
    <t>Jared McCann</t>
  </si>
  <si>
    <t>Oliver Bjorkstrand</t>
  </si>
  <si>
    <t>Frank Vatrano</t>
  </si>
  <si>
    <t>Ryan Strome</t>
  </si>
  <si>
    <t>Daniel Sprong</t>
  </si>
  <si>
    <t>Alex Laferriere</t>
  </si>
  <si>
    <t>Warren Foegele</t>
  </si>
  <si>
    <t>Anze Kopitar</t>
  </si>
  <si>
    <t>Trevor Moore</t>
  </si>
  <si>
    <t>Jake Walman</t>
  </si>
  <si>
    <t>Kevin Fiala</t>
  </si>
  <si>
    <t>Tyler Toffoli</t>
  </si>
  <si>
    <t>Quinton Byfield</t>
  </si>
  <si>
    <t>Mikael Granlund</t>
  </si>
  <si>
    <t>Adrian Kempe</t>
  </si>
  <si>
    <t>Fabian Zetterlund</t>
  </si>
  <si>
    <t>Phillip Danault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</si>
  <si>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</si>
  <si>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</si>
  <si>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</si>
  <si>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</si>
  <si>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</si>
  <si>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</si>
  <si>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</si>
  <si>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</si>
  <si>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</si>
  <si>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</si>
  <si>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</si>
  <si>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</si>
  <si>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-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</si>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</sst>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44" fontId="0" fillId="34" borderId="0" xfId="1" applyFont="1" applyFill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91" totalsRowShown="0">
  <autoFilter ref="A1:S291" xr:uid="{00000000-0009-0000-0100-000001000000}"/>
  <sortState xmlns:xlrd2="http://schemas.microsoft.com/office/spreadsheetml/2017/richdata2" ref="A2:S291">
    <sortCondition descending="1" ref="K1:K291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1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0" dataCellStyle="Percent"/>
    <tableColumn id="7" xr3:uid="{00000000-0010-0000-0000-000007000000}" name="normal_likelihood" dataDxfId="9" dataCellStyle="Percent"/>
    <tableColumn id="8" xr3:uid="{00000000-0010-0000-0000-000008000000}" name="poisson_likelihood" dataDxfId="8" dataCellStyle="Percent"/>
    <tableColumn id="9" xr3:uid="{00000000-0010-0000-0000-000009000000}" name="raw_data_likelihood" dataDxfId="7" dataCellStyle="Percent"/>
    <tableColumn id="10" xr3:uid="{00000000-0010-0000-0000-00000A000000}" name="weighted_likelihood" dataDxfId="6" dataCellStyle="Percent"/>
    <tableColumn id="11" xr3:uid="{00000000-0010-0000-0000-00000B000000}" name="poisson_kelly" dataDxfId="5" dataCellStyle="Percent"/>
    <tableColumn id="12" xr3:uid="{00000000-0010-0000-0000-00000C000000}" name="365 implied" dataDxfId="4" dataCellStyle="Percent">
      <calculatedColumnFormula>1/1.9</calculatedColumnFormula>
    </tableColumn>
    <tableColumn id="13" xr3:uid="{00000000-0010-0000-0000-00000D000000}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Row],[kelly/4 365]]*$W$2*$U$2</calculatedColumnFormula>
    </tableColumn>
    <tableColumn id="15" xr3:uid="{00000000-0010-0000-0000-00000F000000}" name="99/pinn implied" dataDxfId="2" dataCellStyle="Percent">
      <calculatedColumnFormula>1/1.95</calculatedColumnFormula>
    </tableColumn>
    <tableColumn id="16" xr3:uid="{00000000-0010-0000-0000-000010000000}" name="kelly/4 99" dataDxfId="1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99]]*$W$2*$U$2</calculatedColumnFormula>
    </tableColumn>
    <tableColumn id="18" xr3:uid="{00000000-0010-0000-0000-000012000000}" name="W/L:" dataDxfId="0" dataCellStyle="Percent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1"/>
  <sheetViews>
    <sheetView tabSelected="1" topLeftCell="I1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style="3" customWidth="1"/>
    <col min="7" max="7" width="18.33203125" style="3" customWidth="1"/>
    <col min="8" max="8" width="18.6640625" style="3" customWidth="1"/>
    <col min="9" max="9" width="20.33203125" style="3" customWidth="1"/>
    <col min="10" max="10" width="20.1640625" style="3" customWidth="1"/>
    <col min="11" max="11" width="14.6640625" style="3" customWidth="1"/>
    <col min="14" max="14" width="10.83203125" style="4"/>
    <col min="17" max="17" width="10.83203125" style="4"/>
    <col min="18" max="18" width="7.6640625" style="10" bestFit="1" customWidth="1"/>
    <col min="19" max="19" width="10.83203125" style="4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158</v>
      </c>
      <c r="M1" s="3" t="s">
        <v>159</v>
      </c>
      <c r="N1" s="4" t="s">
        <v>160</v>
      </c>
      <c r="O1" s="3" t="s">
        <v>161</v>
      </c>
      <c r="P1" s="3" t="s">
        <v>162</v>
      </c>
      <c r="Q1" s="4" t="s">
        <v>163</v>
      </c>
      <c r="R1" s="5" t="s">
        <v>164</v>
      </c>
      <c r="S1" s="4" t="s">
        <v>165</v>
      </c>
      <c r="U1" t="s">
        <v>166</v>
      </c>
      <c r="V1" s="6">
        <f>SUM(K2:K50)</f>
        <v>1.5723714713415902</v>
      </c>
      <c r="W1" t="s">
        <v>167</v>
      </c>
      <c r="X1" t="s">
        <v>168</v>
      </c>
      <c r="Y1" s="7">
        <f>SUM(N2)</f>
        <v>132.50874401373923</v>
      </c>
    </row>
    <row r="2" spans="1:25" x14ac:dyDescent="0.2">
      <c r="A2">
        <v>7835</v>
      </c>
      <c r="B2" t="s">
        <v>26</v>
      </c>
      <c r="C2" s="1">
        <v>45621</v>
      </c>
      <c r="D2" t="s">
        <v>12</v>
      </c>
      <c r="E2">
        <v>3.5</v>
      </c>
      <c r="F2" s="3">
        <v>0.52356020942408299</v>
      </c>
      <c r="G2" s="3">
        <v>0.66849425133666096</v>
      </c>
      <c r="H2" s="3">
        <v>0.66978390329307103</v>
      </c>
      <c r="I2" s="3">
        <v>0.66666666666666596</v>
      </c>
      <c r="J2" s="3">
        <v>0.64285714285714202</v>
      </c>
      <c r="K2" s="3">
        <v>7.6727267936748902E-2</v>
      </c>
      <c r="L2" s="3">
        <f t="shared" ref="L2" si="0">1/1.9</f>
        <v>0.52631578947368418</v>
      </c>
      <c r="M2" s="3">
        <f>(Table1[[#This Row],[poisson_likelihood]] - (1-Table1[[#This Row],[poisson_likelihood]])/(1/Table1[[#This Row],[365 implied]]-1))/4</f>
        <v>7.5719282293565282E-2</v>
      </c>
      <c r="N2" s="4">
        <f>Table1[[#This Row],[kelly/4 365]]*$W$2*$U$2</f>
        <v>132.50874401373923</v>
      </c>
      <c r="O2" s="3">
        <f t="shared" ref="O2" si="1">1/1.95</f>
        <v>0.51282051282051289</v>
      </c>
      <c r="P2" s="3">
        <f>(Table1[[#This Row],[poisson_likelihood]] - (1-Table1[[#This Row],[poisson_likelihood]])/(1/Table1[[#This Row],[99/pinn implied]]-1))/4</f>
        <v>8.0547003005654844E-2</v>
      </c>
      <c r="Q2" s="8">
        <f>Table1[[#This Row],[kelly/4 99]]*$W$2*$U$2</f>
        <v>140.95725525989599</v>
      </c>
      <c r="R2" s="11" t="s">
        <v>171</v>
      </c>
      <c r="S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-140.95725525989599</v>
      </c>
      <c r="U2" s="4">
        <v>2800</v>
      </c>
      <c r="W2" s="2">
        <f>1/1.6</f>
        <v>0.625</v>
      </c>
    </row>
    <row r="3" spans="1:25" x14ac:dyDescent="0.2">
      <c r="A3">
        <v>7976</v>
      </c>
      <c r="B3" t="s">
        <v>96</v>
      </c>
      <c r="C3" s="1">
        <v>45621</v>
      </c>
      <c r="D3" t="s">
        <v>13</v>
      </c>
      <c r="E3">
        <v>2.5</v>
      </c>
      <c r="F3" s="3">
        <v>0.53475935828876997</v>
      </c>
      <c r="G3" s="3">
        <v>0.60111131632927794</v>
      </c>
      <c r="H3" s="3">
        <v>0.65413221852289505</v>
      </c>
      <c r="I3" s="3">
        <v>0.65497076023391798</v>
      </c>
      <c r="J3" s="3">
        <v>0.60824742268041199</v>
      </c>
      <c r="K3" s="3">
        <v>6.4145761102820095E-2</v>
      </c>
      <c r="L3" s="3">
        <f>1/1.76</f>
        <v>0.56818181818181823</v>
      </c>
      <c r="M3" s="3">
        <f>(Table1[[#This Row],[poisson_likelihood]] - (1-Table1[[#This Row],[poisson_likelihood]])/(1/Table1[[#This Row],[365 implied]]-1))/4</f>
        <v>4.9760758092202359E-2</v>
      </c>
      <c r="N3" s="8">
        <f>Table1[[#This Row],[kelly/4 365]]*$W$2*$U$2</f>
        <v>87.08132666135414</v>
      </c>
      <c r="O3" s="3">
        <f>1/1.69</f>
        <v>0.59171597633136097</v>
      </c>
      <c r="P3" s="3">
        <f>(Table1[[#This Row],[poisson_likelihood]] - (1-Table1[[#This Row],[poisson_likelihood]])/(1/Table1[[#This Row],[99/pinn implied]]-1))/4</f>
        <v>3.8218641052062546E-2</v>
      </c>
      <c r="Q3" s="4">
        <f>Table1[[#This Row],[kelly/4 99]]*$W$2*$U$2</f>
        <v>66.882621841109454</v>
      </c>
      <c r="R3" s="11" t="s">
        <v>171</v>
      </c>
      <c r="S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-87.08132666135414</v>
      </c>
    </row>
    <row r="4" spans="1:25" x14ac:dyDescent="0.2">
      <c r="A4">
        <v>7868</v>
      </c>
      <c r="B4" t="s">
        <v>42</v>
      </c>
      <c r="C4" s="1">
        <v>45621</v>
      </c>
      <c r="D4" t="s">
        <v>13</v>
      </c>
      <c r="E4">
        <v>2.5</v>
      </c>
      <c r="F4" s="3">
        <v>0.61728395061728303</v>
      </c>
      <c r="G4" s="3">
        <v>0.637299169770292</v>
      </c>
      <c r="H4" s="3">
        <v>0.70812031127084296</v>
      </c>
      <c r="I4" s="3">
        <v>0.74528301886792403</v>
      </c>
      <c r="J4" s="3">
        <v>0.72457627118643997</v>
      </c>
      <c r="K4" s="3">
        <v>5.9336654943051202E-2</v>
      </c>
      <c r="L4" s="3">
        <f>1/1.57</f>
        <v>0.63694267515923564</v>
      </c>
      <c r="M4" s="3">
        <f>(Table1[[#This Row],[poisson_likelihood]] - (1-Table1[[#This Row],[poisson_likelihood]])/(1/Table1[[#This Row],[365 implied]]-1))/4</f>
        <v>4.9012670480361176E-2</v>
      </c>
      <c r="N4" s="4">
        <f>Table1[[#This Row],[kelly/4 365]]*$W$2*$U$2</f>
        <v>85.772173340632051</v>
      </c>
      <c r="O4" s="3">
        <f>1/1.6</f>
        <v>0.625</v>
      </c>
      <c r="P4" s="3">
        <f>(Table1[[#This Row],[poisson_likelihood]] - (1-Table1[[#This Row],[poisson_likelihood]])/(1/Table1[[#This Row],[99/pinn implied]]-1))/4</f>
        <v>5.5413540847228659E-2</v>
      </c>
      <c r="Q4" s="8">
        <f>Table1[[#This Row],[kelly/4 99]]*$W$2*$U$2</f>
        <v>96.973696482650155</v>
      </c>
      <c r="R4" s="11" t="s">
        <v>171</v>
      </c>
      <c r="S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-96.973696482650155</v>
      </c>
      <c r="U4" t="s">
        <v>169</v>
      </c>
      <c r="V4" s="7">
        <f>SUM(S:S)</f>
        <v>-751.41170156014596</v>
      </c>
    </row>
    <row r="5" spans="1:25" x14ac:dyDescent="0.2">
      <c r="A5">
        <v>7926</v>
      </c>
      <c r="B5" t="s">
        <v>71</v>
      </c>
      <c r="C5" s="1">
        <v>45621</v>
      </c>
      <c r="D5" t="s">
        <v>13</v>
      </c>
      <c r="E5">
        <v>2.5</v>
      </c>
      <c r="F5" s="3">
        <v>0.49504950495049499</v>
      </c>
      <c r="G5" s="3">
        <v>0.54957489655568903</v>
      </c>
      <c r="H5" s="3">
        <v>0.59306082992743903</v>
      </c>
      <c r="I5" s="3">
        <v>0.60439560439560402</v>
      </c>
      <c r="J5" s="3">
        <v>0.56089743589743501</v>
      </c>
      <c r="K5" s="3">
        <v>4.8525214817016701E-2</v>
      </c>
      <c r="L5" s="3">
        <f>1/1.8</f>
        <v>0.55555555555555558</v>
      </c>
      <c r="M5" s="3">
        <f>(Table1[[#This Row],[poisson_likelihood]] - (1-Table1[[#This Row],[poisson_likelihood]])/(1/Table1[[#This Row],[365 implied]]-1))/4</f>
        <v>2.1096716834184431E-2</v>
      </c>
      <c r="N5" s="4">
        <f>Table1[[#This Row],[kelly/4 365]]*$W$2*$U$2</f>
        <v>36.919254459822753</v>
      </c>
      <c r="O5" s="3">
        <f>1/1.83</f>
        <v>0.54644808743169393</v>
      </c>
      <c r="P5" s="3">
        <f>(Table1[[#This Row],[poisson_likelihood]] - (1-Table1[[#This Row],[poisson_likelihood]])/(1/Table1[[#This Row],[99/pinn implied]]-1))/4</f>
        <v>2.5693168303377575E-2</v>
      </c>
      <c r="Q5" s="8">
        <f>Table1[[#This Row],[kelly/4 99]]*$W$2*$U$2</f>
        <v>44.963044530910764</v>
      </c>
      <c r="R5" s="11" t="s">
        <v>172</v>
      </c>
      <c r="S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37.319326960655943</v>
      </c>
    </row>
    <row r="6" spans="1:25" x14ac:dyDescent="0.2">
      <c r="A6">
        <v>7838</v>
      </c>
      <c r="B6" t="s">
        <v>27</v>
      </c>
      <c r="C6" s="1">
        <v>45621</v>
      </c>
      <c r="D6" t="s">
        <v>13</v>
      </c>
      <c r="E6">
        <v>2.5</v>
      </c>
      <c r="F6" s="3">
        <v>0.581395348837209</v>
      </c>
      <c r="G6" s="3">
        <v>0.62583622907784797</v>
      </c>
      <c r="H6" s="3">
        <v>0.66045316839169099</v>
      </c>
      <c r="I6" s="3">
        <v>0.58791208791208704</v>
      </c>
      <c r="J6" s="3">
        <v>0.55769230769230704</v>
      </c>
      <c r="K6" s="3">
        <v>4.7215086678371203E-2</v>
      </c>
      <c r="L6" s="3">
        <f>1/1.6</f>
        <v>0.625</v>
      </c>
      <c r="M6" s="3">
        <f>(Table1[[#This Row],[poisson_likelihood]] - (1-Table1[[#This Row],[poisson_likelihood]])/(1/Table1[[#This Row],[365 implied]]-1))/4</f>
        <v>2.363544559446068E-2</v>
      </c>
      <c r="N6" s="4">
        <f>Table1[[#This Row],[kelly/4 365]]*$W$2*$U$2</f>
        <v>41.362029790306188</v>
      </c>
      <c r="O6" s="3">
        <f>1/1.69</f>
        <v>0.59171597633136097</v>
      </c>
      <c r="P6" s="3">
        <f>(Table1[[#This Row],[poisson_likelihood]] - (1-Table1[[#This Row],[poisson_likelihood]])/(1/Table1[[#This Row],[99/pinn implied]]-1))/4</f>
        <v>4.2089077747086145E-2</v>
      </c>
      <c r="Q6" s="8">
        <f>Table1[[#This Row],[kelly/4 99]]*$W$2*$U$2</f>
        <v>73.65588605740075</v>
      </c>
      <c r="R6" s="11" t="s">
        <v>171</v>
      </c>
      <c r="S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-73.65588605740075</v>
      </c>
    </row>
    <row r="7" spans="1:25" x14ac:dyDescent="0.2">
      <c r="A7">
        <v>7982</v>
      </c>
      <c r="B7" t="s">
        <v>99</v>
      </c>
      <c r="C7" s="1">
        <v>45621</v>
      </c>
      <c r="D7" t="s">
        <v>13</v>
      </c>
      <c r="E7">
        <v>1.5</v>
      </c>
      <c r="F7" s="3">
        <v>0.43103448275862</v>
      </c>
      <c r="G7" s="3">
        <v>0.480805677476696</v>
      </c>
      <c r="H7" s="3">
        <v>0.53542723161005901</v>
      </c>
      <c r="I7" s="3">
        <v>0.44047619047619002</v>
      </c>
      <c r="J7" s="3">
        <v>0.42713567839195898</v>
      </c>
      <c r="K7" s="3">
        <v>4.5869541161995903E-2</v>
      </c>
      <c r="L7" s="3">
        <f>1/2.32</f>
        <v>0.43103448275862072</v>
      </c>
      <c r="M7" s="3">
        <f>(Table1[[#This Row],[poisson_likelihood]] - (1-Table1[[#This Row],[poisson_likelihood]])/(1/Table1[[#This Row],[365 implied]]-1))/4</f>
        <v>4.5869541161995611E-2</v>
      </c>
      <c r="N7" s="8">
        <f>Table1[[#This Row],[kelly/4 365]]*$W$2*$U$2</f>
        <v>80.271697033492316</v>
      </c>
      <c r="O7" s="3">
        <f>Table1[[#This Row],[365 implied]]</f>
        <v>0.43103448275862072</v>
      </c>
      <c r="P7" s="3">
        <f>(Table1[[#This Row],[poisson_likelihood]] - (1-Table1[[#This Row],[poisson_likelihood]])/(1/Table1[[#This Row],[99/pinn implied]]-1))/4</f>
        <v>4.5869541161995611E-2</v>
      </c>
      <c r="Q7" s="4">
        <f>Table1[[#This Row],[kelly/4 99]]*$W$2*$U$2</f>
        <v>80.271697033492316</v>
      </c>
      <c r="R7" s="11" t="s">
        <v>171</v>
      </c>
      <c r="S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-80.271697033492316</v>
      </c>
    </row>
    <row r="8" spans="1:25" x14ac:dyDescent="0.2">
      <c r="A8">
        <v>7897</v>
      </c>
      <c r="B8" t="s">
        <v>57</v>
      </c>
      <c r="C8" s="1">
        <v>45621</v>
      </c>
      <c r="D8" t="s">
        <v>12</v>
      </c>
      <c r="E8">
        <v>2.5</v>
      </c>
      <c r="F8" s="3">
        <v>0.59523809523809501</v>
      </c>
      <c r="G8" s="3">
        <v>0.67469426874468397</v>
      </c>
      <c r="H8" s="3">
        <v>0.66939843341207295</v>
      </c>
      <c r="I8" s="3">
        <v>0.67058823529411704</v>
      </c>
      <c r="J8" s="3">
        <v>0.620338983050847</v>
      </c>
      <c r="K8" s="3">
        <v>4.5804914754516098E-2</v>
      </c>
      <c r="L8" s="3">
        <f>1/1.58</f>
        <v>0.63291139240506322</v>
      </c>
      <c r="M8" s="3">
        <f>(Table1[[#This Row],[poisson_likelihood]] - (1-Table1[[#This Row],[poisson_likelihood]])/(1/Table1[[#This Row],[365 implied]]-1))/4</f>
        <v>2.4848933099601428E-2</v>
      </c>
      <c r="N8" s="8">
        <f>Table1[[#This Row],[kelly/4 365]]*$W$2*$U$2</f>
        <v>43.4856329243025</v>
      </c>
      <c r="O8" s="3">
        <f>1/1.63</f>
        <v>0.61349693251533743</v>
      </c>
      <c r="P8" s="3">
        <f>(Table1[[#This Row],[poisson_likelihood]] - (1-Table1[[#This Row],[poisson_likelihood]])/(1/Table1[[#This Row],[99/pinn implied]]-1))/4</f>
        <v>3.6158510500666208E-2</v>
      </c>
      <c r="Q8" s="4">
        <f>Table1[[#This Row],[kelly/4 99]]*$W$2*$U$2</f>
        <v>63.277393376165861</v>
      </c>
      <c r="R8" s="11" t="s">
        <v>172</v>
      </c>
      <c r="S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39.864757826984487</v>
      </c>
    </row>
    <row r="9" spans="1:25" x14ac:dyDescent="0.2">
      <c r="A9">
        <v>7915</v>
      </c>
      <c r="B9" t="s">
        <v>66</v>
      </c>
      <c r="C9" s="1">
        <v>45621</v>
      </c>
      <c r="D9" t="s">
        <v>12</v>
      </c>
      <c r="E9">
        <v>2.5</v>
      </c>
      <c r="F9" s="3">
        <v>0.60606060606060597</v>
      </c>
      <c r="G9" s="3">
        <v>0.702315785005866</v>
      </c>
      <c r="H9" s="3">
        <v>0.67773451583674005</v>
      </c>
      <c r="I9" s="3">
        <v>0.63934426229508201</v>
      </c>
      <c r="J9" s="3">
        <v>0.63322884012539105</v>
      </c>
      <c r="K9" s="3">
        <v>4.54853658194697E-2</v>
      </c>
      <c r="L9" s="3">
        <f>1/1.62</f>
        <v>0.61728395061728392</v>
      </c>
      <c r="M9" s="3">
        <f>(Table1[[#This Row],[poisson_likelihood]] - (1-Table1[[#This Row],[poisson_likelihood]])/(1/Table1[[#This Row],[365 implied]]-1))/4</f>
        <v>3.9487869215935056E-2</v>
      </c>
      <c r="N9" s="4">
        <f>Table1[[#This Row],[kelly/4 365]]*$W$2*$U$2</f>
        <v>69.103771127886347</v>
      </c>
      <c r="O9" s="3">
        <f>1/1.66</f>
        <v>0.60240963855421692</v>
      </c>
      <c r="P9" s="3">
        <f>(Table1[[#This Row],[poisson_likelihood]] - (1-Table1[[#This Row],[poisson_likelihood]])/(1/Table1[[#This Row],[99/pinn implied]]-1))/4</f>
        <v>4.7363369806435018E-2</v>
      </c>
      <c r="Q9" s="8">
        <f>Table1[[#This Row],[kelly/4 99]]*$W$2*$U$2</f>
        <v>82.885897161261283</v>
      </c>
      <c r="R9" s="11" t="s">
        <v>172</v>
      </c>
      <c r="S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54.704692126432434</v>
      </c>
    </row>
    <row r="10" spans="1:25" x14ac:dyDescent="0.2">
      <c r="A10">
        <v>8028</v>
      </c>
      <c r="B10" t="s">
        <v>122</v>
      </c>
      <c r="C10" s="1">
        <v>45621</v>
      </c>
      <c r="D10" t="s">
        <v>13</v>
      </c>
      <c r="E10">
        <v>1.5</v>
      </c>
      <c r="F10" s="3">
        <v>0.413223140495867</v>
      </c>
      <c r="G10" s="3">
        <v>0.46512807039194098</v>
      </c>
      <c r="H10" s="3">
        <v>0.51705330940467598</v>
      </c>
      <c r="I10" s="3">
        <v>0.54237288135593198</v>
      </c>
      <c r="J10" s="3">
        <v>0.54125412541254103</v>
      </c>
      <c r="K10" s="3">
        <v>4.4237501542133399E-2</v>
      </c>
      <c r="L10" s="3">
        <f>1/2.25</f>
        <v>0.44444444444444442</v>
      </c>
      <c r="M10" s="3">
        <f>(Table1[[#This Row],[poisson_likelihood]] - (1-Table1[[#This Row],[poisson_likelihood]])/(1/Table1[[#This Row],[365 implied]]-1))/4</f>
        <v>3.2673989232104184E-2</v>
      </c>
      <c r="N10" s="8">
        <f>Table1[[#This Row],[kelly/4 365]]*$W$2*$U$2</f>
        <v>57.17948115618232</v>
      </c>
      <c r="O10" s="3">
        <f>Table1[[#This Row],[365 implied]]</f>
        <v>0.44444444444444442</v>
      </c>
      <c r="P10" s="3">
        <f>(Table1[[#This Row],[poisson_likelihood]] - (1-Table1[[#This Row],[poisson_likelihood]])/(1/Table1[[#This Row],[99/pinn implied]]-1))/4</f>
        <v>3.2673989232104184E-2</v>
      </c>
      <c r="Q10" s="4">
        <f>Table1[[#This Row],[kelly/4 99]]*$W$2*$U$2</f>
        <v>57.17948115618232</v>
      </c>
      <c r="R10" s="11" t="s">
        <v>171</v>
      </c>
      <c r="S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-57.17948115618232</v>
      </c>
    </row>
    <row r="11" spans="1:25" x14ac:dyDescent="0.2">
      <c r="A11">
        <v>7997</v>
      </c>
      <c r="B11" t="s">
        <v>107</v>
      </c>
      <c r="C11" s="1">
        <v>45621</v>
      </c>
      <c r="D11" t="s">
        <v>12</v>
      </c>
      <c r="E11">
        <v>1.5</v>
      </c>
      <c r="F11" s="3">
        <v>0.60240963855421603</v>
      </c>
      <c r="G11" s="3">
        <v>0.70030339806867803</v>
      </c>
      <c r="H11" s="3">
        <v>0.66863448718756702</v>
      </c>
      <c r="I11" s="3">
        <v>0.6</v>
      </c>
      <c r="J11" s="3">
        <v>0.63333333333333297</v>
      </c>
      <c r="K11" s="3">
        <v>4.1641382095212801E-2</v>
      </c>
      <c r="L11" s="3">
        <f>1/1.6</f>
        <v>0.625</v>
      </c>
      <c r="M11" s="3">
        <f>(Table1[[#This Row],[poisson_likelihood]] - (1-Table1[[#This Row],[poisson_likelihood]])/(1/Table1[[#This Row],[365 implied]]-1))/4</f>
        <v>2.9089658125044687E-2</v>
      </c>
      <c r="N11" s="4">
        <f>Table1[[#This Row],[kelly/4 365]]*$W$2*$U$2</f>
        <v>50.906901718828202</v>
      </c>
      <c r="O11" s="3">
        <f>1/1.63</f>
        <v>0.61349693251533743</v>
      </c>
      <c r="P11" s="3">
        <f>(Table1[[#This Row],[poisson_likelihood]] - (1-Table1[[#This Row],[poisson_likelihood]])/(1/Table1[[#This Row],[99/pinn implied]]-1))/4</f>
        <v>3.5664370680846907E-2</v>
      </c>
      <c r="Q11" s="8">
        <f>Table1[[#This Row],[kelly/4 99]]*$W$2*$U$2</f>
        <v>62.41264869148209</v>
      </c>
      <c r="R11" s="11" t="s">
        <v>171</v>
      </c>
      <c r="S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-62.41264869148209</v>
      </c>
    </row>
    <row r="12" spans="1:25" x14ac:dyDescent="0.2">
      <c r="A12">
        <v>7854</v>
      </c>
      <c r="B12" t="s">
        <v>35</v>
      </c>
      <c r="C12" s="1">
        <v>45621</v>
      </c>
      <c r="D12" t="s">
        <v>13</v>
      </c>
      <c r="E12">
        <v>2.5</v>
      </c>
      <c r="F12" s="3">
        <v>0.59523809523809501</v>
      </c>
      <c r="G12" s="3">
        <v>0.61907564316754904</v>
      </c>
      <c r="H12" s="3">
        <v>0.66265530762257696</v>
      </c>
      <c r="I12" s="3">
        <v>0.60115606936416099</v>
      </c>
      <c r="J12" s="3">
        <v>0.59531772575250796</v>
      </c>
      <c r="K12" s="3">
        <v>4.1640042943356798E-2</v>
      </c>
      <c r="L12" s="3">
        <f>1/1.64</f>
        <v>0.6097560975609756</v>
      </c>
      <c r="M12" s="3">
        <f>(Table1[[#This Row],[poisson_likelihood]] - (1-Table1[[#This Row],[poisson_likelihood]])/(1/Table1[[#This Row],[365 implied]]-1))/4</f>
        <v>3.3888556445713397E-2</v>
      </c>
      <c r="N12" s="4">
        <f>Table1[[#This Row],[kelly/4 365]]*$W$2*$U$2</f>
        <v>59.304973779998441</v>
      </c>
      <c r="O12" s="3">
        <f>1/1.66</f>
        <v>0.60240963855421692</v>
      </c>
      <c r="P12" s="3">
        <f>(Table1[[#This Row],[poisson_likelihood]] - (1-Table1[[#This Row],[poisson_likelihood]])/(1/Table1[[#This Row],[99/pinn implied]]-1))/4</f>
        <v>3.7881746459650645E-2</v>
      </c>
      <c r="Q12" s="8">
        <f>Table1[[#This Row],[kelly/4 99]]*$W$2*$U$2</f>
        <v>66.293056304388628</v>
      </c>
      <c r="R12" s="11" t="s">
        <v>172</v>
      </c>
      <c r="S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43.75341716089649</v>
      </c>
    </row>
    <row r="13" spans="1:25" x14ac:dyDescent="0.2">
      <c r="A13">
        <v>7993</v>
      </c>
      <c r="B13" t="s">
        <v>105</v>
      </c>
      <c r="C13" s="1">
        <v>45621</v>
      </c>
      <c r="D13" t="s">
        <v>12</v>
      </c>
      <c r="E13">
        <v>3.5</v>
      </c>
      <c r="F13" s="3">
        <v>0.581395348837209</v>
      </c>
      <c r="G13" s="3">
        <v>0.66140447249267298</v>
      </c>
      <c r="H13" s="3">
        <v>0.65110983685548396</v>
      </c>
      <c r="I13" s="3">
        <v>0.65027322404371501</v>
      </c>
      <c r="J13" s="3">
        <v>0.64331210191082799</v>
      </c>
      <c r="K13" s="3">
        <v>4.16350414553587E-2</v>
      </c>
      <c r="L13" s="3">
        <f>1/1.71</f>
        <v>0.58479532163742687</v>
      </c>
      <c r="M13" s="3">
        <f>(Table1[[#This Row],[poisson_likelihood]] - (1-Table1[[#This Row],[poisson_likelihood]])/(1/Table1[[#This Row],[365 implied]]-1))/4</f>
        <v>3.9928810219323124E-2</v>
      </c>
      <c r="N13" s="4">
        <f>Table1[[#This Row],[kelly/4 365]]*$W$2*$U$2</f>
        <v>69.875417883815473</v>
      </c>
      <c r="O13" s="3">
        <f>1/1.74</f>
        <v>0.57471264367816088</v>
      </c>
      <c r="P13" s="3">
        <f>(Table1[[#This Row],[poisson_likelihood]] - (1-Table1[[#This Row],[poisson_likelihood]])/(1/Table1[[#This Row],[99/pinn implied]]-1))/4</f>
        <v>4.4909160854237226E-2</v>
      </c>
      <c r="Q13" s="8">
        <f>Table1[[#This Row],[kelly/4 99]]*$W$2*$U$2</f>
        <v>78.591031494915157</v>
      </c>
      <c r="R13" s="11" t="s">
        <v>172</v>
      </c>
      <c r="S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58.157363306237229</v>
      </c>
    </row>
    <row r="14" spans="1:25" x14ac:dyDescent="0.2">
      <c r="A14">
        <v>7902</v>
      </c>
      <c r="B14" t="s">
        <v>59</v>
      </c>
      <c r="C14" s="1">
        <v>45621</v>
      </c>
      <c r="D14" t="s">
        <v>13</v>
      </c>
      <c r="E14">
        <v>1.5</v>
      </c>
      <c r="F14" s="3">
        <v>0.43668122270742299</v>
      </c>
      <c r="G14" s="3">
        <v>0.47759065871846501</v>
      </c>
      <c r="H14" s="3">
        <v>0.52941221760438795</v>
      </c>
      <c r="I14" s="3">
        <v>0.59340659340659296</v>
      </c>
      <c r="J14" s="3">
        <v>0.60188087774294596</v>
      </c>
      <c r="K14" s="3">
        <v>4.1153871766288597E-2</v>
      </c>
      <c r="L14" s="3">
        <f>1/2.35</f>
        <v>0.42553191489361702</v>
      </c>
      <c r="M14" s="3">
        <f>(Table1[[#This Row],[poisson_likelihood]] - (1-Table1[[#This Row],[poisson_likelihood]])/(1/Table1[[#This Row],[365 implied]]-1))/4</f>
        <v>4.520716877227994E-2</v>
      </c>
      <c r="N14" s="8">
        <f>Table1[[#This Row],[kelly/4 365]]*$W$2*$U$2</f>
        <v>79.112545351489885</v>
      </c>
      <c r="O14" s="3">
        <f>Table1[[#This Row],[365 implied]]</f>
        <v>0.42553191489361702</v>
      </c>
      <c r="P14" s="3">
        <f>(Table1[[#This Row],[poisson_likelihood]] - (1-Table1[[#This Row],[poisson_likelihood]])/(1/Table1[[#This Row],[99/pinn implied]]-1))/4</f>
        <v>4.520716877227994E-2</v>
      </c>
      <c r="Q14" s="4">
        <f>Table1[[#This Row],[kelly/4 99]]*$W$2*$U$2</f>
        <v>79.112545351489885</v>
      </c>
      <c r="R14" s="11" t="s">
        <v>171</v>
      </c>
      <c r="S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-79.112545351489885</v>
      </c>
    </row>
    <row r="15" spans="1:25" x14ac:dyDescent="0.2">
      <c r="A15">
        <v>8096</v>
      </c>
      <c r="B15" t="s">
        <v>156</v>
      </c>
      <c r="C15" s="1">
        <v>45621</v>
      </c>
      <c r="D15" t="s">
        <v>13</v>
      </c>
      <c r="E15">
        <v>2.5</v>
      </c>
      <c r="F15" s="3">
        <v>0.66225165562913901</v>
      </c>
      <c r="G15" s="3">
        <v>0.65879066846031997</v>
      </c>
      <c r="H15" s="3">
        <v>0.71730067769161399</v>
      </c>
      <c r="I15" s="3">
        <v>0.63372093023255804</v>
      </c>
      <c r="J15" s="3">
        <v>0.62580645161290305</v>
      </c>
      <c r="K15" s="3">
        <v>4.0747070252125997E-2</v>
      </c>
      <c r="L15" s="3"/>
      <c r="M15" s="3" t="e">
        <f>(Table1[[#This Row],[poisson_likelihood]] - (1-Table1[[#This Row],[poisson_likelihood]])/(1/Table1[[#This Row],[365 implied]]-1))/4</f>
        <v>#DIV/0!</v>
      </c>
      <c r="N15" s="9" t="e">
        <f>Table1[[#This Row],[kelly/4 365]]*$W$2*$U$2</f>
        <v>#DIV/0!</v>
      </c>
      <c r="O15" s="3"/>
      <c r="P15" s="3" t="e">
        <f>(Table1[[#This Row],[poisson_likelihood]] - (1-Table1[[#This Row],[poisson_likelihood]])/(1/Table1[[#This Row],[99/pinn implied]]-1))/4</f>
        <v>#DIV/0!</v>
      </c>
      <c r="Q15" s="4" t="e">
        <f>Table1[[#This Row],[kelly/4 99]]*$W$2*$U$2</f>
        <v>#DIV/0!</v>
      </c>
      <c r="R15" s="11" t="s">
        <v>171</v>
      </c>
      <c r="S15" s="4">
        <v>-30</v>
      </c>
    </row>
    <row r="16" spans="1:25" x14ac:dyDescent="0.2">
      <c r="A16">
        <v>7929</v>
      </c>
      <c r="B16" t="s">
        <v>73</v>
      </c>
      <c r="C16" s="1">
        <v>45621</v>
      </c>
      <c r="D16" t="s">
        <v>12</v>
      </c>
      <c r="E16">
        <v>1.5</v>
      </c>
      <c r="F16" s="3">
        <v>0.65359477124182996</v>
      </c>
      <c r="G16" s="3">
        <v>0.74219907049364098</v>
      </c>
      <c r="H16" s="3">
        <v>0.70905467560839697</v>
      </c>
      <c r="I16" s="3">
        <v>0.65853658536585302</v>
      </c>
      <c r="J16" s="3">
        <v>0.64748201438848896</v>
      </c>
      <c r="K16" s="3">
        <v>4.0025308340022402E-2</v>
      </c>
      <c r="L16" s="3">
        <f>1/1.5</f>
        <v>0.66666666666666663</v>
      </c>
      <c r="M16" s="3">
        <f>(Table1[[#This Row],[poisson_likelihood]] - (1-Table1[[#This Row],[poisson_likelihood]])/(1/Table1[[#This Row],[365 implied]]-1))/4</f>
        <v>3.1791006706297725E-2</v>
      </c>
      <c r="N16" s="4">
        <f>Table1[[#This Row],[kelly/4 365]]*$W$2*$U$2</f>
        <v>55.634261736021017</v>
      </c>
      <c r="O16" s="3">
        <f>1/1.52</f>
        <v>0.65789473684210531</v>
      </c>
      <c r="P16" s="3">
        <f>(Table1[[#This Row],[poisson_likelihood]] - (1-Table1[[#This Row],[poisson_likelihood]])/(1/Table1[[#This Row],[99/pinn implied]]-1))/4</f>
        <v>3.7386109098443893E-2</v>
      </c>
      <c r="Q16" s="8">
        <f>Table1[[#This Row],[kelly/4 99]]*$W$2*$U$2</f>
        <v>65.425690922276814</v>
      </c>
      <c r="R16" s="11" t="s">
        <v>172</v>
      </c>
      <c r="S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34.021359279583933</v>
      </c>
    </row>
    <row r="17" spans="1:19" x14ac:dyDescent="0.2">
      <c r="A17">
        <v>7849</v>
      </c>
      <c r="B17" t="s">
        <v>33</v>
      </c>
      <c r="C17" s="1">
        <v>45621</v>
      </c>
      <c r="D17" t="s">
        <v>12</v>
      </c>
      <c r="E17">
        <v>2.5</v>
      </c>
      <c r="F17" s="3">
        <v>0.58479532163742598</v>
      </c>
      <c r="G17" s="3">
        <v>0.66508545795192797</v>
      </c>
      <c r="H17" s="3">
        <v>0.65021509571179703</v>
      </c>
      <c r="I17" s="3">
        <v>0.63387978142076495</v>
      </c>
      <c r="J17" s="3">
        <v>0.64126984126984099</v>
      </c>
      <c r="K17" s="3">
        <v>3.9390075234920503E-2</v>
      </c>
      <c r="L17" s="3">
        <f>1/1.71</f>
        <v>0.58479532163742687</v>
      </c>
      <c r="M17" s="3">
        <f>(Table1[[#This Row],[poisson_likelihood]] - (1-Table1[[#This Row],[poisson_likelihood]])/(1/Table1[[#This Row],[365 implied]]-1))/4</f>
        <v>3.939007523492008E-2</v>
      </c>
      <c r="N17" s="4">
        <f>Table1[[#This Row],[kelly/4 365]]*$W$2*$U$2</f>
        <v>68.932631661110136</v>
      </c>
      <c r="O17" s="3">
        <f>1/1.72</f>
        <v>0.58139534883720934</v>
      </c>
      <c r="P17" s="3">
        <f>(Table1[[#This Row],[poisson_likelihood]] - (1-Table1[[#This Row],[poisson_likelihood]])/(1/Table1[[#This Row],[99/pinn implied]]-1))/4</f>
        <v>4.1100682161212113E-2</v>
      </c>
      <c r="Q17" s="8">
        <f>Table1[[#This Row],[kelly/4 99]]*$W$2*$U$2</f>
        <v>71.926193782121189</v>
      </c>
      <c r="R17" s="11" t="s">
        <v>171</v>
      </c>
      <c r="S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-71.926193782121189</v>
      </c>
    </row>
    <row r="18" spans="1:19" x14ac:dyDescent="0.2">
      <c r="A18">
        <v>7839</v>
      </c>
      <c r="B18" t="s">
        <v>28</v>
      </c>
      <c r="C18" s="1">
        <v>45621</v>
      </c>
      <c r="D18" t="s">
        <v>12</v>
      </c>
      <c r="E18">
        <v>2.5</v>
      </c>
      <c r="F18" s="3">
        <v>0.44247787610619399</v>
      </c>
      <c r="G18" s="3">
        <v>0.56617725167811495</v>
      </c>
      <c r="H18" s="3">
        <v>0.53013039206312196</v>
      </c>
      <c r="I18" s="3">
        <v>0.55855855855855796</v>
      </c>
      <c r="J18" s="3">
        <v>0.54202898550724599</v>
      </c>
      <c r="K18" s="3">
        <v>3.9304501202908002E-2</v>
      </c>
      <c r="L18" s="3">
        <f>1/2.2</f>
        <v>0.45454545454545453</v>
      </c>
      <c r="M18" s="3">
        <f>(Table1[[#This Row],[poisson_likelihood]] - (1-Table1[[#This Row],[poisson_likelihood]])/(1/Table1[[#This Row],[365 implied]]-1))/4</f>
        <v>3.4643096362264245E-2</v>
      </c>
      <c r="N18" s="8">
        <f>Table1[[#This Row],[kelly/4 365]]*$W$2*$U$2</f>
        <v>60.625418633962433</v>
      </c>
      <c r="O18" s="3">
        <f>Table1[[#This Row],[365 implied]]</f>
        <v>0.45454545454545453</v>
      </c>
      <c r="P18" s="3">
        <f>(Table1[[#This Row],[poisson_likelihood]] - (1-Table1[[#This Row],[poisson_likelihood]])/(1/Table1[[#This Row],[99/pinn implied]]-1))/4</f>
        <v>3.4643096362264245E-2</v>
      </c>
      <c r="Q18" s="4">
        <f>Table1[[#This Row],[kelly/4 99]]*$W$2*$U$2</f>
        <v>60.625418633962433</v>
      </c>
      <c r="R18" s="11" t="s">
        <v>171</v>
      </c>
      <c r="S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-60.625418633962433</v>
      </c>
    </row>
    <row r="19" spans="1:19" x14ac:dyDescent="0.2">
      <c r="A19">
        <v>8024</v>
      </c>
      <c r="B19" t="s">
        <v>120</v>
      </c>
      <c r="C19" s="1">
        <v>45621</v>
      </c>
      <c r="D19" t="s">
        <v>13</v>
      </c>
      <c r="E19">
        <v>3.5</v>
      </c>
      <c r="F19" s="3">
        <v>0.53191489361702105</v>
      </c>
      <c r="G19" s="3">
        <v>0.568295500875869</v>
      </c>
      <c r="H19" s="3">
        <v>0.60456466477342696</v>
      </c>
      <c r="I19" s="3">
        <v>0.60795454545454497</v>
      </c>
      <c r="J19" s="3">
        <v>0.60465116279069697</v>
      </c>
      <c r="K19" s="3">
        <v>3.8801582322171499E-2</v>
      </c>
      <c r="L19" s="3" t="s">
        <v>170</v>
      </c>
      <c r="M19" s="3" t="e">
        <f>(Table1[[#This Row],[poisson_likelihood]] - (1-Table1[[#This Row],[poisson_likelihood]])/(1/Table1[[#This Row],[365 implied]]-1))/4</f>
        <v>#VALUE!</v>
      </c>
      <c r="N19" s="4" t="e">
        <f>Table1[[#This Row],[kelly/4 365]]*$W$2*$U$2</f>
        <v>#VALUE!</v>
      </c>
      <c r="O19" s="3" t="str">
        <f>Table1[[#This Row],[365 implied]]</f>
        <v>-</v>
      </c>
      <c r="P19" s="3" t="e">
        <f>(Table1[[#This Row],[poisson_likelihood]] - (1-Table1[[#This Row],[poisson_likelihood]])/(1/Table1[[#This Row],[99/pinn implied]]-1))/4</f>
        <v>#VALUE!</v>
      </c>
      <c r="Q19" s="4" t="e">
        <f>Table1[[#This Row],[kelly/4 99]]*$W$2*$U$2</f>
        <v>#VALUE!</v>
      </c>
      <c r="R19" s="11"/>
      <c r="S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" spans="1:19" x14ac:dyDescent="0.2">
      <c r="A20">
        <v>8081</v>
      </c>
      <c r="B20" t="s">
        <v>149</v>
      </c>
      <c r="C20" s="1">
        <v>45621</v>
      </c>
      <c r="D20" t="s">
        <v>12</v>
      </c>
      <c r="E20">
        <v>2.5</v>
      </c>
      <c r="F20" s="3">
        <v>0.55248618784530301</v>
      </c>
      <c r="G20" s="3">
        <v>0.65333926108687101</v>
      </c>
      <c r="H20" s="3">
        <v>0.61999143859494199</v>
      </c>
      <c r="I20" s="3">
        <v>0.530864197530864</v>
      </c>
      <c r="J20" s="3">
        <v>0.52027027027026995</v>
      </c>
      <c r="K20" s="3">
        <v>3.7711266622483398E-2</v>
      </c>
      <c r="L20" s="3">
        <f>1/1.74</f>
        <v>0.57471264367816088</v>
      </c>
      <c r="M20" s="3">
        <f>(Table1[[#This Row],[poisson_likelihood]] - (1-Table1[[#This Row],[poisson_likelihood]])/(1/Table1[[#This Row],[365 implied]]-1))/4</f>
        <v>2.6616588903783517E-2</v>
      </c>
      <c r="N20" s="8">
        <f>Table1[[#This Row],[kelly/4 365]]*$W$2*$U$2</f>
        <v>46.579030581621154</v>
      </c>
      <c r="O20" s="3">
        <f>Table1[[#This Row],[365 implied]]</f>
        <v>0.57471264367816088</v>
      </c>
      <c r="P20" s="3">
        <f>(Table1[[#This Row],[poisson_likelihood]] - (1-Table1[[#This Row],[poisson_likelihood]])/(1/Table1[[#This Row],[99/pinn implied]]-1))/4</f>
        <v>2.6616588903783517E-2</v>
      </c>
      <c r="Q20" s="4">
        <f>Table1[[#This Row],[kelly/4 99]]*$W$2*$U$2</f>
        <v>46.579030581621154</v>
      </c>
      <c r="R20" s="11" t="s">
        <v>171</v>
      </c>
      <c r="S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-46.579030581621154</v>
      </c>
    </row>
    <row r="21" spans="1:19" x14ac:dyDescent="0.2">
      <c r="A21">
        <v>7820</v>
      </c>
      <c r="B21" t="s">
        <v>18</v>
      </c>
      <c r="C21" s="1">
        <v>45621</v>
      </c>
      <c r="D21" t="s">
        <v>13</v>
      </c>
      <c r="E21">
        <v>2.5</v>
      </c>
      <c r="F21" s="3">
        <v>0.59523809523809501</v>
      </c>
      <c r="G21" s="3">
        <v>0.59986169237048903</v>
      </c>
      <c r="H21" s="3">
        <v>0.652013174105884</v>
      </c>
      <c r="I21" s="3">
        <v>0.51479289940828399</v>
      </c>
      <c r="J21" s="3">
        <v>0.55902777777777701</v>
      </c>
      <c r="K21" s="3">
        <v>3.5066960477163803E-2</v>
      </c>
      <c r="L21" s="3">
        <f>1/1.57</f>
        <v>0.63694267515923564</v>
      </c>
      <c r="M21" s="3">
        <f>(Table1[[#This Row],[poisson_likelihood]] - (1-Table1[[#This Row],[poisson_likelihood]])/(1/Table1[[#This Row],[365 implied]]-1))/4</f>
        <v>1.0377492695718388E-2</v>
      </c>
      <c r="N21" s="8">
        <f>Table1[[#This Row],[kelly/4 365]]*$W$2*$U$2</f>
        <v>18.160612217507179</v>
      </c>
      <c r="O21" s="3">
        <f>Table1[[#This Row],[365 implied]]</f>
        <v>0.63694267515923564</v>
      </c>
      <c r="P21" s="3">
        <f>(Table1[[#This Row],[poisson_likelihood]] - (1-Table1[[#This Row],[poisson_likelihood]])/(1/Table1[[#This Row],[99/pinn implied]]-1))/4</f>
        <v>1.0377492695718388E-2</v>
      </c>
      <c r="Q21" s="4">
        <f>Table1[[#This Row],[kelly/4 99]]*$W$2*$U$2</f>
        <v>18.160612217507179</v>
      </c>
      <c r="R21" s="11" t="s">
        <v>172</v>
      </c>
      <c r="S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10.351548963979091</v>
      </c>
    </row>
    <row r="22" spans="1:19" x14ac:dyDescent="0.2">
      <c r="A22">
        <v>7822</v>
      </c>
      <c r="B22" t="s">
        <v>19</v>
      </c>
      <c r="C22" s="1">
        <v>45621</v>
      </c>
      <c r="D22" t="s">
        <v>13</v>
      </c>
      <c r="E22">
        <v>2.5</v>
      </c>
      <c r="F22" s="3">
        <v>0.58479532163742598</v>
      </c>
      <c r="G22" s="3">
        <v>0.58397149389299396</v>
      </c>
      <c r="H22" s="3">
        <v>0.63864696523820896</v>
      </c>
      <c r="I22" s="3">
        <v>0.595628415300546</v>
      </c>
      <c r="J22" s="3">
        <v>0.56230031948881698</v>
      </c>
      <c r="K22" s="3">
        <v>3.2424757238499503E-2</v>
      </c>
      <c r="L22" s="3">
        <f>1/1.76</f>
        <v>0.56818181818181823</v>
      </c>
      <c r="M22" s="3">
        <f>(Table1[[#This Row],[poisson_likelihood]] - (1-Table1[[#This Row],[poisson_likelihood]])/(1/Table1[[#This Row],[365 implied]]-1))/4</f>
        <v>4.0795611453699893E-2</v>
      </c>
      <c r="N22" s="8">
        <f>Table1[[#This Row],[kelly/4 365]]*$W$2*$U$2</f>
        <v>71.392320043974806</v>
      </c>
      <c r="O22" s="3">
        <f>Table1[[#This Row],[365 implied]]</f>
        <v>0.56818181818181823</v>
      </c>
      <c r="P22" s="3">
        <f>(Table1[[#This Row],[poisson_likelihood]] - (1-Table1[[#This Row],[poisson_likelihood]])/(1/Table1[[#This Row],[99/pinn implied]]-1))/4</f>
        <v>4.0795611453699893E-2</v>
      </c>
      <c r="Q22" s="4">
        <f>Table1[[#This Row],[kelly/4 99]]*$W$2*$U$2</f>
        <v>71.392320043974806</v>
      </c>
      <c r="R22" s="11" t="s">
        <v>171</v>
      </c>
      <c r="S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-71.392320043974806</v>
      </c>
    </row>
    <row r="23" spans="1:19" x14ac:dyDescent="0.2">
      <c r="A23">
        <v>7907</v>
      </c>
      <c r="B23" t="s">
        <v>62</v>
      </c>
      <c r="C23" s="1">
        <v>45621</v>
      </c>
      <c r="D23" t="s">
        <v>12</v>
      </c>
      <c r="E23">
        <v>2.5</v>
      </c>
      <c r="F23" s="3">
        <v>0.60606060606060597</v>
      </c>
      <c r="G23" s="3">
        <v>0.684097929619081</v>
      </c>
      <c r="H23" s="3">
        <v>0.65678309991158301</v>
      </c>
      <c r="I23" s="3">
        <v>0.61599999999999999</v>
      </c>
      <c r="J23" s="3">
        <v>0.616915422885572</v>
      </c>
      <c r="K23" s="3">
        <v>3.2189274943889699E-2</v>
      </c>
      <c r="L23" s="3">
        <f>1/1.64</f>
        <v>0.6097560975609756</v>
      </c>
      <c r="M23" s="3">
        <f>(Table1[[#This Row],[poisson_likelihood]] - (1-Table1[[#This Row],[poisson_likelihood]])/(1/Table1[[#This Row],[365 implied]]-1))/4</f>
        <v>3.0126673380857893E-2</v>
      </c>
      <c r="N23" s="8">
        <f>Table1[[#This Row],[kelly/4 365]]*$W$2*$U$2</f>
        <v>52.721678416501312</v>
      </c>
      <c r="O23" s="3">
        <f>Table1[[#This Row],[365 implied]]</f>
        <v>0.6097560975609756</v>
      </c>
      <c r="P23" s="3">
        <f>(Table1[[#This Row],[poisson_likelihood]] - (1-Table1[[#This Row],[poisson_likelihood]])/(1/Table1[[#This Row],[99/pinn implied]]-1))/4</f>
        <v>3.0126673380857893E-2</v>
      </c>
      <c r="Q23" s="4">
        <f>Table1[[#This Row],[kelly/4 99]]*$W$2*$U$2</f>
        <v>52.721678416501312</v>
      </c>
      <c r="R23" s="11" t="s">
        <v>172</v>
      </c>
      <c r="S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33.741874186560842</v>
      </c>
    </row>
    <row r="24" spans="1:19" x14ac:dyDescent="0.2">
      <c r="A24">
        <v>7858</v>
      </c>
      <c r="B24" t="s">
        <v>37</v>
      </c>
      <c r="C24" s="1">
        <v>45621</v>
      </c>
      <c r="D24" t="s">
        <v>13</v>
      </c>
      <c r="E24">
        <v>1.5</v>
      </c>
      <c r="F24" s="3">
        <v>0.47169811320754701</v>
      </c>
      <c r="G24" s="3">
        <v>0.48520920420440999</v>
      </c>
      <c r="H24" s="3">
        <v>0.53968851780521998</v>
      </c>
      <c r="I24" s="3">
        <v>0.493589743589743</v>
      </c>
      <c r="J24" s="3">
        <v>0.49116607773851501</v>
      </c>
      <c r="K24" s="3">
        <v>3.2174030747113301E-2</v>
      </c>
      <c r="L24" s="3">
        <f>1/2.15</f>
        <v>0.46511627906976744</v>
      </c>
      <c r="M24" s="3">
        <f>(Table1[[#This Row],[poisson_likelihood]] - (1-Table1[[#This Row],[poisson_likelihood]])/(1/Table1[[#This Row],[365 implied]]-1))/4</f>
        <v>3.4854415930700641E-2</v>
      </c>
      <c r="N24" s="8">
        <f>Table1[[#This Row],[kelly/4 365]]*$W$2*$U$2</f>
        <v>60.995227878726126</v>
      </c>
      <c r="O24" s="3">
        <f>1/2.1</f>
        <v>0.47619047619047616</v>
      </c>
      <c r="P24" s="3">
        <f>(Table1[[#This Row],[poisson_likelihood]] - (1-Table1[[#This Row],[poisson_likelihood]])/(1/Table1[[#This Row],[99/pinn implied]]-1))/4</f>
        <v>3.0305883497945912E-2</v>
      </c>
      <c r="Q24" s="4">
        <f>Table1[[#This Row],[kelly/4 99]]*$W$2*$U$2</f>
        <v>53.035296121405345</v>
      </c>
      <c r="R24" s="11" t="s">
        <v>171</v>
      </c>
      <c r="S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-60.995227878726126</v>
      </c>
    </row>
    <row r="25" spans="1:19" x14ac:dyDescent="0.2">
      <c r="A25">
        <v>7917</v>
      </c>
      <c r="B25" t="s">
        <v>67</v>
      </c>
      <c r="C25" s="1">
        <v>45621</v>
      </c>
      <c r="D25" t="s">
        <v>12</v>
      </c>
      <c r="E25">
        <v>1.5</v>
      </c>
      <c r="F25" s="3">
        <v>0.62111801242235998</v>
      </c>
      <c r="G25" s="3">
        <v>0.69515354773173899</v>
      </c>
      <c r="H25" s="3">
        <v>0.66769001790291904</v>
      </c>
      <c r="I25" s="3">
        <v>0.53763440860214995</v>
      </c>
      <c r="J25" s="3">
        <v>0.55590062111801197</v>
      </c>
      <c r="K25" s="3">
        <v>3.0729888862172001E-2</v>
      </c>
      <c r="L25" s="3">
        <f>1/1.58</f>
        <v>0.63291139240506322</v>
      </c>
      <c r="M25" s="3">
        <f>(Table1[[#This Row],[poisson_likelihood]] - (1-Table1[[#This Row],[poisson_likelihood]])/(1/Table1[[#This Row],[365 implied]]-1))/4</f>
        <v>2.3685443226987984E-2</v>
      </c>
      <c r="N25" s="4">
        <f>Table1[[#This Row],[kelly/4 365]]*$W$2*$U$2</f>
        <v>41.449525647228974</v>
      </c>
      <c r="O25" s="3">
        <f>1/1.6</f>
        <v>0.625</v>
      </c>
      <c r="P25" s="3">
        <f>(Table1[[#This Row],[poisson_likelihood]] - (1-Table1[[#This Row],[poisson_likelihood]])/(1/Table1[[#This Row],[99/pinn implied]]-1))/4</f>
        <v>2.8460011935279389E-2</v>
      </c>
      <c r="Q25" s="8">
        <f>Table1[[#This Row],[kelly/4 99]]*$W$2*$U$2</f>
        <v>49.80502088673893</v>
      </c>
      <c r="R25" s="11" t="s">
        <v>171</v>
      </c>
      <c r="S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-49.80502088673893</v>
      </c>
    </row>
    <row r="26" spans="1:19" x14ac:dyDescent="0.2">
      <c r="A26">
        <v>7964</v>
      </c>
      <c r="B26" t="s">
        <v>90</v>
      </c>
      <c r="C26" s="1">
        <v>45621</v>
      </c>
      <c r="D26" t="s">
        <v>13</v>
      </c>
      <c r="E26">
        <v>1.5</v>
      </c>
      <c r="F26" s="3">
        <v>0.40322580645161199</v>
      </c>
      <c r="G26" s="3">
        <v>0.42224245057443499</v>
      </c>
      <c r="H26" s="3">
        <v>0.47298240801005798</v>
      </c>
      <c r="I26" s="3">
        <v>0.49180327868852403</v>
      </c>
      <c r="J26" s="3">
        <v>0.446202531645569</v>
      </c>
      <c r="K26" s="3">
        <v>2.9222360112321901E-2</v>
      </c>
      <c r="L26" s="3">
        <f>1/2.45</f>
        <v>0.4081632653061224</v>
      </c>
      <c r="M26" s="3">
        <f>(Table1[[#This Row],[poisson_likelihood]] - (1-Table1[[#This Row],[poisson_likelihood]])/(1/Table1[[#This Row],[365 implied]]-1))/4</f>
        <v>2.7380499935283117E-2</v>
      </c>
      <c r="N26" s="8">
        <f>Table1[[#This Row],[kelly/4 365]]*$W$2*$U$2</f>
        <v>47.915874886745463</v>
      </c>
      <c r="O26" s="3">
        <f>Table1[[#This Row],[365 implied]]</f>
        <v>0.4081632653061224</v>
      </c>
      <c r="P26" s="3">
        <f>(Table1[[#This Row],[poisson_likelihood]] - (1-Table1[[#This Row],[poisson_likelihood]])/(1/Table1[[#This Row],[99/pinn implied]]-1))/4</f>
        <v>2.7380499935283117E-2</v>
      </c>
      <c r="Q26" s="4">
        <f>Table1[[#This Row],[kelly/4 99]]*$W$2*$U$2</f>
        <v>47.915874886745463</v>
      </c>
      <c r="R26" s="11" t="s">
        <v>171</v>
      </c>
      <c r="S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-47.915874886745463</v>
      </c>
    </row>
    <row r="27" spans="1:19" x14ac:dyDescent="0.2">
      <c r="A27">
        <v>7889</v>
      </c>
      <c r="B27" t="s">
        <v>53</v>
      </c>
      <c r="C27" s="1">
        <v>45621</v>
      </c>
      <c r="D27" t="s">
        <v>12</v>
      </c>
      <c r="E27">
        <v>3.5</v>
      </c>
      <c r="F27" s="3">
        <v>0.54945054945054905</v>
      </c>
      <c r="G27" s="3">
        <v>0.60473315744784095</v>
      </c>
      <c r="H27" s="3">
        <v>0.59807356882947005</v>
      </c>
      <c r="I27" s="3">
        <v>0.57055214723926295</v>
      </c>
      <c r="J27" s="3">
        <v>0.53380782918149405</v>
      </c>
      <c r="K27" s="3">
        <v>2.69798461187916E-2</v>
      </c>
      <c r="L27" s="3">
        <f>1/1.8</f>
        <v>0.55555555555555558</v>
      </c>
      <c r="M27" s="3">
        <f>(Table1[[#This Row],[poisson_likelihood]] - (1-Table1[[#This Row],[poisson_likelihood]])/(1/Table1[[#This Row],[365 implied]]-1))/4</f>
        <v>2.3916382466576874E-2</v>
      </c>
      <c r="N27" s="8">
        <f>Table1[[#This Row],[kelly/4 365]]*$W$2*$U$2</f>
        <v>41.853669316509531</v>
      </c>
      <c r="O27" s="3">
        <f>Table1[[#This Row],[365 implied]]</f>
        <v>0.55555555555555558</v>
      </c>
      <c r="P27" s="3">
        <f>(Table1[[#This Row],[poisson_likelihood]] - (1-Table1[[#This Row],[poisson_likelihood]])/(1/Table1[[#This Row],[99/pinn implied]]-1))/4</f>
        <v>2.3916382466576874E-2</v>
      </c>
      <c r="Q27" s="4">
        <f>Table1[[#This Row],[kelly/4 99]]*$W$2*$U$2</f>
        <v>41.853669316509531</v>
      </c>
      <c r="R27" s="11" t="s">
        <v>171</v>
      </c>
      <c r="S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-41.853669316509531</v>
      </c>
    </row>
    <row r="28" spans="1:19" x14ac:dyDescent="0.2">
      <c r="A28">
        <v>7814</v>
      </c>
      <c r="B28" t="s">
        <v>15</v>
      </c>
      <c r="C28" s="1">
        <v>45621</v>
      </c>
      <c r="D28" t="s">
        <v>13</v>
      </c>
      <c r="E28">
        <v>2.5</v>
      </c>
      <c r="F28" s="3">
        <v>0.44444444444444398</v>
      </c>
      <c r="G28" s="3">
        <v>0.464211085118999</v>
      </c>
      <c r="H28" s="3">
        <v>0.50253883232520902</v>
      </c>
      <c r="I28" s="3">
        <v>0.46853146853146799</v>
      </c>
      <c r="J28" s="3">
        <v>0.47222222222222199</v>
      </c>
      <c r="K28" s="3">
        <v>2.6142474546344201E-2</v>
      </c>
      <c r="L28" s="3">
        <f>1/2.28</f>
        <v>0.43859649122807021</v>
      </c>
      <c r="M28" s="3">
        <f>(Table1[[#This Row],[poisson_likelihood]] - (1-Table1[[#This Row],[poisson_likelihood]])/(1/Table1[[#This Row],[365 implied]]-1))/4</f>
        <v>2.8474323769819621E-2</v>
      </c>
      <c r="N28" s="8">
        <f>Table1[[#This Row],[kelly/4 365]]*$W$2*$U$2</f>
        <v>49.830066597184334</v>
      </c>
      <c r="O28" s="3">
        <f>Table1[[#This Row],[365 implied]]</f>
        <v>0.43859649122807021</v>
      </c>
      <c r="P28" s="3">
        <f>(Table1[[#This Row],[poisson_likelihood]] - (1-Table1[[#This Row],[poisson_likelihood]])/(1/Table1[[#This Row],[99/pinn implied]]-1))/4</f>
        <v>2.8474323769819621E-2</v>
      </c>
      <c r="Q28" s="4">
        <f>Table1[[#This Row],[kelly/4 99]]*$W$2*$U$2</f>
        <v>49.830066597184334</v>
      </c>
      <c r="R28" s="11" t="s">
        <v>171</v>
      </c>
      <c r="S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-49.830066597184334</v>
      </c>
    </row>
    <row r="29" spans="1:19" x14ac:dyDescent="0.2">
      <c r="A29">
        <v>8067</v>
      </c>
      <c r="B29" t="s">
        <v>142</v>
      </c>
      <c r="C29" s="1">
        <v>45621</v>
      </c>
      <c r="D29" t="s">
        <v>12</v>
      </c>
      <c r="E29">
        <v>2.5</v>
      </c>
      <c r="F29" s="3">
        <v>0.44444444444444398</v>
      </c>
      <c r="G29" s="3">
        <v>0.54260477494895998</v>
      </c>
      <c r="H29" s="3">
        <v>0.50096354042464097</v>
      </c>
      <c r="I29" s="3">
        <v>0.393442622950819</v>
      </c>
      <c r="J29" s="3">
        <v>0.371428571428571</v>
      </c>
      <c r="K29" s="3">
        <v>2.54335931910885E-2</v>
      </c>
      <c r="L29" s="3">
        <f>1/2.32</f>
        <v>0.43103448275862072</v>
      </c>
      <c r="M29" s="3">
        <f>(Table1[[#This Row],[poisson_likelihood]] - (1-Table1[[#This Row],[poisson_likelihood]])/(1/Table1[[#This Row],[365 implied]]-1))/4</f>
        <v>3.0726404125978601E-2</v>
      </c>
      <c r="N29" s="8">
        <f>Table1[[#This Row],[kelly/4 365]]*$W$2*$U$2</f>
        <v>53.77120722046255</v>
      </c>
      <c r="O29" s="3">
        <f>Table1[[#This Row],[365 implied]]</f>
        <v>0.43103448275862072</v>
      </c>
      <c r="P29" s="3">
        <f>(Table1[[#This Row],[poisson_likelihood]] - (1-Table1[[#This Row],[poisson_likelihood]])/(1/Table1[[#This Row],[99/pinn implied]]-1))/4</f>
        <v>3.0726404125978601E-2</v>
      </c>
      <c r="Q29" s="4">
        <f>Table1[[#This Row],[kelly/4 99]]*$W$2*$U$2</f>
        <v>53.77120722046255</v>
      </c>
      <c r="R29" s="11" t="s">
        <v>172</v>
      </c>
      <c r="S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70.977993531010554</v>
      </c>
    </row>
    <row r="30" spans="1:19" x14ac:dyDescent="0.2">
      <c r="A30">
        <v>7974</v>
      </c>
      <c r="B30" t="s">
        <v>95</v>
      </c>
      <c r="C30" s="1">
        <v>45621</v>
      </c>
      <c r="D30" t="s">
        <v>13</v>
      </c>
      <c r="E30">
        <v>2.5</v>
      </c>
      <c r="F30" s="3">
        <v>0.55865921787709405</v>
      </c>
      <c r="G30" s="3">
        <v>0.55159284292486999</v>
      </c>
      <c r="H30" s="3">
        <v>0.60256178578599795</v>
      </c>
      <c r="I30" s="3">
        <v>0.60869565217391297</v>
      </c>
      <c r="J30" s="3">
        <v>0.59119496855345899</v>
      </c>
      <c r="K30" s="3">
        <v>2.4868859669917E-2</v>
      </c>
      <c r="L30" s="3">
        <f>1/1.76</f>
        <v>0.56818181818181823</v>
      </c>
      <c r="M30" s="3">
        <f>(Table1[[#This Row],[poisson_likelihood]] - (1-Table1[[#This Row],[poisson_likelihood]])/(1/Table1[[#This Row],[365 implied]]-1))/4</f>
        <v>1.9904191770840879E-2</v>
      </c>
      <c r="N30" s="8">
        <f>Table1[[#This Row],[kelly/4 365]]*$W$2*$U$2</f>
        <v>34.83233559897154</v>
      </c>
      <c r="O30" s="3">
        <f>Table1[[#This Row],[365 implied]]</f>
        <v>0.56818181818181823</v>
      </c>
      <c r="P30" s="3">
        <f>(Table1[[#This Row],[poisson_likelihood]] - (1-Table1[[#This Row],[poisson_likelihood]])/(1/Table1[[#This Row],[99/pinn implied]]-1))/4</f>
        <v>1.9904191770840879E-2</v>
      </c>
      <c r="Q30" s="4">
        <f>Table1[[#This Row],[kelly/4 99]]*$W$2*$U$2</f>
        <v>34.83233559897154</v>
      </c>
      <c r="R30" s="11" t="s">
        <v>172</v>
      </c>
      <c r="S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26.472575055218364</v>
      </c>
    </row>
    <row r="31" spans="1:19" x14ac:dyDescent="0.2">
      <c r="A31">
        <v>7933</v>
      </c>
      <c r="B31" t="s">
        <v>75</v>
      </c>
      <c r="C31" s="1">
        <v>45621</v>
      </c>
      <c r="D31" t="s">
        <v>12</v>
      </c>
      <c r="E31">
        <v>1.5</v>
      </c>
      <c r="F31" s="3">
        <v>0.56818181818181801</v>
      </c>
      <c r="G31" s="3">
        <v>0.66870623816536501</v>
      </c>
      <c r="H31" s="3">
        <v>0.61019193185364995</v>
      </c>
      <c r="I31" s="3">
        <v>0.54644808743169404</v>
      </c>
      <c r="J31" s="3">
        <v>0.56426332288401204</v>
      </c>
      <c r="K31" s="3">
        <v>2.4321644757376599E-2</v>
      </c>
      <c r="L31" s="3">
        <f>1/1.68</f>
        <v>0.59523809523809523</v>
      </c>
      <c r="M31" s="3">
        <f>(Table1[[#This Row],[poisson_likelihood]] - (1-Table1[[#This Row],[poisson_likelihood]])/(1/Table1[[#This Row],[365 implied]]-1))/4</f>
        <v>9.2361932037249572E-3</v>
      </c>
      <c r="N31" s="4">
        <f>Table1[[#This Row],[kelly/4 365]]*$W$2*$U$2</f>
        <v>16.163338106518676</v>
      </c>
      <c r="O31" s="3">
        <f>1/1.74</f>
        <v>0.57471264367816088</v>
      </c>
      <c r="P31" s="3">
        <f>(Table1[[#This Row],[poisson_likelihood]] - (1-Table1[[#This Row],[poisson_likelihood]])/(1/Table1[[#This Row],[99/pinn implied]]-1))/4</f>
        <v>2.0856068049105086E-2</v>
      </c>
      <c r="Q31" s="8">
        <f>Table1[[#This Row],[kelly/4 99]]*$W$2*$U$2</f>
        <v>36.498119085933901</v>
      </c>
      <c r="R31" s="11" t="s">
        <v>172</v>
      </c>
      <c r="S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27.008608123591095</v>
      </c>
    </row>
    <row r="32" spans="1:19" x14ac:dyDescent="0.2">
      <c r="A32">
        <v>7824</v>
      </c>
      <c r="B32" t="s">
        <v>20</v>
      </c>
      <c r="C32" s="1">
        <v>45621</v>
      </c>
      <c r="D32" t="s">
        <v>13</v>
      </c>
      <c r="E32">
        <v>1.5</v>
      </c>
      <c r="F32" s="3">
        <v>0.434782608695652</v>
      </c>
      <c r="G32" s="3">
        <v>0.440328487414891</v>
      </c>
      <c r="H32" s="3">
        <v>0.489528102755585</v>
      </c>
      <c r="I32" s="3">
        <v>0.45454545454545398</v>
      </c>
      <c r="J32" s="3">
        <v>0.46905537459283297</v>
      </c>
      <c r="K32" s="3">
        <v>2.4214353141893599E-2</v>
      </c>
      <c r="L32" s="3">
        <f>1/2.32</f>
        <v>0.43103448275862072</v>
      </c>
      <c r="M32" s="3">
        <f>(Table1[[#This Row],[poisson_likelihood]] - (1-Table1[[#This Row],[poisson_likelihood]])/(1/Table1[[#This Row],[365 implied]]-1))/4</f>
        <v>2.5701742119878246E-2</v>
      </c>
      <c r="N32" s="8">
        <f>Table1[[#This Row],[kelly/4 365]]*$W$2*$U$2</f>
        <v>44.978048709786933</v>
      </c>
      <c r="O32" s="3">
        <f>Table1[[#This Row],[365 implied]]</f>
        <v>0.43103448275862072</v>
      </c>
      <c r="P32" s="3">
        <f>(Table1[[#This Row],[poisson_likelihood]] - (1-Table1[[#This Row],[poisson_likelihood]])/(1/Table1[[#This Row],[99/pinn implied]]-1))/4</f>
        <v>2.5701742119878246E-2</v>
      </c>
      <c r="Q32" s="4">
        <f>Table1[[#This Row],[kelly/4 99]]*$W$2*$U$2</f>
        <v>44.978048709786933</v>
      </c>
      <c r="R32" s="11" t="s">
        <v>171</v>
      </c>
      <c r="S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-44.978048709786933</v>
      </c>
    </row>
    <row r="33" spans="1:19" x14ac:dyDescent="0.2">
      <c r="A33">
        <v>8085</v>
      </c>
      <c r="B33" t="s">
        <v>151</v>
      </c>
      <c r="C33" s="1">
        <v>45621</v>
      </c>
      <c r="D33" t="s">
        <v>12</v>
      </c>
      <c r="E33">
        <v>2.5</v>
      </c>
      <c r="F33" s="3">
        <v>0.58479532163742598</v>
      </c>
      <c r="G33" s="3">
        <v>0.66026016235750795</v>
      </c>
      <c r="H33" s="3">
        <v>0.62433988297645004</v>
      </c>
      <c r="I33" s="3">
        <v>0.54385964912280704</v>
      </c>
      <c r="J33" s="3">
        <v>0.53135313531353101</v>
      </c>
      <c r="K33" s="3">
        <v>2.3810281651313402E-2</v>
      </c>
      <c r="L33" s="3">
        <f>1/1.66</f>
        <v>0.60240963855421692</v>
      </c>
      <c r="M33" s="3">
        <f>(Table1[[#This Row],[poisson_likelihood]] - (1-Table1[[#This Row],[poisson_likelihood]])/(1/Table1[[#This Row],[365 implied]]-1))/4</f>
        <v>1.3789471871555686E-2</v>
      </c>
      <c r="N33" s="8">
        <f>Table1[[#This Row],[kelly/4 365]]*$W$2*$U$2</f>
        <v>24.131575775222451</v>
      </c>
      <c r="O33" s="3">
        <f>Table1[[#This Row],[365 implied]]</f>
        <v>0.60240963855421692</v>
      </c>
      <c r="P33" s="3">
        <f>(Table1[[#This Row],[poisson_likelihood]] - (1-Table1[[#This Row],[poisson_likelihood]])/(1/Table1[[#This Row],[99/pinn implied]]-1))/4</f>
        <v>1.3789471871555686E-2</v>
      </c>
      <c r="Q33" s="4">
        <f>Table1[[#This Row],[kelly/4 99]]*$W$2*$U$2</f>
        <v>24.131575775222451</v>
      </c>
      <c r="R33" s="11" t="s">
        <v>171</v>
      </c>
      <c r="S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-24.131575775222451</v>
      </c>
    </row>
    <row r="34" spans="1:19" x14ac:dyDescent="0.2">
      <c r="A34">
        <v>8092</v>
      </c>
      <c r="B34" t="s">
        <v>154</v>
      </c>
      <c r="C34" s="1">
        <v>45621</v>
      </c>
      <c r="D34" t="s">
        <v>13</v>
      </c>
      <c r="E34">
        <v>1.5</v>
      </c>
      <c r="F34" s="3">
        <v>0.40816326530612201</v>
      </c>
      <c r="G34" s="3">
        <v>0.43071481133321599</v>
      </c>
      <c r="H34" s="3">
        <v>0.463946828907362</v>
      </c>
      <c r="I34" s="3">
        <v>0.48538011695906402</v>
      </c>
      <c r="J34" s="3">
        <v>0.43918918918918898</v>
      </c>
      <c r="K34" s="3">
        <v>2.3563746693627301E-2</v>
      </c>
      <c r="L34" s="3">
        <f>1/2.5</f>
        <v>0.4</v>
      </c>
      <c r="M34" s="3">
        <f>(Table1[[#This Row],[poisson_likelihood]] - (1-Table1[[#This Row],[poisson_likelihood]])/(1/Table1[[#This Row],[365 implied]]-1))/4</f>
        <v>2.664451204473417E-2</v>
      </c>
      <c r="N34" s="8">
        <f>Table1[[#This Row],[kelly/4 365]]*$W$2*$U$2</f>
        <v>46.627896078284799</v>
      </c>
      <c r="O34" s="3">
        <f>Table1[[#This Row],[365 implied]]</f>
        <v>0.4</v>
      </c>
      <c r="P34" s="3">
        <f>(Table1[[#This Row],[poisson_likelihood]] - (1-Table1[[#This Row],[poisson_likelihood]])/(1/Table1[[#This Row],[99/pinn implied]]-1))/4</f>
        <v>2.664451204473417E-2</v>
      </c>
      <c r="Q34" s="4">
        <f>Table1[[#This Row],[kelly/4 99]]*$W$2*$U$2</f>
        <v>46.627896078284799</v>
      </c>
      <c r="R34" s="11" t="s">
        <v>170</v>
      </c>
      <c r="S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7810</v>
      </c>
      <c r="B35" t="s">
        <v>11</v>
      </c>
      <c r="C35" s="1">
        <v>45621</v>
      </c>
      <c r="D35" t="s">
        <v>13</v>
      </c>
      <c r="E35">
        <v>2.5</v>
      </c>
      <c r="F35" s="3">
        <v>0.485436893203883</v>
      </c>
      <c r="G35" s="3">
        <v>0.49023215273208198</v>
      </c>
      <c r="H35" s="3">
        <v>0.53293190304072102</v>
      </c>
      <c r="I35" s="3">
        <v>0.439306358381502</v>
      </c>
      <c r="J35" s="3">
        <v>0.44850498338870398</v>
      </c>
      <c r="K35" s="3">
        <v>2.30754057226145E-2</v>
      </c>
      <c r="L35" s="3">
        <f>1/2.1</f>
        <v>0.47619047619047616</v>
      </c>
      <c r="M35" s="3">
        <f>(Table1[[#This Row],[poisson_likelihood]] - (1-Table1[[#This Row],[poisson_likelihood]])/(1/Table1[[#This Row],[365 implied]]-1))/4</f>
        <v>2.7081135542162321E-2</v>
      </c>
      <c r="N35" s="8">
        <f>Table1[[#This Row],[kelly/4 365]]*$W$2*$U$2</f>
        <v>47.391987198784065</v>
      </c>
      <c r="O35" s="3">
        <f>Table1[[#This Row],[365 implied]]</f>
        <v>0.47619047619047616</v>
      </c>
      <c r="P35" s="3">
        <f>(Table1[[#This Row],[poisson_likelihood]] - (1-Table1[[#This Row],[poisson_likelihood]])/(1/Table1[[#This Row],[99/pinn implied]]-1))/4</f>
        <v>2.7081135542162321E-2</v>
      </c>
      <c r="Q35" s="4">
        <f>Table1[[#This Row],[kelly/4 99]]*$W$2*$U$2</f>
        <v>47.391987198784065</v>
      </c>
      <c r="R35" s="11" t="s">
        <v>172</v>
      </c>
      <c r="S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52.131185918662482</v>
      </c>
    </row>
    <row r="36" spans="1:19" x14ac:dyDescent="0.2">
      <c r="A36">
        <v>7900</v>
      </c>
      <c r="B36" t="s">
        <v>58</v>
      </c>
      <c r="C36" s="1">
        <v>45621</v>
      </c>
      <c r="D36" t="s">
        <v>13</v>
      </c>
      <c r="E36">
        <v>3.5</v>
      </c>
      <c r="F36" s="3">
        <v>0.467289719626168</v>
      </c>
      <c r="G36" s="3">
        <v>0.479536706576904</v>
      </c>
      <c r="H36" s="3">
        <v>0.51421617126526697</v>
      </c>
      <c r="I36" s="3">
        <v>0.48366013071895397</v>
      </c>
      <c r="J36" s="3">
        <v>0.47386759581881499</v>
      </c>
      <c r="K36" s="3">
        <v>2.20225014271213E-2</v>
      </c>
      <c r="L36" s="3">
        <f>1/2.2</f>
        <v>0.45454545454545453</v>
      </c>
      <c r="M36" s="3">
        <f>(Table1[[#This Row],[poisson_likelihood]] - (1-Table1[[#This Row],[poisson_likelihood]])/(1/Table1[[#This Row],[365 implied]]-1))/4</f>
        <v>2.7349078496580706E-2</v>
      </c>
      <c r="N36" s="8">
        <f>Table1[[#This Row],[kelly/4 365]]*$W$2*$U$2</f>
        <v>47.860887369016233</v>
      </c>
      <c r="O36" s="3">
        <f>Table1[[#This Row],[365 implied]]</f>
        <v>0.45454545454545453</v>
      </c>
      <c r="P36" s="3">
        <f>(Table1[[#This Row],[poisson_likelihood]] - (1-Table1[[#This Row],[poisson_likelihood]])/(1/Table1[[#This Row],[99/pinn implied]]-1))/4</f>
        <v>2.7349078496580706E-2</v>
      </c>
      <c r="Q36" s="4">
        <f>Table1[[#This Row],[kelly/4 99]]*$W$2*$U$2</f>
        <v>47.860887369016233</v>
      </c>
      <c r="R36" s="11" t="s">
        <v>172</v>
      </c>
      <c r="S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57.433064842819483</v>
      </c>
    </row>
    <row r="37" spans="1:19" x14ac:dyDescent="0.2">
      <c r="A37">
        <v>8084</v>
      </c>
      <c r="B37" t="s">
        <v>150</v>
      </c>
      <c r="C37" s="1">
        <v>45621</v>
      </c>
      <c r="D37" t="s">
        <v>13</v>
      </c>
      <c r="E37">
        <v>1.5</v>
      </c>
      <c r="F37" s="3">
        <v>0.4</v>
      </c>
      <c r="G37" s="3">
        <v>0.40988068032449698</v>
      </c>
      <c r="H37" s="3">
        <v>0.45223199876119602</v>
      </c>
      <c r="I37" s="3">
        <v>0.38888888888888801</v>
      </c>
      <c r="J37" s="3">
        <v>0.375494071146245</v>
      </c>
      <c r="K37" s="3">
        <v>2.1763332817164999E-2</v>
      </c>
      <c r="L37" s="3">
        <f>1/2.45</f>
        <v>0.4081632653061224</v>
      </c>
      <c r="M37" s="3">
        <f>(Table1[[#This Row],[poisson_likelihood]] - (1-Table1[[#This Row],[poisson_likelihood]])/(1/Table1[[#This Row],[365 implied]]-1))/4</f>
        <v>1.8615240856022466E-2</v>
      </c>
      <c r="N37" s="8">
        <f>Table1[[#This Row],[kelly/4 365]]*$W$2*$U$2</f>
        <v>32.576671498039317</v>
      </c>
      <c r="O37" s="3">
        <f>Table1[[#This Row],[365 implied]]</f>
        <v>0.4081632653061224</v>
      </c>
      <c r="P37" s="3">
        <f>(Table1[[#This Row],[poisson_likelihood]] - (1-Table1[[#This Row],[poisson_likelihood]])/(1/Table1[[#This Row],[99/pinn implied]]-1))/4</f>
        <v>1.8615240856022466E-2</v>
      </c>
      <c r="Q37" s="4">
        <f>Table1[[#This Row],[kelly/4 99]]*$W$2*$U$2</f>
        <v>32.576671498039317</v>
      </c>
      <c r="R37" s="11"/>
      <c r="S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7952</v>
      </c>
      <c r="B38" t="s">
        <v>84</v>
      </c>
      <c r="C38" s="1">
        <v>45621</v>
      </c>
      <c r="D38" t="s">
        <v>13</v>
      </c>
      <c r="E38">
        <v>2.5</v>
      </c>
      <c r="F38" s="3">
        <v>0.54054054054054002</v>
      </c>
      <c r="G38" s="3">
        <v>0.53477137259998198</v>
      </c>
      <c r="H38" s="3">
        <v>0.58050310659485904</v>
      </c>
      <c r="I38" s="3">
        <v>0.65116279069767402</v>
      </c>
      <c r="J38" s="3">
        <v>0.60540540540540499</v>
      </c>
      <c r="K38" s="3">
        <v>2.1744337411908701E-2</v>
      </c>
      <c r="L38" s="3">
        <f>1/1.83</f>
        <v>0.54644808743169393</v>
      </c>
      <c r="M38" s="3">
        <f>(Table1[[#This Row],[poisson_likelihood]] - (1-Table1[[#This Row],[poisson_likelihood]])/(1/Table1[[#This Row],[365 implied]]-1))/4</f>
        <v>1.8771290683310904E-2</v>
      </c>
      <c r="N38" s="8">
        <f>Table1[[#This Row],[kelly/4 365]]*$W$2*$U$2</f>
        <v>32.84975869579408</v>
      </c>
      <c r="O38" s="3">
        <f>Table1[[#This Row],[365 implied]]</f>
        <v>0.54644808743169393</v>
      </c>
      <c r="P38" s="3">
        <f>(Table1[[#This Row],[poisson_likelihood]] - (1-Table1[[#This Row],[poisson_likelihood]])/(1/Table1[[#This Row],[99/pinn implied]]-1))/4</f>
        <v>1.8771290683310904E-2</v>
      </c>
      <c r="Q38" s="4">
        <f>Table1[[#This Row],[kelly/4 99]]*$W$2*$U$2</f>
        <v>32.84975869579408</v>
      </c>
      <c r="R38" s="11" t="s">
        <v>171</v>
      </c>
      <c r="S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-32.84975869579408</v>
      </c>
    </row>
    <row r="39" spans="1:19" x14ac:dyDescent="0.2">
      <c r="A39">
        <v>7972</v>
      </c>
      <c r="B39" t="s">
        <v>94</v>
      </c>
      <c r="C39" s="1">
        <v>45621</v>
      </c>
      <c r="D39" t="s">
        <v>13</v>
      </c>
      <c r="E39">
        <v>1.5</v>
      </c>
      <c r="F39" s="3">
        <v>0.48780487804877998</v>
      </c>
      <c r="G39" s="3">
        <v>0.47719147940901002</v>
      </c>
      <c r="H39" s="3">
        <v>0.53213006764996496</v>
      </c>
      <c r="I39" s="3">
        <v>0.524861878453038</v>
      </c>
      <c r="J39" s="3">
        <v>0.52229299363057302</v>
      </c>
      <c r="K39" s="3">
        <v>2.16349139720068E-2</v>
      </c>
      <c r="L39" s="3">
        <f>1/2.1</f>
        <v>0.47619047619047616</v>
      </c>
      <c r="M39" s="3">
        <f>(Table1[[#This Row],[poisson_likelihood]] - (1-Table1[[#This Row],[poisson_likelihood]])/(1/Table1[[#This Row],[365 implied]]-1))/4</f>
        <v>2.6698441378392376E-2</v>
      </c>
      <c r="N39" s="8">
        <f>Table1[[#This Row],[kelly/4 365]]*$W$2*$U$2</f>
        <v>46.722272412186662</v>
      </c>
      <c r="O39" s="3">
        <f>1/2.1</f>
        <v>0.47619047619047616</v>
      </c>
      <c r="P39" s="3">
        <f>(Table1[[#This Row],[poisson_likelihood]] - (1-Table1[[#This Row],[poisson_likelihood]])/(1/Table1[[#This Row],[99/pinn implied]]-1))/4</f>
        <v>2.6698441378392376E-2</v>
      </c>
      <c r="Q39" s="4">
        <f>Table1[[#This Row],[kelly/4 99]]*$W$2*$U$2</f>
        <v>46.722272412186662</v>
      </c>
      <c r="R39" s="11" t="s">
        <v>172</v>
      </c>
      <c r="S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51.394499653405326</v>
      </c>
    </row>
    <row r="40" spans="1:19" x14ac:dyDescent="0.2">
      <c r="A40">
        <v>8013</v>
      </c>
      <c r="B40" t="s">
        <v>115</v>
      </c>
      <c r="C40" s="1">
        <v>45621</v>
      </c>
      <c r="D40" t="s">
        <v>12</v>
      </c>
      <c r="E40">
        <v>2.5</v>
      </c>
      <c r="F40" s="3">
        <v>0.485436893203883</v>
      </c>
      <c r="G40" s="3">
        <v>0.57159975114221995</v>
      </c>
      <c r="H40" s="3">
        <v>0.52861417965431601</v>
      </c>
      <c r="I40" s="3">
        <v>0.54545454545454497</v>
      </c>
      <c r="J40" s="3">
        <v>0.51851851851851805</v>
      </c>
      <c r="K40" s="3">
        <v>2.0977643888653499E-2</v>
      </c>
      <c r="L40" s="3" t="s">
        <v>170</v>
      </c>
      <c r="M40" s="3" t="e">
        <f>(Table1[[#This Row],[poisson_likelihood]] - (1-Table1[[#This Row],[poisson_likelihood]])/(1/Table1[[#This Row],[365 implied]]-1))/4</f>
        <v>#VALUE!</v>
      </c>
      <c r="N40" s="4" t="e">
        <f>Table1[[#This Row],[kelly/4 365]]*$W$2*$U$2</f>
        <v>#VALUE!</v>
      </c>
      <c r="O40" s="3"/>
      <c r="P40" s="3" t="e">
        <f>(Table1[[#This Row],[poisson_likelihood]] - (1-Table1[[#This Row],[poisson_likelihood]])/(1/Table1[[#This Row],[99/pinn implied]]-1))/4</f>
        <v>#DIV/0!</v>
      </c>
      <c r="Q40" s="4" t="e">
        <f>Table1[[#This Row],[kelly/4 99]]*$W$2*$U$2</f>
        <v>#DIV/0!</v>
      </c>
      <c r="R40" s="11"/>
      <c r="S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7924</v>
      </c>
      <c r="B41" t="s">
        <v>70</v>
      </c>
      <c r="C41" s="1">
        <v>45621</v>
      </c>
      <c r="D41" t="s">
        <v>13</v>
      </c>
      <c r="E41">
        <v>3.5</v>
      </c>
      <c r="F41" s="3">
        <v>0.52356020942408299</v>
      </c>
      <c r="G41" s="3">
        <v>0.52431977759836101</v>
      </c>
      <c r="H41" s="3">
        <v>0.56309810626637602</v>
      </c>
      <c r="I41" s="3">
        <v>0.61202185792349695</v>
      </c>
      <c r="J41" s="3">
        <v>0.57188498402555898</v>
      </c>
      <c r="K41" s="3">
        <v>2.0746533782631499E-2</v>
      </c>
      <c r="L41" s="3">
        <f>1/1.95</f>
        <v>0.51282051282051289</v>
      </c>
      <c r="M41" s="3">
        <f>(Table1[[#This Row],[poisson_likelihood]] - (1-Table1[[#This Row],[poisson_likelihood]])/(1/Table1[[#This Row],[365 implied]]-1))/4</f>
        <v>2.5800344005113982E-2</v>
      </c>
      <c r="N41" s="8">
        <f>Table1[[#This Row],[kelly/4 365]]*$W$2*$U$2</f>
        <v>45.15060200894947</v>
      </c>
      <c r="O41" s="3">
        <f>Table1[[#This Row],[365 implied]]</f>
        <v>0.51282051282051289</v>
      </c>
      <c r="P41" s="3">
        <f>(Table1[[#This Row],[poisson_likelihood]] - (1-Table1[[#This Row],[poisson_likelihood]])/(1/Table1[[#This Row],[99/pinn implied]]-1))/4</f>
        <v>2.5800344005113982E-2</v>
      </c>
      <c r="Q41" s="4">
        <f>Table1[[#This Row],[kelly/4 99]]*$W$2*$U$2</f>
        <v>45.15060200894947</v>
      </c>
      <c r="R41" s="11" t="s">
        <v>172</v>
      </c>
      <c r="S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42.893071908501987</v>
      </c>
    </row>
    <row r="42" spans="1:19" x14ac:dyDescent="0.2">
      <c r="A42">
        <v>7812</v>
      </c>
      <c r="B42" t="s">
        <v>14</v>
      </c>
      <c r="C42" s="1">
        <v>45621</v>
      </c>
      <c r="D42" t="s">
        <v>13</v>
      </c>
      <c r="E42">
        <v>2.5</v>
      </c>
      <c r="F42" s="3">
        <v>0.47169811320754701</v>
      </c>
      <c r="G42" s="3">
        <v>0.47034855292112299</v>
      </c>
      <c r="H42" s="3">
        <v>0.51076717976654495</v>
      </c>
      <c r="I42" s="3">
        <v>0.469273743016759</v>
      </c>
      <c r="J42" s="3">
        <v>0.47058823529411697</v>
      </c>
      <c r="K42" s="3">
        <v>1.8488040425240101E-2</v>
      </c>
      <c r="L42" s="3">
        <f>1/2.1</f>
        <v>0.47619047619047616</v>
      </c>
      <c r="M42" s="3">
        <f>(Table1[[#This Row],[poisson_likelihood]] - (1-Table1[[#This Row],[poisson_likelihood]])/(1/Table1[[#This Row],[365 implied]]-1))/4</f>
        <v>1.6502517615851003E-2</v>
      </c>
      <c r="N42" s="8">
        <f>Table1[[#This Row],[kelly/4 365]]*$W$2*$U$2</f>
        <v>28.879405827739255</v>
      </c>
      <c r="O42" s="3">
        <f>Table1[[#This Row],[365 implied]]</f>
        <v>0.47619047619047616</v>
      </c>
      <c r="P42" s="3">
        <f>(Table1[[#This Row],[poisson_likelihood]] - (1-Table1[[#This Row],[poisson_likelihood]])/(1/Table1[[#This Row],[99/pinn implied]]-1))/4</f>
        <v>1.6502517615851003E-2</v>
      </c>
      <c r="Q42" s="4">
        <f>Table1[[#This Row],[kelly/4 99]]*$W$2*$U$2</f>
        <v>28.879405827739255</v>
      </c>
      <c r="R42" s="11" t="s">
        <v>171</v>
      </c>
      <c r="S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-28.879405827739255</v>
      </c>
    </row>
    <row r="43" spans="1:19" x14ac:dyDescent="0.2">
      <c r="A43">
        <v>7977</v>
      </c>
      <c r="B43" t="s">
        <v>97</v>
      </c>
      <c r="C43" s="1">
        <v>45621</v>
      </c>
      <c r="D43" t="s">
        <v>12</v>
      </c>
      <c r="E43">
        <v>2.5</v>
      </c>
      <c r="F43" s="3">
        <v>0.39682539682539603</v>
      </c>
      <c r="G43" s="3">
        <v>0.48260499504923399</v>
      </c>
      <c r="H43" s="3">
        <v>0.43863532074390499</v>
      </c>
      <c r="I43" s="3">
        <v>0.40217391304347799</v>
      </c>
      <c r="J43" s="3">
        <v>0.376582278481012</v>
      </c>
      <c r="K43" s="3">
        <v>1.7329113203066002E-2</v>
      </c>
      <c r="L43" s="3">
        <f>1/2.5</f>
        <v>0.4</v>
      </c>
      <c r="M43" s="3">
        <f>(Table1[[#This Row],[poisson_likelihood]] - (1-Table1[[#This Row],[poisson_likelihood]])/(1/Table1[[#This Row],[365 implied]]-1))/4</f>
        <v>1.6098050309960407E-2</v>
      </c>
      <c r="N43" s="8">
        <f>Table1[[#This Row],[kelly/4 365]]*$W$2*$U$2</f>
        <v>28.171588042430713</v>
      </c>
      <c r="O43" s="3">
        <f>Table1[[#This Row],[365 implied]]</f>
        <v>0.4</v>
      </c>
      <c r="P43" s="3">
        <f>(Table1[[#This Row],[poisson_likelihood]] - (1-Table1[[#This Row],[poisson_likelihood]])/(1/Table1[[#This Row],[99/pinn implied]]-1))/4</f>
        <v>1.6098050309960407E-2</v>
      </c>
      <c r="Q43" s="4">
        <f>Table1[[#This Row],[kelly/4 99]]*$W$2*$U$2</f>
        <v>28.171588042430713</v>
      </c>
      <c r="R43" s="11" t="s">
        <v>171</v>
      </c>
      <c r="S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-28.171588042430713</v>
      </c>
    </row>
    <row r="44" spans="1:19" x14ac:dyDescent="0.2">
      <c r="A44">
        <v>8037</v>
      </c>
      <c r="B44" t="s">
        <v>127</v>
      </c>
      <c r="C44" s="1">
        <v>45621</v>
      </c>
      <c r="D44" t="s">
        <v>12</v>
      </c>
      <c r="E44">
        <v>1.5</v>
      </c>
      <c r="F44" s="3">
        <v>0.61349693251533699</v>
      </c>
      <c r="G44" s="3">
        <v>0.66294371356227699</v>
      </c>
      <c r="H44" s="3">
        <v>0.63975803527103503</v>
      </c>
      <c r="I44" s="3">
        <v>0.63068181818181801</v>
      </c>
      <c r="J44" s="3">
        <v>0.63278688524590099</v>
      </c>
      <c r="K44" s="3">
        <v>1.69863482110265E-2</v>
      </c>
      <c r="L44" s="3">
        <f>1/1.62</f>
        <v>0.61728395061728392</v>
      </c>
      <c r="M44" s="3">
        <f>(Table1[[#This Row],[poisson_likelihood]] - (1-Table1[[#This Row],[poisson_likelihood]])/(1/Table1[[#This Row],[365 implied]]-1))/4</f>
        <v>1.4680652072208394E-2</v>
      </c>
      <c r="N44" s="8">
        <f>Table1[[#This Row],[kelly/4 365]]*$W$2*$U$2</f>
        <v>25.691141126364691</v>
      </c>
      <c r="O44" s="3">
        <f>Table1[[#This Row],[365 implied]]</f>
        <v>0.61728395061728392</v>
      </c>
      <c r="P44" s="3">
        <f>(Table1[[#This Row],[poisson_likelihood]] - (1-Table1[[#This Row],[poisson_likelihood]])/(1/Table1[[#This Row],[99/pinn implied]]-1))/4</f>
        <v>1.4680652072208394E-2</v>
      </c>
      <c r="Q44" s="4">
        <f>Table1[[#This Row],[kelly/4 99]]*$W$2*$U$2</f>
        <v>25.691141126364691</v>
      </c>
      <c r="R44" s="11" t="s">
        <v>171</v>
      </c>
      <c r="S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-25.691141126364691</v>
      </c>
    </row>
    <row r="45" spans="1:19" x14ac:dyDescent="0.2">
      <c r="A45">
        <v>8097</v>
      </c>
      <c r="B45" t="s">
        <v>157</v>
      </c>
      <c r="C45" s="1">
        <v>45621</v>
      </c>
      <c r="D45" t="s">
        <v>12</v>
      </c>
      <c r="E45">
        <v>1.5</v>
      </c>
      <c r="F45" s="3">
        <v>0.60606060606060597</v>
      </c>
      <c r="G45" s="3">
        <v>0.67856187488742103</v>
      </c>
      <c r="H45" s="3">
        <v>0.63236019702300905</v>
      </c>
      <c r="I45" s="3">
        <v>0.56906077348066297</v>
      </c>
      <c r="J45" s="3">
        <v>0.56591639871382604</v>
      </c>
      <c r="K45" s="3">
        <v>1.66901250338332E-2</v>
      </c>
      <c r="L45" s="3">
        <f>1/1.66</f>
        <v>0.60240963855421692</v>
      </c>
      <c r="M45" s="3">
        <f>(Table1[[#This Row],[poisson_likelihood]] - (1-Table1[[#This Row],[poisson_likelihood]])/(1/Table1[[#This Row],[365 implied]]-1))/4</f>
        <v>1.8832548128104171E-2</v>
      </c>
      <c r="N45" s="8">
        <f>Table1[[#This Row],[kelly/4 365]]*$W$2*$U$2</f>
        <v>32.956959224182299</v>
      </c>
      <c r="O45" s="3">
        <f>Table1[[#This Row],[365 implied]]</f>
        <v>0.60240963855421692</v>
      </c>
      <c r="P45" s="3">
        <f>(Table1[[#This Row],[poisson_likelihood]] - (1-Table1[[#This Row],[poisson_likelihood]])/(1/Table1[[#This Row],[99/pinn implied]]-1))/4</f>
        <v>1.8832548128104171E-2</v>
      </c>
      <c r="Q45" s="4">
        <f>Table1[[#This Row],[kelly/4 99]]*$W$2*$U$2</f>
        <v>32.956959224182299</v>
      </c>
      <c r="R45" s="11" t="s">
        <v>172</v>
      </c>
      <c r="S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21.751593087960316</v>
      </c>
    </row>
    <row r="46" spans="1:19" x14ac:dyDescent="0.2">
      <c r="A46">
        <v>7817</v>
      </c>
      <c r="B46" t="s">
        <v>17</v>
      </c>
      <c r="C46" s="1">
        <v>45621</v>
      </c>
      <c r="D46" t="s">
        <v>12</v>
      </c>
      <c r="E46">
        <v>2.5</v>
      </c>
      <c r="F46" s="3">
        <v>0.44642857142857101</v>
      </c>
      <c r="G46" s="3">
        <v>0.52239158546254905</v>
      </c>
      <c r="H46" s="3">
        <v>0.48337303650401697</v>
      </c>
      <c r="I46" s="3">
        <v>0.57377049180327799</v>
      </c>
      <c r="J46" s="3">
        <v>0.52076677316293896</v>
      </c>
      <c r="K46" s="3">
        <v>1.6684597130846399E-2</v>
      </c>
      <c r="L46" s="3">
        <f>1/2.3</f>
        <v>0.43478260869565222</v>
      </c>
      <c r="M46" s="3">
        <f>(Table1[[#This Row],[poisson_likelihood]] - (1-Table1[[#This Row],[poisson_likelihood]])/(1/Table1[[#This Row],[365 implied]]-1))/4</f>
        <v>2.1491919992161337E-2</v>
      </c>
      <c r="N46" s="8">
        <f>Table1[[#This Row],[kelly/4 365]]*$W$2*$U$2</f>
        <v>37.610859986282343</v>
      </c>
      <c r="O46" s="3">
        <f>Table1[[#This Row],[365 implied]]</f>
        <v>0.43478260869565222</v>
      </c>
      <c r="P46" s="3">
        <f>(Table1[[#This Row],[poisson_likelihood]] - (1-Table1[[#This Row],[poisson_likelihood]])/(1/Table1[[#This Row],[99/pinn implied]]-1))/4</f>
        <v>2.1491919992161337E-2</v>
      </c>
      <c r="Q46" s="4">
        <f>Table1[[#This Row],[kelly/4 99]]*$W$2*$U$2</f>
        <v>37.610859986282343</v>
      </c>
      <c r="R46" s="11" t="s">
        <v>171</v>
      </c>
      <c r="S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-37.610859986282343</v>
      </c>
    </row>
    <row r="47" spans="1:19" x14ac:dyDescent="0.2">
      <c r="A47">
        <v>7954</v>
      </c>
      <c r="B47" t="s">
        <v>85</v>
      </c>
      <c r="C47" s="1">
        <v>45621</v>
      </c>
      <c r="D47" t="s">
        <v>13</v>
      </c>
      <c r="E47">
        <v>3.5</v>
      </c>
      <c r="F47" s="3">
        <v>0.61728395061728303</v>
      </c>
      <c r="G47" s="3">
        <v>0.61360606838441401</v>
      </c>
      <c r="H47" s="3">
        <v>0.64243323129253005</v>
      </c>
      <c r="I47" s="3">
        <v>0.611464968152866</v>
      </c>
      <c r="J47" s="3">
        <v>0.62105263157894697</v>
      </c>
      <c r="K47" s="3">
        <v>1.64281591507657E-2</v>
      </c>
      <c r="L47" s="3">
        <f>1/1.57</f>
        <v>0.63694267515923564</v>
      </c>
      <c r="M47" s="3">
        <f>(Table1[[#This Row],[poisson_likelihood]] - (1-Table1[[#This Row],[poisson_likelihood]])/(1/Table1[[#This Row],[365 implied]]-1))/4</f>
        <v>3.7807776882772814E-3</v>
      </c>
      <c r="N47" s="4">
        <f>Table1[[#This Row],[kelly/4 365]]*$W$2*$U$2</f>
        <v>6.6163609544852422</v>
      </c>
      <c r="O47" s="3">
        <f>Table1[[#This Row],[365 implied]]</f>
        <v>0.63694267515923564</v>
      </c>
      <c r="P47" s="3">
        <f>(Table1[[#This Row],[poisson_likelihood]] - (1-Table1[[#This Row],[poisson_likelihood]])/(1/Table1[[#This Row],[99/pinn implied]]-1))/4</f>
        <v>3.7807776882772814E-3</v>
      </c>
      <c r="Q47" s="4">
        <f>Table1[[#This Row],[kelly/4 99]]*$W$2*$U$2</f>
        <v>6.6163609544852422</v>
      </c>
      <c r="R47" s="11"/>
      <c r="S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8046</v>
      </c>
      <c r="B48" t="s">
        <v>131</v>
      </c>
      <c r="C48" s="1">
        <v>45621</v>
      </c>
      <c r="D48" t="s">
        <v>13</v>
      </c>
      <c r="E48">
        <v>1.5</v>
      </c>
      <c r="F48" s="3">
        <v>0.51020408163265296</v>
      </c>
      <c r="G48" s="3">
        <v>0.48501974335341302</v>
      </c>
      <c r="H48" s="3">
        <v>0.54211697192322506</v>
      </c>
      <c r="I48" s="3">
        <v>0.50961538461538403</v>
      </c>
      <c r="J48" s="3">
        <v>0.52118644067796605</v>
      </c>
      <c r="K48" s="3">
        <v>1.6288871085812999E-2</v>
      </c>
      <c r="L48" s="3">
        <f>1/1.95</f>
        <v>0.51282051282051289</v>
      </c>
      <c r="M48" s="3">
        <f>(Table1[[#This Row],[poisson_likelihood]] - (1-Table1[[#This Row],[poisson_likelihood]])/(1/Table1[[#This Row],[365 implied]]-1))/4</f>
        <v>1.5033709276391777E-2</v>
      </c>
      <c r="N48" s="8">
        <f>Table1[[#This Row],[kelly/4 365]]*$W$2*$U$2</f>
        <v>26.30899123368561</v>
      </c>
      <c r="O48" s="3">
        <f>Table1[[#This Row],[365 implied]]</f>
        <v>0.51282051282051289</v>
      </c>
      <c r="P48" s="3">
        <f>(Table1[[#This Row],[poisson_likelihood]] - (1-Table1[[#This Row],[poisson_likelihood]])/(1/Table1[[#This Row],[99/pinn implied]]-1))/4</f>
        <v>1.5033709276391777E-2</v>
      </c>
      <c r="Q48" s="4">
        <f>Table1[[#This Row],[kelly/4 99]]*$W$2*$U$2</f>
        <v>26.30899123368561</v>
      </c>
      <c r="R48" s="11" t="s">
        <v>171</v>
      </c>
      <c r="S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-26.30899123368561</v>
      </c>
    </row>
    <row r="49" spans="1:19" x14ac:dyDescent="0.2">
      <c r="A49">
        <v>7983</v>
      </c>
      <c r="B49" t="s">
        <v>100</v>
      </c>
      <c r="C49" s="1">
        <v>45621</v>
      </c>
      <c r="D49" t="s">
        <v>12</v>
      </c>
      <c r="E49">
        <v>1.5</v>
      </c>
      <c r="F49" s="3">
        <v>0.62111801242235998</v>
      </c>
      <c r="G49" s="3">
        <v>0.674086111009082</v>
      </c>
      <c r="H49" s="3">
        <v>0.64459981503490404</v>
      </c>
      <c r="I49" s="3">
        <v>0.640718562874251</v>
      </c>
      <c r="J49" s="3">
        <v>0.60921843687374699</v>
      </c>
      <c r="K49" s="3">
        <v>1.5494140248441099E-2</v>
      </c>
      <c r="L49" s="3">
        <f>1/1.74</f>
        <v>0.57471264367816088</v>
      </c>
      <c r="M49" s="3">
        <f>(Table1[[#This Row],[poisson_likelihood]] - (1-Table1[[#This Row],[poisson_likelihood]])/(1/Table1[[#This Row],[365 implied]]-1))/4</f>
        <v>4.1082323702950382E-2</v>
      </c>
      <c r="N49" s="8">
        <f>Table1[[#This Row],[kelly/4 365]]*$W$2*$U$2</f>
        <v>71.894066480163175</v>
      </c>
      <c r="O49" s="3">
        <f>Table1[[#This Row],[365 implied]]</f>
        <v>0.57471264367816088</v>
      </c>
      <c r="P49" s="3">
        <f>(Table1[[#This Row],[poisson_likelihood]] - (1-Table1[[#This Row],[poisson_likelihood]])/(1/Table1[[#This Row],[99/pinn implied]]-1))/4</f>
        <v>4.1082323702950382E-2</v>
      </c>
      <c r="Q49" s="4">
        <f>Table1[[#This Row],[kelly/4 99]]*$W$2*$U$2</f>
        <v>71.894066480163175</v>
      </c>
      <c r="R49" s="11" t="s">
        <v>170</v>
      </c>
      <c r="S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7944</v>
      </c>
      <c r="B50" t="s">
        <v>80</v>
      </c>
      <c r="C50" s="1">
        <v>45621</v>
      </c>
      <c r="D50" t="s">
        <v>13</v>
      </c>
      <c r="E50">
        <v>1.5</v>
      </c>
      <c r="F50" s="3">
        <v>0.46296296296296202</v>
      </c>
      <c r="G50" s="3">
        <v>0.45136086924532398</v>
      </c>
      <c r="H50" s="3">
        <v>0.496211752292681</v>
      </c>
      <c r="I50" s="3">
        <v>0.59615384615384603</v>
      </c>
      <c r="J50" s="3">
        <v>0.58633093525179802</v>
      </c>
      <c r="K50" s="3">
        <v>1.54778846879724E-2</v>
      </c>
      <c r="L50" s="3">
        <f>1/2.15</f>
        <v>0.46511627906976744</v>
      </c>
      <c r="M50" s="3">
        <f>(Table1[[#This Row],[poisson_likelihood]] - (1-Table1[[#This Row],[poisson_likelihood]])/(1/Table1[[#This Row],[365 implied]]-1))/4</f>
        <v>1.4533753788970455E-2</v>
      </c>
      <c r="N50" s="8">
        <f>Table1[[#This Row],[kelly/4 365]]*$W$2*$U$2</f>
        <v>25.434069130698298</v>
      </c>
      <c r="O50" s="3">
        <f>Table1[[#This Row],[365 implied]]</f>
        <v>0.46511627906976744</v>
      </c>
      <c r="P50" s="3">
        <f>(Table1[[#This Row],[poisson_likelihood]] - (1-Table1[[#This Row],[poisson_likelihood]])/(1/Table1[[#This Row],[99/pinn implied]]-1))/4</f>
        <v>1.4533753788970455E-2</v>
      </c>
      <c r="Q50" s="4">
        <f>Table1[[#This Row],[kelly/4 99]]*$W$2*$U$2</f>
        <v>25.434069130698298</v>
      </c>
      <c r="R50" s="11" t="s">
        <v>172</v>
      </c>
      <c r="S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29.249179500303043</v>
      </c>
    </row>
    <row r="51" spans="1:19" x14ac:dyDescent="0.2">
      <c r="A51">
        <v>8001</v>
      </c>
      <c r="B51" t="s">
        <v>109</v>
      </c>
      <c r="C51" s="1">
        <v>45621</v>
      </c>
      <c r="D51" t="s">
        <v>12</v>
      </c>
      <c r="E51">
        <v>2.5</v>
      </c>
      <c r="F51" s="3">
        <v>0.48076923076923</v>
      </c>
      <c r="G51" s="3">
        <v>0.55078815339049703</v>
      </c>
      <c r="H51" s="3">
        <v>0.51068127076508796</v>
      </c>
      <c r="I51" s="3">
        <v>0.43258426966292102</v>
      </c>
      <c r="J51" s="3">
        <v>0.42718446601941701</v>
      </c>
      <c r="K51" s="3">
        <v>1.44020933313388E-2</v>
      </c>
      <c r="L51" s="3">
        <f>1/2.05</f>
        <v>0.48780487804878053</v>
      </c>
      <c r="M51" s="3">
        <f>(Table1[[#This Row],[poisson_likelihood]] - (1-Table1[[#This Row],[poisson_likelihood]])/(1/Table1[[#This Row],[365 implied]]-1))/4</f>
        <v>1.1165858349626245E-2</v>
      </c>
      <c r="N51" s="8">
        <f>Table1[[#This Row],[kelly/4 365]]*$W$2*$U$2</f>
        <v>19.54025211184593</v>
      </c>
      <c r="O51" s="3">
        <f>Table1[[#This Row],[365 implied]]</f>
        <v>0.48780487804878053</v>
      </c>
      <c r="P51" s="3">
        <f>(Table1[[#This Row],[poisson_likelihood]] - (1-Table1[[#This Row],[poisson_likelihood]])/(1/Table1[[#This Row],[99/pinn implied]]-1))/4</f>
        <v>1.1165858349626245E-2</v>
      </c>
      <c r="Q51" s="4">
        <f>Table1[[#This Row],[kelly/4 99]]*$W$2*$U$2</f>
        <v>19.54025211184593</v>
      </c>
      <c r="R51" s="11" t="s">
        <v>172</v>
      </c>
      <c r="S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20.517264717438223</v>
      </c>
    </row>
    <row r="52" spans="1:19" x14ac:dyDescent="0.2">
      <c r="A52">
        <v>8076</v>
      </c>
      <c r="B52" t="s">
        <v>146</v>
      </c>
      <c r="C52" s="1">
        <v>45621</v>
      </c>
      <c r="D52" t="s">
        <v>13</v>
      </c>
      <c r="E52">
        <v>2.5</v>
      </c>
      <c r="F52" s="3">
        <v>0.59171597633136097</v>
      </c>
      <c r="G52" s="3">
        <v>0.57688079935103098</v>
      </c>
      <c r="H52" s="3">
        <v>0.61462813047671505</v>
      </c>
      <c r="I52" s="3">
        <v>0.70588235294117596</v>
      </c>
      <c r="J52" s="3">
        <v>0.69787234042553103</v>
      </c>
      <c r="K52" s="3">
        <v>1.40295436614673E-2</v>
      </c>
      <c r="L52" s="3"/>
      <c r="M52" s="3" t="e">
        <f>(Table1[[#This Row],[poisson_likelihood]] - (1-Table1[[#This Row],[poisson_likelihood]])/(1/Table1[[#This Row],[365 implied]]-1))/4</f>
        <v>#DIV/0!</v>
      </c>
      <c r="N52" s="4" t="e">
        <f>Table1[[#This Row],[kelly/4 365]]*$W$2*$U$2</f>
        <v>#DIV/0!</v>
      </c>
      <c r="O52" s="3"/>
      <c r="P52" s="3" t="e">
        <f>(Table1[[#This Row],[poisson_likelihood]] - (1-Table1[[#This Row],[poisson_likelihood]])/(1/Table1[[#This Row],[99/pinn implied]]-1))/4</f>
        <v>#DIV/0!</v>
      </c>
      <c r="Q52" s="4" t="e">
        <f>Table1[[#This Row],[kelly/4 99]]*$W$2*$U$2</f>
        <v>#DIV/0!</v>
      </c>
      <c r="R52" s="11"/>
      <c r="S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7865</v>
      </c>
      <c r="B53" t="s">
        <v>41</v>
      </c>
      <c r="C53" s="1">
        <v>45621</v>
      </c>
      <c r="D53" t="s">
        <v>12</v>
      </c>
      <c r="E53">
        <v>3.5</v>
      </c>
      <c r="F53" s="3">
        <v>0.43103448275862</v>
      </c>
      <c r="G53" s="3">
        <v>0.49907418865090902</v>
      </c>
      <c r="H53" s="3">
        <v>0.462278779734829</v>
      </c>
      <c r="I53" s="3">
        <v>0.46857142857142797</v>
      </c>
      <c r="J53" s="3">
        <v>0.45117845117845101</v>
      </c>
      <c r="K53" s="3">
        <v>1.3728554731970599E-2</v>
      </c>
      <c r="L53" s="3"/>
      <c r="M53" s="3" t="e">
        <f>(Table1[[#This Row],[poisson_likelihood]] - (1-Table1[[#This Row],[poisson_likelihood]])/(1/Table1[[#This Row],[365 implied]]-1))/4</f>
        <v>#DIV/0!</v>
      </c>
      <c r="N53" s="4" t="e">
        <f>Table1[[#This Row],[kelly/4 365]]*$W$2*$U$2</f>
        <v>#DIV/0!</v>
      </c>
      <c r="O53" s="3"/>
      <c r="P53" s="3" t="e">
        <f>(Table1[[#This Row],[poisson_likelihood]] - (1-Table1[[#This Row],[poisson_likelihood]])/(1/Table1[[#This Row],[99/pinn implied]]-1))/4</f>
        <v>#DIV/0!</v>
      </c>
      <c r="Q53" s="4" t="e">
        <f>Table1[[#This Row],[kelly/4 99]]*$W$2*$U$2</f>
        <v>#DIV/0!</v>
      </c>
      <c r="R53" s="11"/>
      <c r="S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7852</v>
      </c>
      <c r="B54" t="s">
        <v>34</v>
      </c>
      <c r="C54" s="1">
        <v>45621</v>
      </c>
      <c r="D54" t="s">
        <v>13</v>
      </c>
      <c r="E54">
        <v>3.5</v>
      </c>
      <c r="F54" s="3">
        <v>0.57142857142857095</v>
      </c>
      <c r="G54" s="3">
        <v>0.551956311968406</v>
      </c>
      <c r="H54" s="3">
        <v>0.59377171688414798</v>
      </c>
      <c r="I54" s="3">
        <v>0.51098901098901095</v>
      </c>
      <c r="J54" s="3">
        <v>0.48553054662379402</v>
      </c>
      <c r="K54" s="3">
        <v>1.3033501515753399E-2</v>
      </c>
      <c r="L54" s="3"/>
      <c r="M54" s="3" t="e">
        <f>(Table1[[#This Row],[poisson_likelihood]] - (1-Table1[[#This Row],[poisson_likelihood]])/(1/Table1[[#This Row],[365 implied]]-1))/4</f>
        <v>#DIV/0!</v>
      </c>
      <c r="N54" s="4" t="e">
        <f>Table1[[#This Row],[kelly/4 365]]*$W$2*$U$2</f>
        <v>#DIV/0!</v>
      </c>
      <c r="O54" s="3"/>
      <c r="P54" s="3" t="e">
        <f>(Table1[[#This Row],[poisson_likelihood]] - (1-Table1[[#This Row],[poisson_likelihood]])/(1/Table1[[#This Row],[99/pinn implied]]-1))/4</f>
        <v>#DIV/0!</v>
      </c>
      <c r="Q54" s="4" t="e">
        <f>Table1[[#This Row],[kelly/4 99]]*$W$2*$U$2</f>
        <v>#DIV/0!</v>
      </c>
      <c r="R54" s="11"/>
      <c r="S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7844</v>
      </c>
      <c r="B55" t="s">
        <v>30</v>
      </c>
      <c r="C55" s="1">
        <v>45621</v>
      </c>
      <c r="D55" t="s">
        <v>13</v>
      </c>
      <c r="E55">
        <v>2.5</v>
      </c>
      <c r="F55" s="3">
        <v>0.55555555555555503</v>
      </c>
      <c r="G55" s="3">
        <v>0.53297730241098196</v>
      </c>
      <c r="H55" s="3">
        <v>0.57870727652356302</v>
      </c>
      <c r="I55" s="3">
        <v>0.47752808988764001</v>
      </c>
      <c r="J55" s="3">
        <v>0.48160535117056802</v>
      </c>
      <c r="K55" s="3">
        <v>1.3022843044504399E-2</v>
      </c>
      <c r="L55" s="3"/>
      <c r="M55" s="3" t="e">
        <f>(Table1[[#This Row],[poisson_likelihood]] - (1-Table1[[#This Row],[poisson_likelihood]])/(1/Table1[[#This Row],[365 implied]]-1))/4</f>
        <v>#DIV/0!</v>
      </c>
      <c r="N55" s="4" t="e">
        <f>Table1[[#This Row],[kelly/4 365]]*$W$2*$U$2</f>
        <v>#DIV/0!</v>
      </c>
      <c r="O55" s="3"/>
      <c r="P55" s="3" t="e">
        <f>(Table1[[#This Row],[poisson_likelihood]] - (1-Table1[[#This Row],[poisson_likelihood]])/(1/Table1[[#This Row],[99/pinn implied]]-1))/4</f>
        <v>#DIV/0!</v>
      </c>
      <c r="Q55" s="4" t="e">
        <f>Table1[[#This Row],[kelly/4 99]]*$W$2*$U$2</f>
        <v>#DIV/0!</v>
      </c>
      <c r="R55" s="11"/>
      <c r="S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8012</v>
      </c>
      <c r="B56" t="s">
        <v>114</v>
      </c>
      <c r="C56" s="1">
        <v>45621</v>
      </c>
      <c r="D56" t="s">
        <v>13</v>
      </c>
      <c r="E56">
        <v>2.5</v>
      </c>
      <c r="F56" s="3">
        <v>0.67114093959731502</v>
      </c>
      <c r="G56" s="3">
        <v>0.63848371756125599</v>
      </c>
      <c r="H56" s="3">
        <v>0.68815366713849202</v>
      </c>
      <c r="I56" s="3">
        <v>0.71022727272727204</v>
      </c>
      <c r="J56" s="3">
        <v>0.70779220779220697</v>
      </c>
      <c r="K56" s="3">
        <v>1.29331449165066E-2</v>
      </c>
      <c r="L56" s="3">
        <f>1/1.5</f>
        <v>0.66666666666666663</v>
      </c>
      <c r="M56" s="3">
        <f>(Table1[[#This Row],[poisson_likelihood]] - (1-Table1[[#This Row],[poisson_likelihood]])/(1/Table1[[#This Row],[365 implied]]-1))/4</f>
        <v>1.6115250353869015E-2</v>
      </c>
      <c r="N56" s="8">
        <f>Table1[[#This Row],[kelly/4 365]]*$W$2*$U$2</f>
        <v>28.201688119270777</v>
      </c>
      <c r="O56" s="3">
        <f>Table1[[#This Row],[365 implied]]</f>
        <v>0.66666666666666663</v>
      </c>
      <c r="P56" s="3">
        <f>(Table1[[#This Row],[poisson_likelihood]] - (1-Table1[[#This Row],[poisson_likelihood]])/(1/Table1[[#This Row],[99/pinn implied]]-1))/4</f>
        <v>1.6115250353869015E-2</v>
      </c>
      <c r="Q56" s="4">
        <f>Table1[[#This Row],[kelly/4 99]]*$W$2*$U$2</f>
        <v>28.201688119270777</v>
      </c>
      <c r="R56" s="11" t="s">
        <v>172</v>
      </c>
      <c r="S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14.100844059635385</v>
      </c>
    </row>
    <row r="57" spans="1:19" x14ac:dyDescent="0.2">
      <c r="A57">
        <v>7886</v>
      </c>
      <c r="B57" t="s">
        <v>51</v>
      </c>
      <c r="C57" s="1">
        <v>45621</v>
      </c>
      <c r="D57" t="s">
        <v>13</v>
      </c>
      <c r="E57">
        <v>2.5</v>
      </c>
      <c r="F57" s="3">
        <v>0.45662100456621002</v>
      </c>
      <c r="G57" s="3">
        <v>0.43577279537357699</v>
      </c>
      <c r="H57" s="3">
        <v>0.48427471767758201</v>
      </c>
      <c r="I57" s="3">
        <v>0.464864864864864</v>
      </c>
      <c r="J57" s="3">
        <v>0.45768025078369901</v>
      </c>
      <c r="K57" s="3">
        <v>1.27230318726694E-2</v>
      </c>
      <c r="L57" s="3"/>
      <c r="M57" s="3" t="e">
        <f>(Table1[[#This Row],[poisson_likelihood]] - (1-Table1[[#This Row],[poisson_likelihood]])/(1/Table1[[#This Row],[365 implied]]-1))/4</f>
        <v>#DIV/0!</v>
      </c>
      <c r="N57" s="4" t="e">
        <f>Table1[[#This Row],[kelly/4 365]]*$W$2*$U$2</f>
        <v>#DIV/0!</v>
      </c>
      <c r="O57" s="3"/>
      <c r="P57" s="3" t="e">
        <f>(Table1[[#This Row],[poisson_likelihood]] - (1-Table1[[#This Row],[poisson_likelihood]])/(1/Table1[[#This Row],[99/pinn implied]]-1))/4</f>
        <v>#DIV/0!</v>
      </c>
      <c r="Q57" s="4" t="e">
        <f>Table1[[#This Row],[kelly/4 99]]*$W$2*$U$2</f>
        <v>#DIV/0!</v>
      </c>
      <c r="R57" s="11"/>
      <c r="S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7941</v>
      </c>
      <c r="B58" t="s">
        <v>79</v>
      </c>
      <c r="C58" s="1">
        <v>45621</v>
      </c>
      <c r="D58" t="s">
        <v>12</v>
      </c>
      <c r="E58">
        <v>1.5</v>
      </c>
      <c r="F58" s="3">
        <v>0.60606060606060597</v>
      </c>
      <c r="G58" s="3">
        <v>0.65053320134709203</v>
      </c>
      <c r="H58" s="3">
        <v>0.62599896542086497</v>
      </c>
      <c r="I58" s="3">
        <v>0.6</v>
      </c>
      <c r="J58" s="3">
        <v>0.58188153310104496</v>
      </c>
      <c r="K58" s="3">
        <v>1.26531895940106E-2</v>
      </c>
      <c r="L58" s="3"/>
      <c r="M58" s="3" t="e">
        <f>(Table1[[#This Row],[poisson_likelihood]] - (1-Table1[[#This Row],[poisson_likelihood]])/(1/Table1[[#This Row],[365 implied]]-1))/4</f>
        <v>#DIV/0!</v>
      </c>
      <c r="N58" s="4" t="e">
        <f>Table1[[#This Row],[kelly/4 365]]*$W$2*$U$2</f>
        <v>#DIV/0!</v>
      </c>
      <c r="O58" s="3"/>
      <c r="P58" s="3" t="e">
        <f>(Table1[[#This Row],[poisson_likelihood]] - (1-Table1[[#This Row],[poisson_likelihood]])/(1/Table1[[#This Row],[99/pinn implied]]-1))/4</f>
        <v>#DIV/0!</v>
      </c>
      <c r="Q58" s="4" t="e">
        <f>Table1[[#This Row],[kelly/4 99]]*$W$2*$U$2</f>
        <v>#DIV/0!</v>
      </c>
      <c r="R58" s="11"/>
      <c r="S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8022</v>
      </c>
      <c r="B59" t="s">
        <v>119</v>
      </c>
      <c r="C59" s="1">
        <v>45621</v>
      </c>
      <c r="D59" t="s">
        <v>13</v>
      </c>
      <c r="E59">
        <v>1.5</v>
      </c>
      <c r="F59" s="3">
        <v>0.467289719626168</v>
      </c>
      <c r="G59" s="3">
        <v>0.43757878121891203</v>
      </c>
      <c r="H59" s="3">
        <v>0.49381090647176401</v>
      </c>
      <c r="I59" s="3">
        <v>0.49456521739130399</v>
      </c>
      <c r="J59" s="3">
        <v>0.509493670886076</v>
      </c>
      <c r="K59" s="3">
        <v>1.2446346458240399E-2</v>
      </c>
      <c r="L59" s="3">
        <f>1/2.25</f>
        <v>0.44444444444444442</v>
      </c>
      <c r="M59" s="3">
        <f>(Table1[[#This Row],[poisson_likelihood]] - (1-Table1[[#This Row],[poisson_likelihood]])/(1/Table1[[#This Row],[365 implied]]-1))/4</f>
        <v>2.2214907912293788E-2</v>
      </c>
      <c r="N59" s="8">
        <f>Table1[[#This Row],[kelly/4 365]]*$W$2*$U$2</f>
        <v>38.876088846514129</v>
      </c>
      <c r="O59" s="3">
        <f>Table1[[#This Row],[365 implied]]</f>
        <v>0.44444444444444442</v>
      </c>
      <c r="P59" s="3">
        <f>(Table1[[#This Row],[poisson_likelihood]] - (1-Table1[[#This Row],[poisson_likelihood]])/(1/Table1[[#This Row],[99/pinn implied]]-1))/4</f>
        <v>2.2214907912293788E-2</v>
      </c>
      <c r="Q59" s="4">
        <f>Table1[[#This Row],[kelly/4 99]]*$W$2*$U$2</f>
        <v>38.876088846514129</v>
      </c>
      <c r="R59" s="11" t="s">
        <v>171</v>
      </c>
      <c r="S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-38.876088846514129</v>
      </c>
    </row>
    <row r="60" spans="1:19" x14ac:dyDescent="0.2">
      <c r="A60">
        <v>7937</v>
      </c>
      <c r="B60" t="s">
        <v>77</v>
      </c>
      <c r="C60" s="1">
        <v>45621</v>
      </c>
      <c r="D60" t="s">
        <v>12</v>
      </c>
      <c r="E60">
        <v>2.5</v>
      </c>
      <c r="F60" s="3">
        <v>0.43859649122806998</v>
      </c>
      <c r="G60" s="3">
        <v>0.50962149170411197</v>
      </c>
      <c r="H60" s="3">
        <v>0.465901353864763</v>
      </c>
      <c r="I60" s="3">
        <v>0.38787878787878699</v>
      </c>
      <c r="J60" s="3">
        <v>0.40468227424749098</v>
      </c>
      <c r="K60" s="3">
        <v>1.21591966429026E-2</v>
      </c>
      <c r="L60" s="3"/>
      <c r="M60" s="3" t="e">
        <f>(Table1[[#This Row],[poisson_likelihood]] - (1-Table1[[#This Row],[poisson_likelihood]])/(1/Table1[[#This Row],[365 implied]]-1))/4</f>
        <v>#DIV/0!</v>
      </c>
      <c r="N60" s="4" t="e">
        <f>Table1[[#This Row],[kelly/4 365]]*$W$2*$U$2</f>
        <v>#DIV/0!</v>
      </c>
      <c r="O60" s="3"/>
      <c r="P60" s="3" t="e">
        <f>(Table1[[#This Row],[poisson_likelihood]] - (1-Table1[[#This Row],[poisson_likelihood]])/(1/Table1[[#This Row],[99/pinn implied]]-1))/4</f>
        <v>#DIV/0!</v>
      </c>
      <c r="Q60" s="4" t="e">
        <f>Table1[[#This Row],[kelly/4 99]]*$W$2*$U$2</f>
        <v>#DIV/0!</v>
      </c>
      <c r="R60" s="11"/>
      <c r="S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7834</v>
      </c>
      <c r="B61" t="s">
        <v>25</v>
      </c>
      <c r="C61" s="1">
        <v>45621</v>
      </c>
      <c r="D61" t="s">
        <v>13</v>
      </c>
      <c r="E61">
        <v>1.5</v>
      </c>
      <c r="F61" s="3">
        <v>0.413223140495867</v>
      </c>
      <c r="G61" s="3">
        <v>0.408341578430302</v>
      </c>
      <c r="H61" s="3">
        <v>0.44176155008752999</v>
      </c>
      <c r="I61" s="3">
        <v>0.493589743589743</v>
      </c>
      <c r="J61" s="3">
        <v>0.44528301886792399</v>
      </c>
      <c r="K61" s="3">
        <v>1.2158970283771499E-2</v>
      </c>
      <c r="L61" s="3"/>
      <c r="M61" s="3" t="e">
        <f>(Table1[[#This Row],[poisson_likelihood]] - (1-Table1[[#This Row],[poisson_likelihood]])/(1/Table1[[#This Row],[365 implied]]-1))/4</f>
        <v>#DIV/0!</v>
      </c>
      <c r="N61" s="4" t="e">
        <f>Table1[[#This Row],[kelly/4 365]]*$W$2*$U$2</f>
        <v>#DIV/0!</v>
      </c>
      <c r="O61" s="3"/>
      <c r="P61" s="3" t="e">
        <f>(Table1[[#This Row],[poisson_likelihood]] - (1-Table1[[#This Row],[poisson_likelihood]])/(1/Table1[[#This Row],[99/pinn implied]]-1))/4</f>
        <v>#DIV/0!</v>
      </c>
      <c r="Q61" s="4" t="e">
        <f>Table1[[#This Row],[kelly/4 99]]*$W$2*$U$2</f>
        <v>#DIV/0!</v>
      </c>
      <c r="R61" s="11"/>
      <c r="S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8057</v>
      </c>
      <c r="B62" t="s">
        <v>137</v>
      </c>
      <c r="C62" s="1">
        <v>45621</v>
      </c>
      <c r="D62" t="s">
        <v>12</v>
      </c>
      <c r="E62">
        <v>2.5</v>
      </c>
      <c r="F62" s="3">
        <v>0.63694267515923497</v>
      </c>
      <c r="G62" s="3">
        <v>0.69745702353133199</v>
      </c>
      <c r="H62" s="3">
        <v>0.65453029021325204</v>
      </c>
      <c r="I62" s="3">
        <v>0.56024096385542099</v>
      </c>
      <c r="J62" s="3">
        <v>0.57092198581560205</v>
      </c>
      <c r="K62" s="3">
        <v>1.2110770015265599E-2</v>
      </c>
      <c r="L62" s="3"/>
      <c r="M62" s="3" t="e">
        <f>(Table1[[#This Row],[poisson_likelihood]] - (1-Table1[[#This Row],[poisson_likelihood]])/(1/Table1[[#This Row],[365 implied]]-1))/4</f>
        <v>#DIV/0!</v>
      </c>
      <c r="N62" s="4" t="e">
        <f>Table1[[#This Row],[kelly/4 365]]*$W$2*$U$2</f>
        <v>#DIV/0!</v>
      </c>
      <c r="O62" s="3"/>
      <c r="P62" s="3" t="e">
        <f>(Table1[[#This Row],[poisson_likelihood]] - (1-Table1[[#This Row],[poisson_likelihood]])/(1/Table1[[#This Row],[99/pinn implied]]-1))/4</f>
        <v>#DIV/0!</v>
      </c>
      <c r="Q62" s="4" t="e">
        <f>Table1[[#This Row],[kelly/4 99]]*$W$2*$U$2</f>
        <v>#DIV/0!</v>
      </c>
      <c r="R62" s="11"/>
      <c r="S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7830</v>
      </c>
      <c r="B63" t="s">
        <v>23</v>
      </c>
      <c r="C63" s="1">
        <v>45621</v>
      </c>
      <c r="D63" t="s">
        <v>13</v>
      </c>
      <c r="E63">
        <v>2.5</v>
      </c>
      <c r="F63" s="3">
        <v>0.64516129032257996</v>
      </c>
      <c r="G63" s="3">
        <v>0.61078436946247305</v>
      </c>
      <c r="H63" s="3">
        <v>0.66210401763805804</v>
      </c>
      <c r="I63" s="3">
        <v>0.60377358490566002</v>
      </c>
      <c r="J63" s="3">
        <v>0.59925093632958804</v>
      </c>
      <c r="K63" s="3">
        <v>1.1936921517722699E-2</v>
      </c>
      <c r="L63" s="3"/>
      <c r="M63" s="3" t="e">
        <f>(Table1[[#This Row],[poisson_likelihood]] - (1-Table1[[#This Row],[poisson_likelihood]])/(1/Table1[[#This Row],[365 implied]]-1))/4</f>
        <v>#DIV/0!</v>
      </c>
      <c r="N63" s="4" t="e">
        <f>Table1[[#This Row],[kelly/4 365]]*$W$2*$U$2</f>
        <v>#DIV/0!</v>
      </c>
      <c r="O63" s="3"/>
      <c r="P63" s="3" t="e">
        <f>(Table1[[#This Row],[poisson_likelihood]] - (1-Table1[[#This Row],[poisson_likelihood]])/(1/Table1[[#This Row],[99/pinn implied]]-1))/4</f>
        <v>#DIV/0!</v>
      </c>
      <c r="Q63" s="4" t="e">
        <f>Table1[[#This Row],[kelly/4 99]]*$W$2*$U$2</f>
        <v>#DIV/0!</v>
      </c>
      <c r="R63" s="11"/>
      <c r="S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8017</v>
      </c>
      <c r="B64" t="s">
        <v>117</v>
      </c>
      <c r="C64" s="1">
        <v>45621</v>
      </c>
      <c r="D64" t="s">
        <v>12</v>
      </c>
      <c r="E64">
        <v>2.5</v>
      </c>
      <c r="F64" s="3">
        <v>0.60975609756097504</v>
      </c>
      <c r="G64" s="3">
        <v>0.66110588679909199</v>
      </c>
      <c r="H64" s="3">
        <v>0.62830829022420498</v>
      </c>
      <c r="I64" s="3">
        <v>0.54594594594594503</v>
      </c>
      <c r="J64" s="3">
        <v>0.57053291536050099</v>
      </c>
      <c r="K64" s="3">
        <v>1.1884998424881299E-2</v>
      </c>
      <c r="L64" s="3">
        <f>1/1.66</f>
        <v>0.60240963855421692</v>
      </c>
      <c r="M64" s="3">
        <f>(Table1[[#This Row],[poisson_likelihood]] - (1-Table1[[#This Row],[poisson_likelihood]])/(1/Table1[[#This Row],[365 implied]]-1))/4</f>
        <v>1.6284758247037956E-2</v>
      </c>
      <c r="N64" s="8">
        <f>Table1[[#This Row],[kelly/4 365]]*$W$2*$U$2</f>
        <v>28.498326932316424</v>
      </c>
      <c r="O64" s="3">
        <f>Table1[[#This Row],[365 implied]]</f>
        <v>0.60240963855421692</v>
      </c>
      <c r="P64" s="3">
        <f>(Table1[[#This Row],[poisson_likelihood]] - (1-Table1[[#This Row],[poisson_likelihood]])/(1/Table1[[#This Row],[99/pinn implied]]-1))/4</f>
        <v>1.6284758247037956E-2</v>
      </c>
      <c r="Q64" s="4">
        <f>Table1[[#This Row],[kelly/4 99]]*$W$2*$U$2</f>
        <v>28.498326932316424</v>
      </c>
      <c r="R64" s="11" t="s">
        <v>172</v>
      </c>
      <c r="S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18.808895775328835</v>
      </c>
    </row>
    <row r="65" spans="1:19" x14ac:dyDescent="0.2">
      <c r="A65">
        <v>8056</v>
      </c>
      <c r="B65" t="s">
        <v>136</v>
      </c>
      <c r="C65" s="1">
        <v>45621</v>
      </c>
      <c r="D65" t="s">
        <v>13</v>
      </c>
      <c r="E65">
        <v>1.5</v>
      </c>
      <c r="F65" s="3">
        <v>0.40650406504065001</v>
      </c>
      <c r="G65" s="3">
        <v>0.39283256559810298</v>
      </c>
      <c r="H65" s="3">
        <v>0.43211866305889501</v>
      </c>
      <c r="I65" s="3">
        <v>0.439024390243902</v>
      </c>
      <c r="J65" s="3">
        <v>0.43272727272727202</v>
      </c>
      <c r="K65" s="3">
        <v>1.0789710809055201E-2</v>
      </c>
      <c r="L65" s="3"/>
      <c r="M65" s="3" t="e">
        <f>(Table1[[#This Row],[poisson_likelihood]] - (1-Table1[[#This Row],[poisson_likelihood]])/(1/Table1[[#This Row],[365 implied]]-1))/4</f>
        <v>#DIV/0!</v>
      </c>
      <c r="N65" s="4" t="e">
        <f>Table1[[#This Row],[kelly/4 365]]*$W$2*$U$2</f>
        <v>#DIV/0!</v>
      </c>
      <c r="O65" s="3"/>
      <c r="P65" s="3" t="e">
        <f>(Table1[[#This Row],[poisson_likelihood]] - (1-Table1[[#This Row],[poisson_likelihood]])/(1/Table1[[#This Row],[99/pinn implied]]-1))/4</f>
        <v>#DIV/0!</v>
      </c>
      <c r="Q65" s="4" t="e">
        <f>Table1[[#This Row],[kelly/4 99]]*$W$2*$U$2</f>
        <v>#DIV/0!</v>
      </c>
      <c r="R65" s="11"/>
      <c r="S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7859</v>
      </c>
      <c r="B66" t="s">
        <v>38</v>
      </c>
      <c r="C66" s="1">
        <v>45621</v>
      </c>
      <c r="D66" t="s">
        <v>12</v>
      </c>
      <c r="E66">
        <v>1.5</v>
      </c>
      <c r="F66" s="3">
        <v>0.60975609756097504</v>
      </c>
      <c r="G66" s="3">
        <v>0.66003120915130797</v>
      </c>
      <c r="H66" s="3">
        <v>0.62647169458733698</v>
      </c>
      <c r="I66" s="3">
        <v>0.659340659340659</v>
      </c>
      <c r="J66" s="3">
        <v>0.64536741214057503</v>
      </c>
      <c r="K66" s="3">
        <v>1.0708429345012999E-2</v>
      </c>
      <c r="L66" s="3"/>
      <c r="M66" s="3" t="e">
        <f>(Table1[[#This Row],[poisson_likelihood]] - (1-Table1[[#This Row],[poisson_likelihood]])/(1/Table1[[#This Row],[365 implied]]-1))/4</f>
        <v>#DIV/0!</v>
      </c>
      <c r="N66" s="4" t="e">
        <f>Table1[[#This Row],[kelly/4 365]]*$W$2*$U$2</f>
        <v>#DIV/0!</v>
      </c>
      <c r="O66" s="3"/>
      <c r="P66" s="3" t="e">
        <f>(Table1[[#This Row],[poisson_likelihood]] - (1-Table1[[#This Row],[poisson_likelihood]])/(1/Table1[[#This Row],[99/pinn implied]]-1))/4</f>
        <v>#DIV/0!</v>
      </c>
      <c r="Q66" s="4" t="e">
        <f>Table1[[#This Row],[kelly/4 99]]*$W$2*$U$2</f>
        <v>#DIV/0!</v>
      </c>
      <c r="R66" s="11"/>
      <c r="S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7869</v>
      </c>
      <c r="B67" t="s">
        <v>43</v>
      </c>
      <c r="C67" s="1">
        <v>45621</v>
      </c>
      <c r="D67" t="s">
        <v>12</v>
      </c>
      <c r="E67">
        <v>1.5</v>
      </c>
      <c r="F67" s="3">
        <v>0.66225165562913901</v>
      </c>
      <c r="G67" s="3">
        <v>0.69498100638313298</v>
      </c>
      <c r="H67" s="3">
        <v>0.67622818198200296</v>
      </c>
      <c r="I67" s="3">
        <v>0.71724137931034404</v>
      </c>
      <c r="J67" s="3">
        <v>0.68913857677902601</v>
      </c>
      <c r="K67" s="3">
        <v>1.0345369996483E-2</v>
      </c>
      <c r="L67" s="3"/>
      <c r="M67" s="3" t="e">
        <f>(Table1[[#This Row],[poisson_likelihood]] - (1-Table1[[#This Row],[poisson_likelihood]])/(1/Table1[[#This Row],[365 implied]]-1))/4</f>
        <v>#DIV/0!</v>
      </c>
      <c r="N67" s="4" t="e">
        <f>Table1[[#This Row],[kelly/4 365]]*$W$2*$U$2</f>
        <v>#DIV/0!</v>
      </c>
      <c r="O67" s="3"/>
      <c r="P67" s="3" t="e">
        <f>(Table1[[#This Row],[poisson_likelihood]] - (1-Table1[[#This Row],[poisson_likelihood]])/(1/Table1[[#This Row],[99/pinn implied]]-1))/4</f>
        <v>#DIV/0!</v>
      </c>
      <c r="Q67" s="4" t="e">
        <f>Table1[[#This Row],[kelly/4 99]]*$W$2*$U$2</f>
        <v>#DIV/0!</v>
      </c>
      <c r="R67" s="11"/>
      <c r="S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8032</v>
      </c>
      <c r="B68" t="s">
        <v>124</v>
      </c>
      <c r="C68" s="1">
        <v>45621</v>
      </c>
      <c r="D68" t="s">
        <v>13</v>
      </c>
      <c r="E68">
        <v>2.5</v>
      </c>
      <c r="F68" s="3">
        <v>0.58479532163742598</v>
      </c>
      <c r="G68" s="3">
        <v>0.55616472346795198</v>
      </c>
      <c r="H68" s="3">
        <v>0.60082109202233702</v>
      </c>
      <c r="I68" s="3">
        <v>0.60555555555555496</v>
      </c>
      <c r="J68" s="3">
        <v>0.58466453674121399</v>
      </c>
      <c r="K68" s="3">
        <v>9.64931949232283E-3</v>
      </c>
      <c r="L68" s="3"/>
      <c r="M68" s="3" t="e">
        <f>(Table1[[#This Row],[poisson_likelihood]] - (1-Table1[[#This Row],[poisson_likelihood]])/(1/Table1[[#This Row],[365 implied]]-1))/4</f>
        <v>#DIV/0!</v>
      </c>
      <c r="N68" s="4" t="e">
        <f>Table1[[#This Row],[kelly/4 365]]*$W$2*$U$2</f>
        <v>#DIV/0!</v>
      </c>
      <c r="O68" s="3"/>
      <c r="P68" s="3" t="e">
        <f>(Table1[[#This Row],[poisson_likelihood]] - (1-Table1[[#This Row],[poisson_likelihood]])/(1/Table1[[#This Row],[99/pinn implied]]-1))/4</f>
        <v>#DIV/0!</v>
      </c>
      <c r="Q68" s="4" t="e">
        <f>Table1[[#This Row],[kelly/4 99]]*$W$2*$U$2</f>
        <v>#DIV/0!</v>
      </c>
      <c r="R68" s="11"/>
      <c r="S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8042</v>
      </c>
      <c r="B69" t="s">
        <v>129</v>
      </c>
      <c r="C69" s="1">
        <v>45621</v>
      </c>
      <c r="D69" t="s">
        <v>13</v>
      </c>
      <c r="E69">
        <v>1.5</v>
      </c>
      <c r="F69" s="3">
        <v>0.413223140495867</v>
      </c>
      <c r="G69" s="3">
        <v>0.40030094851749498</v>
      </c>
      <c r="H69" s="3">
        <v>0.43541656876588802</v>
      </c>
      <c r="I69" s="3">
        <v>0.504132231404958</v>
      </c>
      <c r="J69" s="3">
        <v>0.48221343873517702</v>
      </c>
      <c r="K69" s="3">
        <v>9.4556507770158296E-3</v>
      </c>
      <c r="L69" s="3"/>
      <c r="M69" s="3" t="e">
        <f>(Table1[[#This Row],[poisson_likelihood]] - (1-Table1[[#This Row],[poisson_likelihood]])/(1/Table1[[#This Row],[365 implied]]-1))/4</f>
        <v>#DIV/0!</v>
      </c>
      <c r="N69" s="4" t="e">
        <f>Table1[[#This Row],[kelly/4 365]]*$W$2*$U$2</f>
        <v>#DIV/0!</v>
      </c>
      <c r="O69" s="3"/>
      <c r="P69" s="3" t="e">
        <f>(Table1[[#This Row],[poisson_likelihood]] - (1-Table1[[#This Row],[poisson_likelihood]])/(1/Table1[[#This Row],[99/pinn implied]]-1))/4</f>
        <v>#DIV/0!</v>
      </c>
      <c r="Q69" s="4" t="e">
        <f>Table1[[#This Row],[kelly/4 99]]*$W$2*$U$2</f>
        <v>#DIV/0!</v>
      </c>
      <c r="R69" s="11"/>
      <c r="S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8026</v>
      </c>
      <c r="B70" t="s">
        <v>121</v>
      </c>
      <c r="C70" s="1">
        <v>45621</v>
      </c>
      <c r="D70" t="s">
        <v>13</v>
      </c>
      <c r="E70">
        <v>2.5</v>
      </c>
      <c r="F70" s="3">
        <v>0.55555555555555503</v>
      </c>
      <c r="G70" s="3">
        <v>0.52997922761526095</v>
      </c>
      <c r="H70" s="3">
        <v>0.57221952588576297</v>
      </c>
      <c r="I70" s="3">
        <v>0.51351351351351304</v>
      </c>
      <c r="J70" s="3">
        <v>0.530534351145038</v>
      </c>
      <c r="K70" s="3">
        <v>9.3734833107416704E-3</v>
      </c>
      <c r="L70" s="3"/>
      <c r="M70" s="3" t="e">
        <f>(Table1[[#This Row],[poisson_likelihood]] - (1-Table1[[#This Row],[poisson_likelihood]])/(1/Table1[[#This Row],[365 implied]]-1))/4</f>
        <v>#DIV/0!</v>
      </c>
      <c r="N70" s="4" t="e">
        <f>Table1[[#This Row],[kelly/4 365]]*$W$2*$U$2</f>
        <v>#DIV/0!</v>
      </c>
      <c r="O70" s="3"/>
      <c r="P70" s="3" t="e">
        <f>(Table1[[#This Row],[poisson_likelihood]] - (1-Table1[[#This Row],[poisson_likelihood]])/(1/Table1[[#This Row],[99/pinn implied]]-1))/4</f>
        <v>#DIV/0!</v>
      </c>
      <c r="Q70" s="4" t="e">
        <f>Table1[[#This Row],[kelly/4 99]]*$W$2*$U$2</f>
        <v>#DIV/0!</v>
      </c>
      <c r="R70" s="11"/>
      <c r="S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7914</v>
      </c>
      <c r="B71" t="s">
        <v>65</v>
      </c>
      <c r="C71" s="1">
        <v>45621</v>
      </c>
      <c r="D71" t="s">
        <v>13</v>
      </c>
      <c r="E71">
        <v>1.5</v>
      </c>
      <c r="F71" s="3">
        <v>0.44444444444444398</v>
      </c>
      <c r="G71" s="3">
        <v>0.41244261917611902</v>
      </c>
      <c r="H71" s="3">
        <v>0.46304470866573799</v>
      </c>
      <c r="I71" s="3">
        <v>0.42196531791907499</v>
      </c>
      <c r="J71" s="3">
        <v>0.433447098976109</v>
      </c>
      <c r="K71" s="3">
        <v>8.3701188995820904E-3</v>
      </c>
      <c r="L71" s="3"/>
      <c r="M71" s="3" t="e">
        <f>(Table1[[#This Row],[poisson_likelihood]] - (1-Table1[[#This Row],[poisson_likelihood]])/(1/Table1[[#This Row],[365 implied]]-1))/4</f>
        <v>#DIV/0!</v>
      </c>
      <c r="N71" s="4" t="e">
        <f>Table1[[#This Row],[kelly/4 365]]*$W$2*$U$2</f>
        <v>#DIV/0!</v>
      </c>
      <c r="O71" s="3"/>
      <c r="P71" s="3" t="e">
        <f>(Table1[[#This Row],[poisson_likelihood]] - (1-Table1[[#This Row],[poisson_likelihood]])/(1/Table1[[#This Row],[99/pinn implied]]-1))/4</f>
        <v>#DIV/0!</v>
      </c>
      <c r="Q71" s="4" t="e">
        <f>Table1[[#This Row],[kelly/4 99]]*$W$2*$U$2</f>
        <v>#DIV/0!</v>
      </c>
      <c r="R71" s="11"/>
      <c r="S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7848</v>
      </c>
      <c r="B72" t="s">
        <v>32</v>
      </c>
      <c r="C72" s="1">
        <v>45621</v>
      </c>
      <c r="D72" t="s">
        <v>13</v>
      </c>
      <c r="E72">
        <v>2.5</v>
      </c>
      <c r="F72" s="3">
        <v>0.42194092827004198</v>
      </c>
      <c r="G72" s="3">
        <v>0.40144741407274998</v>
      </c>
      <c r="H72" s="3">
        <v>0.440815108707586</v>
      </c>
      <c r="I72" s="3">
        <v>0.455696202531645</v>
      </c>
      <c r="J72" s="3">
        <v>0.43205574912891898</v>
      </c>
      <c r="K72" s="3">
        <v>8.1627386198867904E-3</v>
      </c>
      <c r="L72" s="3"/>
      <c r="M72" s="3" t="e">
        <f>(Table1[[#This Row],[poisson_likelihood]] - (1-Table1[[#This Row],[poisson_likelihood]])/(1/Table1[[#This Row],[365 implied]]-1))/4</f>
        <v>#DIV/0!</v>
      </c>
      <c r="N72" s="4" t="e">
        <f>Table1[[#This Row],[kelly/4 365]]*$W$2*$U$2</f>
        <v>#DIV/0!</v>
      </c>
      <c r="O72" s="3"/>
      <c r="P72" s="3" t="e">
        <f>(Table1[[#This Row],[poisson_likelihood]] - (1-Table1[[#This Row],[poisson_likelihood]])/(1/Table1[[#This Row],[99/pinn implied]]-1))/4</f>
        <v>#DIV/0!</v>
      </c>
      <c r="Q72" s="4" t="e">
        <f>Table1[[#This Row],[kelly/4 99]]*$W$2*$U$2</f>
        <v>#DIV/0!</v>
      </c>
      <c r="R72" s="11"/>
      <c r="S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7957</v>
      </c>
      <c r="B73" t="s">
        <v>87</v>
      </c>
      <c r="C73" s="1">
        <v>45621</v>
      </c>
      <c r="D73" t="s">
        <v>12</v>
      </c>
      <c r="E73">
        <v>1.5</v>
      </c>
      <c r="F73" s="3">
        <v>0.58479532163742598</v>
      </c>
      <c r="G73" s="3">
        <v>0.62954995506985101</v>
      </c>
      <c r="H73" s="3">
        <v>0.59731598416998</v>
      </c>
      <c r="I73" s="3">
        <v>0.59890109890109799</v>
      </c>
      <c r="J73" s="3">
        <v>0.58917197452229297</v>
      </c>
      <c r="K73" s="3">
        <v>7.5388496234742499E-3</v>
      </c>
      <c r="L73" s="3"/>
      <c r="M73" s="3" t="e">
        <f>(Table1[[#This Row],[poisson_likelihood]] - (1-Table1[[#This Row],[poisson_likelihood]])/(1/Table1[[#This Row],[365 implied]]-1))/4</f>
        <v>#DIV/0!</v>
      </c>
      <c r="N73" s="4" t="e">
        <f>Table1[[#This Row],[kelly/4 365]]*$W$2*$U$2</f>
        <v>#DIV/0!</v>
      </c>
      <c r="O73" s="3"/>
      <c r="P73" s="3" t="e">
        <f>(Table1[[#This Row],[poisson_likelihood]] - (1-Table1[[#This Row],[poisson_likelihood]])/(1/Table1[[#This Row],[99/pinn implied]]-1))/4</f>
        <v>#DIV/0!</v>
      </c>
      <c r="Q73" s="4" t="e">
        <f>Table1[[#This Row],[kelly/4 99]]*$W$2*$U$2</f>
        <v>#DIV/0!</v>
      </c>
      <c r="R73" s="11"/>
      <c r="S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7891</v>
      </c>
      <c r="B74" t="s">
        <v>54</v>
      </c>
      <c r="C74" s="1">
        <v>45621</v>
      </c>
      <c r="D74" t="s">
        <v>12</v>
      </c>
      <c r="E74">
        <v>2.5</v>
      </c>
      <c r="F74" s="3">
        <v>0.50761421319796896</v>
      </c>
      <c r="G74" s="3">
        <v>0.55922392771206697</v>
      </c>
      <c r="H74" s="3">
        <v>0.52220382522678399</v>
      </c>
      <c r="I74" s="3">
        <v>0.53714285714285703</v>
      </c>
      <c r="J74" s="3">
        <v>0.50331125827814505</v>
      </c>
      <c r="K74" s="3">
        <v>7.40761229298092E-3</v>
      </c>
      <c r="L74" s="3"/>
      <c r="M74" s="3" t="e">
        <f>(Table1[[#This Row],[poisson_likelihood]] - (1-Table1[[#This Row],[poisson_likelihood]])/(1/Table1[[#This Row],[365 implied]]-1))/4</f>
        <v>#DIV/0!</v>
      </c>
      <c r="N74" s="4" t="e">
        <f>Table1[[#This Row],[kelly/4 365]]*$W$2*$U$2</f>
        <v>#DIV/0!</v>
      </c>
      <c r="O74" s="3"/>
      <c r="P74" s="3" t="e">
        <f>(Table1[[#This Row],[poisson_likelihood]] - (1-Table1[[#This Row],[poisson_likelihood]])/(1/Table1[[#This Row],[99/pinn implied]]-1))/4</f>
        <v>#DIV/0!</v>
      </c>
      <c r="Q74" s="4" t="e">
        <f>Table1[[#This Row],[kelly/4 99]]*$W$2*$U$2</f>
        <v>#DIV/0!</v>
      </c>
      <c r="R74" s="11"/>
      <c r="S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8052</v>
      </c>
      <c r="B75" t="s">
        <v>134</v>
      </c>
      <c r="C75" s="1">
        <v>45621</v>
      </c>
      <c r="D75" t="s">
        <v>13</v>
      </c>
      <c r="E75">
        <v>1.5</v>
      </c>
      <c r="F75" s="3">
        <v>0.47393364928909898</v>
      </c>
      <c r="G75" s="3">
        <v>0.43687263860833903</v>
      </c>
      <c r="H75" s="3">
        <v>0.48795255255097902</v>
      </c>
      <c r="I75" s="3">
        <v>0.5</v>
      </c>
      <c r="J75" s="3">
        <v>0.51977401129943501</v>
      </c>
      <c r="K75" s="3">
        <v>6.6621364600376303E-3</v>
      </c>
      <c r="L75" s="3"/>
      <c r="M75" s="3" t="e">
        <f>(Table1[[#This Row],[poisson_likelihood]] - (1-Table1[[#This Row],[poisson_likelihood]])/(1/Table1[[#This Row],[365 implied]]-1))/4</f>
        <v>#DIV/0!</v>
      </c>
      <c r="N75" s="4" t="e">
        <f>Table1[[#This Row],[kelly/4 365]]*$W$2*$U$2</f>
        <v>#DIV/0!</v>
      </c>
      <c r="O75" s="3"/>
      <c r="P75" s="3" t="e">
        <f>(Table1[[#This Row],[poisson_likelihood]] - (1-Table1[[#This Row],[poisson_likelihood]])/(1/Table1[[#This Row],[99/pinn implied]]-1))/4</f>
        <v>#DIV/0!</v>
      </c>
      <c r="Q75" s="4" t="e">
        <f>Table1[[#This Row],[kelly/4 99]]*$W$2*$U$2</f>
        <v>#DIV/0!</v>
      </c>
      <c r="R75" s="11"/>
      <c r="S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7968</v>
      </c>
      <c r="B76" t="s">
        <v>92</v>
      </c>
      <c r="C76" s="1">
        <v>45621</v>
      </c>
      <c r="D76" t="s">
        <v>13</v>
      </c>
      <c r="E76">
        <v>2.5</v>
      </c>
      <c r="F76" s="3">
        <v>0.66225165562913901</v>
      </c>
      <c r="G76" s="3">
        <v>0.62779088641214298</v>
      </c>
      <c r="H76" s="3">
        <v>0.67074179775161202</v>
      </c>
      <c r="I76" s="3">
        <v>0.67045454545454497</v>
      </c>
      <c r="J76" s="3">
        <v>0.66229508196721298</v>
      </c>
      <c r="K76" s="3">
        <v>6.2843699043798797E-3</v>
      </c>
      <c r="L76" s="3"/>
      <c r="M76" s="3" t="e">
        <f>(Table1[[#This Row],[poisson_likelihood]] - (1-Table1[[#This Row],[poisson_likelihood]])/(1/Table1[[#This Row],[365 implied]]-1))/4</f>
        <v>#DIV/0!</v>
      </c>
      <c r="N76" s="4" t="e">
        <f>Table1[[#This Row],[kelly/4 365]]*$W$2*$U$2</f>
        <v>#DIV/0!</v>
      </c>
      <c r="O76" s="3"/>
      <c r="P76" s="3" t="e">
        <f>(Table1[[#This Row],[poisson_likelihood]] - (1-Table1[[#This Row],[poisson_likelihood]])/(1/Table1[[#This Row],[99/pinn implied]]-1))/4</f>
        <v>#DIV/0!</v>
      </c>
      <c r="Q76" s="4" t="e">
        <f>Table1[[#This Row],[kelly/4 99]]*$W$2*$U$2</f>
        <v>#DIV/0!</v>
      </c>
      <c r="R76" s="11"/>
      <c r="S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7879</v>
      </c>
      <c r="B77" t="s">
        <v>48</v>
      </c>
      <c r="C77" s="1">
        <v>45621</v>
      </c>
      <c r="D77" t="s">
        <v>12</v>
      </c>
      <c r="E77">
        <v>1.5</v>
      </c>
      <c r="F77" s="3">
        <v>0.59171597633136097</v>
      </c>
      <c r="G77" s="3">
        <v>0.62359205969715104</v>
      </c>
      <c r="H77" s="3">
        <v>0.60090317824336603</v>
      </c>
      <c r="I77" s="3">
        <v>0.62937062937062904</v>
      </c>
      <c r="J77" s="3">
        <v>0.54471544715447096</v>
      </c>
      <c r="K77" s="3">
        <v>5.6254968229307797E-3</v>
      </c>
      <c r="L77" s="3"/>
      <c r="M77" s="3" t="e">
        <f>(Table1[[#This Row],[poisson_likelihood]] - (1-Table1[[#This Row],[poisson_likelihood]])/(1/Table1[[#This Row],[365 implied]]-1))/4</f>
        <v>#DIV/0!</v>
      </c>
      <c r="N77" s="4" t="e">
        <f>Table1[[#This Row],[kelly/4 365]]*$W$2*$U$2</f>
        <v>#DIV/0!</v>
      </c>
      <c r="O77" s="3"/>
      <c r="P77" s="3" t="e">
        <f>(Table1[[#This Row],[poisson_likelihood]] - (1-Table1[[#This Row],[poisson_likelihood]])/(1/Table1[[#This Row],[99/pinn implied]]-1))/4</f>
        <v>#DIV/0!</v>
      </c>
      <c r="Q77" s="4" t="e">
        <f>Table1[[#This Row],[kelly/4 99]]*$W$2*$U$2</f>
        <v>#DIV/0!</v>
      </c>
      <c r="R77" s="11"/>
      <c r="S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7985</v>
      </c>
      <c r="B78" t="s">
        <v>101</v>
      </c>
      <c r="C78" s="1">
        <v>45621</v>
      </c>
      <c r="D78" t="s">
        <v>12</v>
      </c>
      <c r="E78">
        <v>1.5</v>
      </c>
      <c r="F78" s="3">
        <v>0.64935064935064901</v>
      </c>
      <c r="G78" s="3">
        <v>0.68724641823239696</v>
      </c>
      <c r="H78" s="3">
        <v>0.65716824780890903</v>
      </c>
      <c r="I78" s="3">
        <v>0.67955801104972302</v>
      </c>
      <c r="J78" s="3">
        <v>0.69453376205787698</v>
      </c>
      <c r="K78" s="3">
        <v>5.57365816005553E-3</v>
      </c>
      <c r="L78" s="3"/>
      <c r="M78" s="3" t="e">
        <f>(Table1[[#This Row],[poisson_likelihood]] - (1-Table1[[#This Row],[poisson_likelihood]])/(1/Table1[[#This Row],[365 implied]]-1))/4</f>
        <v>#DIV/0!</v>
      </c>
      <c r="N78" s="4" t="e">
        <f>Table1[[#This Row],[kelly/4 365]]*$W$2*$U$2</f>
        <v>#DIV/0!</v>
      </c>
      <c r="O78" s="3"/>
      <c r="P78" s="3" t="e">
        <f>(Table1[[#This Row],[poisson_likelihood]] - (1-Table1[[#This Row],[poisson_likelihood]])/(1/Table1[[#This Row],[99/pinn implied]]-1))/4</f>
        <v>#DIV/0!</v>
      </c>
      <c r="Q78" s="4" t="e">
        <f>Table1[[#This Row],[kelly/4 99]]*$W$2*$U$2</f>
        <v>#DIV/0!</v>
      </c>
      <c r="R78" s="11"/>
      <c r="S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8074</v>
      </c>
      <c r="B79" t="s">
        <v>145</v>
      </c>
      <c r="C79" s="1">
        <v>45621</v>
      </c>
      <c r="D79" t="s">
        <v>13</v>
      </c>
      <c r="E79">
        <v>2.5</v>
      </c>
      <c r="F79" s="3">
        <v>0.52356020942408299</v>
      </c>
      <c r="G79" s="3">
        <v>0.49069047399805099</v>
      </c>
      <c r="H79" s="3">
        <v>0.53385822961768103</v>
      </c>
      <c r="I79" s="3">
        <v>0.61290322580645096</v>
      </c>
      <c r="J79" s="3">
        <v>0.62172284644194697</v>
      </c>
      <c r="K79" s="3">
        <v>5.4036314752121898E-3</v>
      </c>
      <c r="L79" s="3"/>
      <c r="M79" s="3" t="e">
        <f>(Table1[[#This Row],[poisson_likelihood]] - (1-Table1[[#This Row],[poisson_likelihood]])/(1/Table1[[#This Row],[365 implied]]-1))/4</f>
        <v>#DIV/0!</v>
      </c>
      <c r="N79" s="4" t="e">
        <f>Table1[[#This Row],[kelly/4 365]]*$W$2*$U$2</f>
        <v>#DIV/0!</v>
      </c>
      <c r="O79" s="3"/>
      <c r="P79" s="3" t="e">
        <f>(Table1[[#This Row],[poisson_likelihood]] - (1-Table1[[#This Row],[poisson_likelihood]])/(1/Table1[[#This Row],[99/pinn implied]]-1))/4</f>
        <v>#DIV/0!</v>
      </c>
      <c r="Q79" s="4" t="e">
        <f>Table1[[#This Row],[kelly/4 99]]*$W$2*$U$2</f>
        <v>#DIV/0!</v>
      </c>
      <c r="R79" s="11"/>
      <c r="S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7935</v>
      </c>
      <c r="B80" t="s">
        <v>76</v>
      </c>
      <c r="C80" s="1">
        <v>45621</v>
      </c>
      <c r="D80" t="s">
        <v>12</v>
      </c>
      <c r="E80">
        <v>1.5</v>
      </c>
      <c r="F80" s="3">
        <v>0.57471264367816</v>
      </c>
      <c r="G80" s="3">
        <v>0.61963585869646498</v>
      </c>
      <c r="H80" s="3">
        <v>0.58175885617509104</v>
      </c>
      <c r="I80" s="3">
        <v>0.59537572254335203</v>
      </c>
      <c r="J80" s="3">
        <v>0.56902356902356899</v>
      </c>
      <c r="K80" s="3">
        <v>4.1420303191414204E-3</v>
      </c>
      <c r="L80" s="3"/>
      <c r="M80" s="3" t="e">
        <f>(Table1[[#This Row],[poisson_likelihood]] - (1-Table1[[#This Row],[poisson_likelihood]])/(1/Table1[[#This Row],[365 implied]]-1))/4</f>
        <v>#DIV/0!</v>
      </c>
      <c r="N80" s="4" t="e">
        <f>Table1[[#This Row],[kelly/4 365]]*$W$2*$U$2</f>
        <v>#DIV/0!</v>
      </c>
      <c r="O80" s="3"/>
      <c r="P80" s="3" t="e">
        <f>(Table1[[#This Row],[poisson_likelihood]] - (1-Table1[[#This Row],[poisson_likelihood]])/(1/Table1[[#This Row],[99/pinn implied]]-1))/4</f>
        <v>#DIV/0!</v>
      </c>
      <c r="Q80" s="4" t="e">
        <f>Table1[[#This Row],[kelly/4 99]]*$W$2*$U$2</f>
        <v>#DIV/0!</v>
      </c>
      <c r="R80" s="11"/>
      <c r="S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7945</v>
      </c>
      <c r="B81" t="s">
        <v>81</v>
      </c>
      <c r="C81" s="1">
        <v>45621</v>
      </c>
      <c r="D81" t="s">
        <v>12</v>
      </c>
      <c r="E81">
        <v>1.5</v>
      </c>
      <c r="F81" s="3">
        <v>0.581395348837209</v>
      </c>
      <c r="G81" s="3">
        <v>0.62278929454745902</v>
      </c>
      <c r="H81" s="3">
        <v>0.58753637379385404</v>
      </c>
      <c r="I81" s="3">
        <v>0.58378378378378304</v>
      </c>
      <c r="J81" s="3">
        <v>0.59874608150470199</v>
      </c>
      <c r="K81" s="3">
        <v>3.6675565713295E-3</v>
      </c>
      <c r="L81" s="3"/>
      <c r="M81" s="3" t="e">
        <f>(Table1[[#This Row],[poisson_likelihood]] - (1-Table1[[#This Row],[poisson_likelihood]])/(1/Table1[[#This Row],[365 implied]]-1))/4</f>
        <v>#DIV/0!</v>
      </c>
      <c r="N81" s="4" t="e">
        <f>Table1[[#This Row],[kelly/4 365]]*$W$2*$U$2</f>
        <v>#DIV/0!</v>
      </c>
      <c r="O81" s="3"/>
      <c r="P81" s="3" t="e">
        <f>(Table1[[#This Row],[poisson_likelihood]] - (1-Table1[[#This Row],[poisson_likelihood]])/(1/Table1[[#This Row],[99/pinn implied]]-1))/4</f>
        <v>#DIV/0!</v>
      </c>
      <c r="Q81" s="4" t="e">
        <f>Table1[[#This Row],[kelly/4 99]]*$W$2*$U$2</f>
        <v>#DIV/0!</v>
      </c>
      <c r="R81" s="11"/>
      <c r="S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7949</v>
      </c>
      <c r="B82" t="s">
        <v>83</v>
      </c>
      <c r="C82" s="1">
        <v>45621</v>
      </c>
      <c r="D82" t="s">
        <v>12</v>
      </c>
      <c r="E82">
        <v>2.5</v>
      </c>
      <c r="F82" s="3">
        <v>0.62111801242235998</v>
      </c>
      <c r="G82" s="3">
        <v>0.63538145425913395</v>
      </c>
      <c r="H82" s="3">
        <v>0.62617953828772299</v>
      </c>
      <c r="I82" s="3">
        <v>0.61363636363636298</v>
      </c>
      <c r="J82" s="3">
        <v>0.61437908496731997</v>
      </c>
      <c r="K82" s="3">
        <v>3.3397773128013499E-3</v>
      </c>
      <c r="L82" s="3"/>
      <c r="M82" s="3" t="e">
        <f>(Table1[[#This Row],[poisson_likelihood]] - (1-Table1[[#This Row],[poisson_likelihood]])/(1/Table1[[#This Row],[365 implied]]-1))/4</f>
        <v>#DIV/0!</v>
      </c>
      <c r="N82" s="4" t="e">
        <f>Table1[[#This Row],[kelly/4 365]]*$W$2*$U$2</f>
        <v>#DIV/0!</v>
      </c>
      <c r="O82" s="3"/>
      <c r="P82" s="3" t="e">
        <f>(Table1[[#This Row],[poisson_likelihood]] - (1-Table1[[#This Row],[poisson_likelihood]])/(1/Table1[[#This Row],[99/pinn implied]]-1))/4</f>
        <v>#DIV/0!</v>
      </c>
      <c r="Q82" s="4" t="e">
        <f>Table1[[#This Row],[kelly/4 99]]*$W$2*$U$2</f>
        <v>#DIV/0!</v>
      </c>
      <c r="R82" s="11"/>
      <c r="S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7988</v>
      </c>
      <c r="B83" t="s">
        <v>102</v>
      </c>
      <c r="C83" s="1">
        <v>45621</v>
      </c>
      <c r="D83" t="s">
        <v>13</v>
      </c>
      <c r="E83">
        <v>1.5</v>
      </c>
      <c r="F83" s="3">
        <v>0.44247787610619399</v>
      </c>
      <c r="G83" s="3">
        <v>0.40138764132194299</v>
      </c>
      <c r="H83" s="3">
        <v>0.44976242648145598</v>
      </c>
      <c r="I83" s="3">
        <v>0.41573033707865098</v>
      </c>
      <c r="J83" s="3">
        <v>0.422077922077922</v>
      </c>
      <c r="K83" s="3">
        <v>3.2664848904944499E-3</v>
      </c>
      <c r="L83" s="3"/>
      <c r="M83" s="3" t="e">
        <f>(Table1[[#This Row],[poisson_likelihood]] - (1-Table1[[#This Row],[poisson_likelihood]])/(1/Table1[[#This Row],[365 implied]]-1))/4</f>
        <v>#DIV/0!</v>
      </c>
      <c r="N83" s="4" t="e">
        <f>Table1[[#This Row],[kelly/4 365]]*$W$2*$U$2</f>
        <v>#DIV/0!</v>
      </c>
      <c r="O83" s="3"/>
      <c r="P83" s="3" t="e">
        <f>(Table1[[#This Row],[poisson_likelihood]] - (1-Table1[[#This Row],[poisson_likelihood]])/(1/Table1[[#This Row],[99/pinn implied]]-1))/4</f>
        <v>#DIV/0!</v>
      </c>
      <c r="Q83" s="4" t="e">
        <f>Table1[[#This Row],[kelly/4 99]]*$W$2*$U$2</f>
        <v>#DIV/0!</v>
      </c>
      <c r="R83" s="11"/>
      <c r="S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7895</v>
      </c>
      <c r="B84" t="s">
        <v>56</v>
      </c>
      <c r="C84" s="1">
        <v>45621</v>
      </c>
      <c r="D84" t="s">
        <v>12</v>
      </c>
      <c r="E84">
        <v>2.5</v>
      </c>
      <c r="F84" s="3">
        <v>0.54054054054054002</v>
      </c>
      <c r="G84" s="3">
        <v>0.57501942358844804</v>
      </c>
      <c r="H84" s="3">
        <v>0.54629710535824805</v>
      </c>
      <c r="I84" s="3">
        <v>0.55801104972375604</v>
      </c>
      <c r="J84" s="3">
        <v>0.54807692307692302</v>
      </c>
      <c r="K84" s="3">
        <v>3.1322485037527299E-3</v>
      </c>
      <c r="L84" s="3"/>
      <c r="M84" s="3" t="e">
        <f>(Table1[[#This Row],[poisson_likelihood]] - (1-Table1[[#This Row],[poisson_likelihood]])/(1/Table1[[#This Row],[365 implied]]-1))/4</f>
        <v>#DIV/0!</v>
      </c>
      <c r="N84" s="4" t="e">
        <f>Table1[[#This Row],[kelly/4 365]]*$W$2*$U$2</f>
        <v>#DIV/0!</v>
      </c>
      <c r="O84" s="3"/>
      <c r="P84" s="3" t="e">
        <f>(Table1[[#This Row],[poisson_likelihood]] - (1-Table1[[#This Row],[poisson_likelihood]])/(1/Table1[[#This Row],[99/pinn implied]]-1))/4</f>
        <v>#DIV/0!</v>
      </c>
      <c r="Q84" s="4" t="e">
        <f>Table1[[#This Row],[kelly/4 99]]*$W$2*$U$2</f>
        <v>#DIV/0!</v>
      </c>
      <c r="R84" s="11"/>
      <c r="S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7999</v>
      </c>
      <c r="B85" t="s">
        <v>108</v>
      </c>
      <c r="C85" s="1">
        <v>45621</v>
      </c>
      <c r="D85" t="s">
        <v>12</v>
      </c>
      <c r="E85">
        <v>2.5</v>
      </c>
      <c r="F85" s="3">
        <v>0.46511627906976699</v>
      </c>
      <c r="G85" s="3">
        <v>0.51421472456652295</v>
      </c>
      <c r="H85" s="3">
        <v>0.47060419752002403</v>
      </c>
      <c r="I85" s="3">
        <v>0.44604316546762501</v>
      </c>
      <c r="J85" s="3">
        <v>0.45833333333333298</v>
      </c>
      <c r="K85" s="3">
        <v>2.56500536262017E-3</v>
      </c>
      <c r="L85" s="3"/>
      <c r="M85" s="3" t="e">
        <f>(Table1[[#This Row],[poisson_likelihood]] - (1-Table1[[#This Row],[poisson_likelihood]])/(1/Table1[[#This Row],[365 implied]]-1))/4</f>
        <v>#DIV/0!</v>
      </c>
      <c r="N85" s="4" t="e">
        <f>Table1[[#This Row],[kelly/4 365]]*$W$2*$U$2</f>
        <v>#DIV/0!</v>
      </c>
      <c r="O85" s="3"/>
      <c r="P85" s="3" t="e">
        <f>(Table1[[#This Row],[poisson_likelihood]] - (1-Table1[[#This Row],[poisson_likelihood]])/(1/Table1[[#This Row],[99/pinn implied]]-1))/4</f>
        <v>#DIV/0!</v>
      </c>
      <c r="Q85" s="4" t="e">
        <f>Table1[[#This Row],[kelly/4 99]]*$W$2*$U$2</f>
        <v>#DIV/0!</v>
      </c>
      <c r="R85" s="11"/>
      <c r="S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8006</v>
      </c>
      <c r="B86" t="s">
        <v>111</v>
      </c>
      <c r="C86" s="1">
        <v>45621</v>
      </c>
      <c r="D86" t="s">
        <v>13</v>
      </c>
      <c r="E86">
        <v>2.5</v>
      </c>
      <c r="F86" s="3">
        <v>0.467289719626168</v>
      </c>
      <c r="G86" s="3">
        <v>0.43590551260933103</v>
      </c>
      <c r="H86" s="3">
        <v>0.472045170819195</v>
      </c>
      <c r="I86" s="3">
        <v>0.556962025316455</v>
      </c>
      <c r="J86" s="3">
        <v>0.55479452054794498</v>
      </c>
      <c r="K86" s="3">
        <v>2.2317249019909299E-3</v>
      </c>
      <c r="L86" s="3"/>
      <c r="M86" s="3" t="e">
        <f>(Table1[[#This Row],[poisson_likelihood]] - (1-Table1[[#This Row],[poisson_likelihood]])/(1/Table1[[#This Row],[365 implied]]-1))/4</f>
        <v>#DIV/0!</v>
      </c>
      <c r="N86" s="4" t="e">
        <f>Table1[[#This Row],[kelly/4 365]]*$W$2*$U$2</f>
        <v>#DIV/0!</v>
      </c>
      <c r="O86" s="3"/>
      <c r="P86" s="3" t="e">
        <f>(Table1[[#This Row],[poisson_likelihood]] - (1-Table1[[#This Row],[poisson_likelihood]])/(1/Table1[[#This Row],[99/pinn implied]]-1))/4</f>
        <v>#DIV/0!</v>
      </c>
      <c r="Q86" s="4" t="e">
        <f>Table1[[#This Row],[kelly/4 99]]*$W$2*$U$2</f>
        <v>#DIV/0!</v>
      </c>
      <c r="R86" s="11"/>
      <c r="S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8059</v>
      </c>
      <c r="B87" t="s">
        <v>138</v>
      </c>
      <c r="C87" s="1">
        <v>45621</v>
      </c>
      <c r="D87" t="s">
        <v>12</v>
      </c>
      <c r="E87">
        <v>1.5</v>
      </c>
      <c r="F87" s="3">
        <v>0.60606060606060597</v>
      </c>
      <c r="G87" s="3">
        <v>0.66761473846143204</v>
      </c>
      <c r="H87" s="3">
        <v>0.60768779616069402</v>
      </c>
      <c r="I87" s="3">
        <v>0.55617977528089801</v>
      </c>
      <c r="J87" s="3">
        <v>0.55374592833876202</v>
      </c>
      <c r="K87" s="3">
        <v>1.0326398712099899E-3</v>
      </c>
      <c r="L87" s="3"/>
      <c r="M87" s="3" t="e">
        <f>(Table1[[#This Row],[poisson_likelihood]] - (1-Table1[[#This Row],[poisson_likelihood]])/(1/Table1[[#This Row],[365 implied]]-1))/4</f>
        <v>#DIV/0!</v>
      </c>
      <c r="N87" s="4" t="e">
        <f>Table1[[#This Row],[kelly/4 365]]*$W$2*$U$2</f>
        <v>#DIV/0!</v>
      </c>
      <c r="O87" s="3"/>
      <c r="P87" s="3" t="e">
        <f>(Table1[[#This Row],[poisson_likelihood]] - (1-Table1[[#This Row],[poisson_likelihood]])/(1/Table1[[#This Row],[99/pinn implied]]-1))/4</f>
        <v>#DIV/0!</v>
      </c>
      <c r="Q87" s="4" t="e">
        <f>Table1[[#This Row],[kelly/4 99]]*$W$2*$U$2</f>
        <v>#DIV/0!</v>
      </c>
      <c r="R87" s="11"/>
      <c r="S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7905</v>
      </c>
      <c r="B88" t="s">
        <v>61</v>
      </c>
      <c r="C88" s="1">
        <v>45621</v>
      </c>
      <c r="D88" t="s">
        <v>12</v>
      </c>
      <c r="E88">
        <v>2.5</v>
      </c>
      <c r="F88" s="3">
        <v>0.625</v>
      </c>
      <c r="G88" s="3">
        <v>0.65306049878859596</v>
      </c>
      <c r="H88" s="3">
        <v>0.62629706537684804</v>
      </c>
      <c r="I88" s="3">
        <v>0.71176470588235297</v>
      </c>
      <c r="J88" s="3">
        <v>0.70065789473684204</v>
      </c>
      <c r="K88" s="3">
        <v>8.6471025123263602E-4</v>
      </c>
      <c r="L88" s="3"/>
      <c r="M88" s="3" t="e">
        <f>(Table1[[#This Row],[poisson_likelihood]] - (1-Table1[[#This Row],[poisson_likelihood]])/(1/Table1[[#This Row],[365 implied]]-1))/4</f>
        <v>#DIV/0!</v>
      </c>
      <c r="N88" s="4" t="e">
        <f>Table1[[#This Row],[kelly/4 365]]*$W$2*$U$2</f>
        <v>#DIV/0!</v>
      </c>
      <c r="O88" s="3"/>
      <c r="P88" s="3" t="e">
        <f>(Table1[[#This Row],[poisson_likelihood]] - (1-Table1[[#This Row],[poisson_likelihood]])/(1/Table1[[#This Row],[99/pinn implied]]-1))/4</f>
        <v>#DIV/0!</v>
      </c>
      <c r="Q88" s="4" t="e">
        <f>Table1[[#This Row],[kelly/4 99]]*$W$2*$U$2</f>
        <v>#DIV/0!</v>
      </c>
      <c r="R88" s="11"/>
      <c r="S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7991</v>
      </c>
      <c r="B89" t="s">
        <v>104</v>
      </c>
      <c r="C89" s="1">
        <v>45621</v>
      </c>
      <c r="D89" t="s">
        <v>12</v>
      </c>
      <c r="E89">
        <v>2.5</v>
      </c>
      <c r="F89" s="3">
        <v>0.5</v>
      </c>
      <c r="G89" s="3">
        <v>0.54404855392570495</v>
      </c>
      <c r="H89" s="3">
        <v>0.501494999792376</v>
      </c>
      <c r="I89" s="3">
        <v>0.49132947976878599</v>
      </c>
      <c r="J89" s="3">
        <v>0.45973154362416102</v>
      </c>
      <c r="K89" s="3">
        <v>7.4749989618844105E-4</v>
      </c>
      <c r="L89" s="3"/>
      <c r="M89" s="3" t="e">
        <f>(Table1[[#This Row],[poisson_likelihood]] - (1-Table1[[#This Row],[poisson_likelihood]])/(1/Table1[[#This Row],[365 implied]]-1))/4</f>
        <v>#DIV/0!</v>
      </c>
      <c r="N89" s="4" t="e">
        <f>Table1[[#This Row],[kelly/4 365]]*$W$2*$U$2</f>
        <v>#DIV/0!</v>
      </c>
      <c r="O89" s="3"/>
      <c r="P89" s="3" t="e">
        <f>(Table1[[#This Row],[poisson_likelihood]] - (1-Table1[[#This Row],[poisson_likelihood]])/(1/Table1[[#This Row],[99/pinn implied]]-1))/4</f>
        <v>#DIV/0!</v>
      </c>
      <c r="Q89" s="4" t="e">
        <f>Table1[[#This Row],[kelly/4 99]]*$W$2*$U$2</f>
        <v>#DIV/0!</v>
      </c>
      <c r="R89" s="11"/>
      <c r="S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7863</v>
      </c>
      <c r="B90" t="s">
        <v>40</v>
      </c>
      <c r="C90" s="1">
        <v>45621</v>
      </c>
      <c r="D90" t="s">
        <v>12</v>
      </c>
      <c r="E90">
        <v>3.5</v>
      </c>
      <c r="F90" s="3">
        <v>0.418410041841004</v>
      </c>
      <c r="G90" s="3">
        <v>0.45347414735885</v>
      </c>
      <c r="H90" s="3">
        <v>0.41726958644377998</v>
      </c>
      <c r="I90" s="3">
        <v>0.46629213483145998</v>
      </c>
      <c r="J90" s="3">
        <v>0.45098039215686198</v>
      </c>
      <c r="K90" s="3">
        <v>-4.9023172650444703E-4</v>
      </c>
      <c r="L90" s="3"/>
      <c r="M90" s="3" t="e">
        <f>(Table1[[#This Row],[poisson_likelihood]] - (1-Table1[[#This Row],[poisson_likelihood]])/(1/Table1[[#This Row],[365 implied]]-1))/4</f>
        <v>#DIV/0!</v>
      </c>
      <c r="N90" s="4" t="e">
        <f>Table1[[#This Row],[kelly/4 365]]*$W$2*$U$2</f>
        <v>#DIV/0!</v>
      </c>
      <c r="O90" s="3"/>
      <c r="P90" s="3" t="e">
        <f>(Table1[[#This Row],[poisson_likelihood]] - (1-Table1[[#This Row],[poisson_likelihood]])/(1/Table1[[#This Row],[99/pinn implied]]-1))/4</f>
        <v>#DIV/0!</v>
      </c>
      <c r="Q90" s="4" t="e">
        <f>Table1[[#This Row],[kelly/4 99]]*$W$2*$U$2</f>
        <v>#DIV/0!</v>
      </c>
      <c r="R90" s="11"/>
      <c r="S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7947</v>
      </c>
      <c r="B91" t="s">
        <v>82</v>
      </c>
      <c r="C91" s="1">
        <v>45621</v>
      </c>
      <c r="D91" t="s">
        <v>12</v>
      </c>
      <c r="E91">
        <v>1.5</v>
      </c>
      <c r="F91" s="3">
        <v>0.65789473684210498</v>
      </c>
      <c r="G91" s="3">
        <v>0.66391823830204699</v>
      </c>
      <c r="H91" s="3">
        <v>0.65697392710973201</v>
      </c>
      <c r="I91" s="3">
        <v>0.61688311688311603</v>
      </c>
      <c r="J91" s="3">
        <v>0.61923076923076903</v>
      </c>
      <c r="K91" s="3">
        <v>-6.7289941981096802E-4</v>
      </c>
      <c r="L91" s="3"/>
      <c r="M91" s="3" t="e">
        <f>(Table1[[#This Row],[poisson_likelihood]] - (1-Table1[[#This Row],[poisson_likelihood]])/(1/Table1[[#This Row],[365 implied]]-1))/4</f>
        <v>#DIV/0!</v>
      </c>
      <c r="N91" s="4" t="e">
        <f>Table1[[#This Row],[kelly/4 365]]*$W$2*$U$2</f>
        <v>#DIV/0!</v>
      </c>
      <c r="O91" s="3"/>
      <c r="P91" s="3" t="e">
        <f>(Table1[[#This Row],[poisson_likelihood]] - (1-Table1[[#This Row],[poisson_likelihood]])/(1/Table1[[#This Row],[99/pinn implied]]-1))/4</f>
        <v>#DIV/0!</v>
      </c>
      <c r="Q91" s="4" t="e">
        <f>Table1[[#This Row],[kelly/4 99]]*$W$2*$U$2</f>
        <v>#DIV/0!</v>
      </c>
      <c r="R91" s="11"/>
      <c r="S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7878</v>
      </c>
      <c r="B92" t="s">
        <v>47</v>
      </c>
      <c r="C92" s="1">
        <v>45621</v>
      </c>
      <c r="D92" t="s">
        <v>13</v>
      </c>
      <c r="E92">
        <v>2.5</v>
      </c>
      <c r="F92" s="3">
        <v>0.512820512820512</v>
      </c>
      <c r="G92" s="3">
        <v>0.46931284740683099</v>
      </c>
      <c r="H92" s="3">
        <v>0.51125164883472296</v>
      </c>
      <c r="I92" s="3">
        <v>0.47402597402597402</v>
      </c>
      <c r="J92" s="3">
        <v>0.49049429657794602</v>
      </c>
      <c r="K92" s="3">
        <v>-8.0507494007592197E-4</v>
      </c>
      <c r="L92" s="3"/>
      <c r="M92" s="3" t="e">
        <f>(Table1[[#This Row],[poisson_likelihood]] - (1-Table1[[#This Row],[poisson_likelihood]])/(1/Table1[[#This Row],[365 implied]]-1))/4</f>
        <v>#DIV/0!</v>
      </c>
      <c r="N92" s="4" t="e">
        <f>Table1[[#This Row],[kelly/4 365]]*$W$2*$U$2</f>
        <v>#DIV/0!</v>
      </c>
      <c r="O92" s="3"/>
      <c r="P92" s="3" t="e">
        <f>(Table1[[#This Row],[poisson_likelihood]] - (1-Table1[[#This Row],[poisson_likelihood]])/(1/Table1[[#This Row],[99/pinn implied]]-1))/4</f>
        <v>#DIV/0!</v>
      </c>
      <c r="Q92" s="4" t="e">
        <f>Table1[[#This Row],[kelly/4 99]]*$W$2*$U$2</f>
        <v>#DIV/0!</v>
      </c>
      <c r="R92" s="11"/>
      <c r="S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7940</v>
      </c>
      <c r="B93" t="s">
        <v>78</v>
      </c>
      <c r="C93" s="1">
        <v>45621</v>
      </c>
      <c r="D93" t="s">
        <v>13</v>
      </c>
      <c r="E93">
        <v>2.5</v>
      </c>
      <c r="F93" s="3">
        <v>0.512820512820512</v>
      </c>
      <c r="G93" s="3">
        <v>0.46782177426510202</v>
      </c>
      <c r="H93" s="3">
        <v>0.51018296372244598</v>
      </c>
      <c r="I93" s="3">
        <v>0.53005464480874298</v>
      </c>
      <c r="J93" s="3">
        <v>0.52396166134185296</v>
      </c>
      <c r="K93" s="3">
        <v>-1.3534791424289201E-3</v>
      </c>
      <c r="L93" s="3"/>
      <c r="M93" s="3" t="e">
        <f>(Table1[[#This Row],[poisson_likelihood]] - (1-Table1[[#This Row],[poisson_likelihood]])/(1/Table1[[#This Row],[365 implied]]-1))/4</f>
        <v>#DIV/0!</v>
      </c>
      <c r="N93" s="4" t="e">
        <f>Table1[[#This Row],[kelly/4 365]]*$W$2*$U$2</f>
        <v>#DIV/0!</v>
      </c>
      <c r="O93" s="3"/>
      <c r="P93" s="3" t="e">
        <f>(Table1[[#This Row],[poisson_likelihood]] - (1-Table1[[#This Row],[poisson_likelihood]])/(1/Table1[[#This Row],[99/pinn implied]]-1))/4</f>
        <v>#DIV/0!</v>
      </c>
      <c r="Q93" s="4" t="e">
        <f>Table1[[#This Row],[kelly/4 99]]*$W$2*$U$2</f>
        <v>#DIV/0!</v>
      </c>
      <c r="R93" s="11"/>
      <c r="S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7884</v>
      </c>
      <c r="B94" t="s">
        <v>50</v>
      </c>
      <c r="C94" s="1">
        <v>45621</v>
      </c>
      <c r="D94" t="s">
        <v>13</v>
      </c>
      <c r="E94">
        <v>2.5</v>
      </c>
      <c r="F94" s="3">
        <v>0.5</v>
      </c>
      <c r="G94" s="3">
        <v>0.45411083385676299</v>
      </c>
      <c r="H94" s="3">
        <v>0.49627831822103102</v>
      </c>
      <c r="I94" s="3">
        <v>0.44078947368421001</v>
      </c>
      <c r="J94" s="3">
        <v>0.45018450184501801</v>
      </c>
      <c r="K94" s="3">
        <v>-1.8608408894844001E-3</v>
      </c>
      <c r="L94" s="3"/>
      <c r="M94" s="3" t="e">
        <f>(Table1[[#This Row],[poisson_likelihood]] - (1-Table1[[#This Row],[poisson_likelihood]])/(1/Table1[[#This Row],[365 implied]]-1))/4</f>
        <v>#DIV/0!</v>
      </c>
      <c r="N94" s="4" t="e">
        <f>Table1[[#This Row],[kelly/4 365]]*$W$2*$U$2</f>
        <v>#DIV/0!</v>
      </c>
      <c r="O94" s="3"/>
      <c r="P94" s="3" t="e">
        <f>(Table1[[#This Row],[poisson_likelihood]] - (1-Table1[[#This Row],[poisson_likelihood]])/(1/Table1[[#This Row],[99/pinn implied]]-1))/4</f>
        <v>#DIV/0!</v>
      </c>
      <c r="Q94" s="4" t="e">
        <f>Table1[[#This Row],[kelly/4 99]]*$W$2*$U$2</f>
        <v>#DIV/0!</v>
      </c>
      <c r="R94" s="11"/>
      <c r="S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8019</v>
      </c>
      <c r="B95" t="s">
        <v>118</v>
      </c>
      <c r="C95" s="1">
        <v>45621</v>
      </c>
      <c r="D95" t="s">
        <v>12</v>
      </c>
      <c r="E95">
        <v>2.5</v>
      </c>
      <c r="F95" s="3">
        <v>0.56497175141242895</v>
      </c>
      <c r="G95" s="3">
        <v>0.604111879774479</v>
      </c>
      <c r="H95" s="3">
        <v>0.56127991243074005</v>
      </c>
      <c r="I95" s="3">
        <v>0.559782608695652</v>
      </c>
      <c r="J95" s="3">
        <v>0.547468354430379</v>
      </c>
      <c r="K95" s="3">
        <v>-2.1216087654511899E-3</v>
      </c>
      <c r="L95" s="3"/>
      <c r="M95" s="3" t="e">
        <f>(Table1[[#This Row],[poisson_likelihood]] - (1-Table1[[#This Row],[poisson_likelihood]])/(1/Table1[[#This Row],[365 implied]]-1))/4</f>
        <v>#DIV/0!</v>
      </c>
      <c r="N95" s="4" t="e">
        <f>Table1[[#This Row],[kelly/4 365]]*$W$2*$U$2</f>
        <v>#DIV/0!</v>
      </c>
      <c r="O95" s="3"/>
      <c r="P95" s="3" t="e">
        <f>(Table1[[#This Row],[poisson_likelihood]] - (1-Table1[[#This Row],[poisson_likelihood]])/(1/Table1[[#This Row],[99/pinn implied]]-1))/4</f>
        <v>#DIV/0!</v>
      </c>
      <c r="Q95" s="4" t="e">
        <f>Table1[[#This Row],[kelly/4 99]]*$W$2*$U$2</f>
        <v>#DIV/0!</v>
      </c>
      <c r="R95" s="11"/>
      <c r="S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8077</v>
      </c>
      <c r="B96" t="s">
        <v>147</v>
      </c>
      <c r="C96" s="1">
        <v>45621</v>
      </c>
      <c r="D96" t="s">
        <v>12</v>
      </c>
      <c r="E96">
        <v>2.5</v>
      </c>
      <c r="F96" s="3">
        <v>0.49019607843137197</v>
      </c>
      <c r="G96" s="3">
        <v>0.52663991456596604</v>
      </c>
      <c r="H96" s="3">
        <v>0.48564158238126098</v>
      </c>
      <c r="I96" s="3">
        <v>0.32941176470588202</v>
      </c>
      <c r="J96" s="3">
        <v>0.32894736842105199</v>
      </c>
      <c r="K96" s="3">
        <v>-2.2334547938047101E-3</v>
      </c>
      <c r="L96" s="3"/>
      <c r="M96" s="3" t="e">
        <f>(Table1[[#This Row],[poisson_likelihood]] - (1-Table1[[#This Row],[poisson_likelihood]])/(1/Table1[[#This Row],[365 implied]]-1))/4</f>
        <v>#DIV/0!</v>
      </c>
      <c r="N96" s="4" t="e">
        <f>Table1[[#This Row],[kelly/4 365]]*$W$2*$U$2</f>
        <v>#DIV/0!</v>
      </c>
      <c r="O96" s="3"/>
      <c r="P96" s="3" t="e">
        <f>(Table1[[#This Row],[poisson_likelihood]] - (1-Table1[[#This Row],[poisson_likelihood]])/(1/Table1[[#This Row],[99/pinn implied]]-1))/4</f>
        <v>#DIV/0!</v>
      </c>
      <c r="Q96" s="4" t="e">
        <f>Table1[[#This Row],[kelly/4 99]]*$W$2*$U$2</f>
        <v>#DIV/0!</v>
      </c>
      <c r="R96" s="11"/>
      <c r="S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7989</v>
      </c>
      <c r="B97" t="s">
        <v>103</v>
      </c>
      <c r="C97" s="1">
        <v>45621</v>
      </c>
      <c r="D97" t="s">
        <v>12</v>
      </c>
      <c r="E97">
        <v>2.5</v>
      </c>
      <c r="F97" s="3">
        <v>0.5</v>
      </c>
      <c r="G97" s="3">
        <v>0.53531778619333603</v>
      </c>
      <c r="H97" s="3">
        <v>0.494673650489795</v>
      </c>
      <c r="I97" s="3">
        <v>0.47826086956521702</v>
      </c>
      <c r="J97" s="3">
        <v>0.449367088607594</v>
      </c>
      <c r="K97" s="3">
        <v>-2.6631747551022402E-3</v>
      </c>
      <c r="L97" s="3"/>
      <c r="M97" s="3" t="e">
        <f>(Table1[[#This Row],[poisson_likelihood]] - (1-Table1[[#This Row],[poisson_likelihood]])/(1/Table1[[#This Row],[365 implied]]-1))/4</f>
        <v>#DIV/0!</v>
      </c>
      <c r="N97" s="4" t="e">
        <f>Table1[[#This Row],[kelly/4 365]]*$W$2*$U$2</f>
        <v>#DIV/0!</v>
      </c>
      <c r="O97" s="3"/>
      <c r="P97" s="3" t="e">
        <f>(Table1[[#This Row],[poisson_likelihood]] - (1-Table1[[#This Row],[poisson_likelihood]])/(1/Table1[[#This Row],[99/pinn implied]]-1))/4</f>
        <v>#DIV/0!</v>
      </c>
      <c r="Q97" s="4" t="e">
        <f>Table1[[#This Row],[kelly/4 99]]*$W$2*$U$2</f>
        <v>#DIV/0!</v>
      </c>
      <c r="R97" s="11"/>
      <c r="S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8035</v>
      </c>
      <c r="B98" t="s">
        <v>126</v>
      </c>
      <c r="C98" s="1">
        <v>45621</v>
      </c>
      <c r="D98" t="s">
        <v>12</v>
      </c>
      <c r="E98">
        <v>3.5</v>
      </c>
      <c r="F98" s="3">
        <v>0.44247787610619399</v>
      </c>
      <c r="G98" s="3">
        <v>0.47343331406578498</v>
      </c>
      <c r="H98" s="3">
        <v>0.43617802209291601</v>
      </c>
      <c r="I98" s="3">
        <v>0.41071428571428498</v>
      </c>
      <c r="J98" s="3">
        <v>0.42105263157894701</v>
      </c>
      <c r="K98" s="3">
        <v>-2.8249345377002301E-3</v>
      </c>
      <c r="L98" s="3"/>
      <c r="M98" s="3" t="e">
        <f>(Table1[[#This Row],[poisson_likelihood]] - (1-Table1[[#This Row],[poisson_likelihood]])/(1/Table1[[#This Row],[365 implied]]-1))/4</f>
        <v>#DIV/0!</v>
      </c>
      <c r="N98" s="4" t="e">
        <f>Table1[[#This Row],[kelly/4 365]]*$W$2*$U$2</f>
        <v>#DIV/0!</v>
      </c>
      <c r="O98" s="3"/>
      <c r="P98" s="3" t="e">
        <f>(Table1[[#This Row],[poisson_likelihood]] - (1-Table1[[#This Row],[poisson_likelihood]])/(1/Table1[[#This Row],[99/pinn implied]]-1))/4</f>
        <v>#DIV/0!</v>
      </c>
      <c r="Q98" s="4" t="e">
        <f>Table1[[#This Row],[kelly/4 99]]*$W$2*$U$2</f>
        <v>#DIV/0!</v>
      </c>
      <c r="R98" s="11"/>
      <c r="S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7825</v>
      </c>
      <c r="B99" t="s">
        <v>21</v>
      </c>
      <c r="C99" s="1">
        <v>45621</v>
      </c>
      <c r="D99" t="s">
        <v>12</v>
      </c>
      <c r="E99">
        <v>1.5</v>
      </c>
      <c r="F99" s="3">
        <v>0.55248618784530301</v>
      </c>
      <c r="G99" s="3">
        <v>0.59668017157139797</v>
      </c>
      <c r="H99" s="3">
        <v>0.54730903720326896</v>
      </c>
      <c r="I99" s="3">
        <v>0.65294117647058803</v>
      </c>
      <c r="J99" s="3">
        <v>0.62751677852348997</v>
      </c>
      <c r="K99" s="3">
        <v>-2.89217366113639E-3</v>
      </c>
      <c r="L99" s="3"/>
      <c r="M99" s="3" t="e">
        <f>(Table1[[#This Row],[poisson_likelihood]] - (1-Table1[[#This Row],[poisson_likelihood]])/(1/Table1[[#This Row],[365 implied]]-1))/4</f>
        <v>#DIV/0!</v>
      </c>
      <c r="N99" s="4" t="e">
        <f>Table1[[#This Row],[kelly/4 365]]*$W$2*$U$2</f>
        <v>#DIV/0!</v>
      </c>
      <c r="O99" s="3"/>
      <c r="P99" s="3" t="e">
        <f>(Table1[[#This Row],[poisson_likelihood]] - (1-Table1[[#This Row],[poisson_likelihood]])/(1/Table1[[#This Row],[99/pinn implied]]-1))/4</f>
        <v>#DIV/0!</v>
      </c>
      <c r="Q99" s="4" t="e">
        <f>Table1[[#This Row],[kelly/4 99]]*$W$2*$U$2</f>
        <v>#DIV/0!</v>
      </c>
      <c r="R99" s="11"/>
      <c r="S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7961</v>
      </c>
      <c r="B100" t="s">
        <v>89</v>
      </c>
      <c r="C100" s="1">
        <v>45621</v>
      </c>
      <c r="D100" t="s">
        <v>12</v>
      </c>
      <c r="E100">
        <v>3.5</v>
      </c>
      <c r="F100" s="3">
        <v>0.51813471502590602</v>
      </c>
      <c r="G100" s="3">
        <v>0.54855836430056004</v>
      </c>
      <c r="H100" s="3">
        <v>0.51212652883684795</v>
      </c>
      <c r="I100" s="3">
        <v>0.51655629139072801</v>
      </c>
      <c r="J100" s="3">
        <v>0.52631578947368396</v>
      </c>
      <c r="K100" s="3">
        <v>-3.1171503615273401E-3</v>
      </c>
      <c r="L100" s="3"/>
      <c r="M100" s="3" t="e">
        <f>(Table1[[#This Row],[poisson_likelihood]] - (1-Table1[[#This Row],[poisson_likelihood]])/(1/Table1[[#This Row],[365 implied]]-1))/4</f>
        <v>#DIV/0!</v>
      </c>
      <c r="N100" s="4" t="e">
        <f>Table1[[#This Row],[kelly/4 365]]*$W$2*$U$2</f>
        <v>#DIV/0!</v>
      </c>
      <c r="O100" s="3"/>
      <c r="P100" s="3" t="e">
        <f>(Table1[[#This Row],[poisson_likelihood]] - (1-Table1[[#This Row],[poisson_likelihood]])/(1/Table1[[#This Row],[99/pinn implied]]-1))/4</f>
        <v>#DIV/0!</v>
      </c>
      <c r="Q100" s="4" t="e">
        <f>Table1[[#This Row],[kelly/4 99]]*$W$2*$U$2</f>
        <v>#DIV/0!</v>
      </c>
      <c r="R100" s="11"/>
      <c r="S1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7887</v>
      </c>
      <c r="B101" t="s">
        <v>52</v>
      </c>
      <c r="C101" s="1">
        <v>45621</v>
      </c>
      <c r="D101" t="s">
        <v>12</v>
      </c>
      <c r="E101">
        <v>1.5</v>
      </c>
      <c r="F101" s="3">
        <v>0.62893081761006198</v>
      </c>
      <c r="G101" s="3">
        <v>0.65793633752477698</v>
      </c>
      <c r="H101" s="3">
        <v>0.62374939567773402</v>
      </c>
      <c r="I101" s="3">
        <v>0.59883720930232498</v>
      </c>
      <c r="J101" s="3">
        <v>0.59933774834437004</v>
      </c>
      <c r="K101" s="3">
        <v>-3.49087325101801E-3</v>
      </c>
      <c r="L101" s="3"/>
      <c r="M101" s="3" t="e">
        <f>(Table1[[#This Row],[poisson_likelihood]] - (1-Table1[[#This Row],[poisson_likelihood]])/(1/Table1[[#This Row],[365 implied]]-1))/4</f>
        <v>#DIV/0!</v>
      </c>
      <c r="N101" s="4" t="e">
        <f>Table1[[#This Row],[kelly/4 365]]*$W$2*$U$2</f>
        <v>#DIV/0!</v>
      </c>
      <c r="O101" s="3"/>
      <c r="P101" s="3" t="e">
        <f>(Table1[[#This Row],[poisson_likelihood]] - (1-Table1[[#This Row],[poisson_likelihood]])/(1/Table1[[#This Row],[99/pinn implied]]-1))/4</f>
        <v>#DIV/0!</v>
      </c>
      <c r="Q101" s="4" t="e">
        <f>Table1[[#This Row],[kelly/4 99]]*$W$2*$U$2</f>
        <v>#DIV/0!</v>
      </c>
      <c r="R101" s="11"/>
      <c r="S1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8008</v>
      </c>
      <c r="B102" t="s">
        <v>112</v>
      </c>
      <c r="C102" s="1">
        <v>45621</v>
      </c>
      <c r="D102" t="s">
        <v>13</v>
      </c>
      <c r="E102">
        <v>2.5</v>
      </c>
      <c r="F102" s="3">
        <v>0.46511627906976699</v>
      </c>
      <c r="G102" s="3">
        <v>0.41835198673795998</v>
      </c>
      <c r="H102" s="3">
        <v>0.45752636111538197</v>
      </c>
      <c r="I102" s="3">
        <v>0.53804347826086896</v>
      </c>
      <c r="J102" s="3">
        <v>0.53312302839116699</v>
      </c>
      <c r="K102" s="3">
        <v>-3.5474616525929801E-3</v>
      </c>
      <c r="L102" s="3"/>
      <c r="M102" s="3" t="e">
        <f>(Table1[[#This Row],[poisson_likelihood]] - (1-Table1[[#This Row],[poisson_likelihood]])/(1/Table1[[#This Row],[365 implied]]-1))/4</f>
        <v>#DIV/0!</v>
      </c>
      <c r="N102" s="4" t="e">
        <f>Table1[[#This Row],[kelly/4 365]]*$W$2*$U$2</f>
        <v>#DIV/0!</v>
      </c>
      <c r="O102" s="3"/>
      <c r="P102" s="3" t="e">
        <f>(Table1[[#This Row],[poisson_likelihood]] - (1-Table1[[#This Row],[poisson_likelihood]])/(1/Table1[[#This Row],[99/pinn implied]]-1))/4</f>
        <v>#DIV/0!</v>
      </c>
      <c r="Q102" s="4" t="e">
        <f>Table1[[#This Row],[kelly/4 99]]*$W$2*$U$2</f>
        <v>#DIV/0!</v>
      </c>
      <c r="R102" s="11"/>
      <c r="S1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8034</v>
      </c>
      <c r="B103" t="s">
        <v>125</v>
      </c>
      <c r="C103" s="1">
        <v>45621</v>
      </c>
      <c r="D103" t="s">
        <v>13</v>
      </c>
      <c r="E103">
        <v>2.5</v>
      </c>
      <c r="F103" s="3">
        <v>0.48076923076923</v>
      </c>
      <c r="G103" s="3">
        <v>0.426950824361013</v>
      </c>
      <c r="H103" s="3">
        <v>0.47226472755023302</v>
      </c>
      <c r="I103" s="3">
        <v>0.43918918918918898</v>
      </c>
      <c r="J103" s="3">
        <v>0.44326241134751698</v>
      </c>
      <c r="K103" s="3">
        <v>-4.09476080914703E-3</v>
      </c>
      <c r="L103" s="3"/>
      <c r="M103" s="3" t="e">
        <f>(Table1[[#This Row],[poisson_likelihood]] - (1-Table1[[#This Row],[poisson_likelihood]])/(1/Table1[[#This Row],[365 implied]]-1))/4</f>
        <v>#DIV/0!</v>
      </c>
      <c r="N103" s="4" t="e">
        <f>Table1[[#This Row],[kelly/4 365]]*$W$2*$U$2</f>
        <v>#DIV/0!</v>
      </c>
      <c r="O103" s="3"/>
      <c r="P103" s="3" t="e">
        <f>(Table1[[#This Row],[poisson_likelihood]] - (1-Table1[[#This Row],[poisson_likelihood]])/(1/Table1[[#This Row],[99/pinn implied]]-1))/4</f>
        <v>#DIV/0!</v>
      </c>
      <c r="Q103" s="4" t="e">
        <f>Table1[[#This Row],[kelly/4 99]]*$W$2*$U$2</f>
        <v>#DIV/0!</v>
      </c>
      <c r="R103" s="11"/>
      <c r="S1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8015</v>
      </c>
      <c r="B104" t="s">
        <v>116</v>
      </c>
      <c r="C104" s="1">
        <v>45621</v>
      </c>
      <c r="D104" t="s">
        <v>12</v>
      </c>
      <c r="E104">
        <v>3.5</v>
      </c>
      <c r="F104" s="3">
        <v>0.42016806722688999</v>
      </c>
      <c r="G104" s="3">
        <v>0.440687779437958</v>
      </c>
      <c r="H104" s="3">
        <v>0.40996290373227701</v>
      </c>
      <c r="I104" s="3">
        <v>0.30939226519336999</v>
      </c>
      <c r="J104" s="3">
        <v>0.29936305732483998</v>
      </c>
      <c r="K104" s="3">
        <v>-4.4000523763007404E-3</v>
      </c>
      <c r="L104" s="3"/>
      <c r="M104" s="3" t="e">
        <f>(Table1[[#This Row],[poisson_likelihood]] - (1-Table1[[#This Row],[poisson_likelihood]])/(1/Table1[[#This Row],[365 implied]]-1))/4</f>
        <v>#DIV/0!</v>
      </c>
      <c r="N104" s="4" t="e">
        <f>Table1[[#This Row],[kelly/4 365]]*$W$2*$U$2</f>
        <v>#DIV/0!</v>
      </c>
      <c r="O104" s="3"/>
      <c r="P104" s="3" t="e">
        <f>(Table1[[#This Row],[poisson_likelihood]] - (1-Table1[[#This Row],[poisson_likelihood]])/(1/Table1[[#This Row],[99/pinn implied]]-1))/4</f>
        <v>#DIV/0!</v>
      </c>
      <c r="Q104" s="4" t="e">
        <f>Table1[[#This Row],[kelly/4 99]]*$W$2*$U$2</f>
        <v>#DIV/0!</v>
      </c>
      <c r="R104" s="11"/>
      <c r="S1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8093</v>
      </c>
      <c r="B105" t="s">
        <v>155</v>
      </c>
      <c r="C105" s="1">
        <v>45621</v>
      </c>
      <c r="D105" t="s">
        <v>12</v>
      </c>
      <c r="E105">
        <v>3.5</v>
      </c>
      <c r="F105" s="3">
        <v>0.485436893203883</v>
      </c>
      <c r="G105" s="3">
        <v>0.51179933909743003</v>
      </c>
      <c r="H105" s="3">
        <v>0.47537350996438299</v>
      </c>
      <c r="I105" s="3">
        <v>0.35</v>
      </c>
      <c r="J105" s="3">
        <v>0.35275080906148798</v>
      </c>
      <c r="K105" s="3">
        <v>-4.8892852531533804E-3</v>
      </c>
      <c r="L105" s="3"/>
      <c r="M105" s="3" t="e">
        <f>(Table1[[#This Row],[poisson_likelihood]] - (1-Table1[[#This Row],[poisson_likelihood]])/(1/Table1[[#This Row],[365 implied]]-1))/4</f>
        <v>#DIV/0!</v>
      </c>
      <c r="N105" s="4" t="e">
        <f>Table1[[#This Row],[kelly/4 365]]*$W$2*$U$2</f>
        <v>#DIV/0!</v>
      </c>
      <c r="O105" s="3"/>
      <c r="P105" s="3" t="e">
        <f>(Table1[[#This Row],[poisson_likelihood]] - (1-Table1[[#This Row],[poisson_likelihood]])/(1/Table1[[#This Row],[99/pinn implied]]-1))/4</f>
        <v>#DIV/0!</v>
      </c>
      <c r="Q105" s="4" t="e">
        <f>Table1[[#This Row],[kelly/4 99]]*$W$2*$U$2</f>
        <v>#DIV/0!</v>
      </c>
      <c r="R105" s="11"/>
      <c r="S1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7875</v>
      </c>
      <c r="B106" t="s">
        <v>46</v>
      </c>
      <c r="C106" s="1">
        <v>45621</v>
      </c>
      <c r="D106" t="s">
        <v>12</v>
      </c>
      <c r="E106">
        <v>1.5</v>
      </c>
      <c r="F106" s="3">
        <v>0.54644808743169304</v>
      </c>
      <c r="G106" s="3">
        <v>0.57875539579027402</v>
      </c>
      <c r="H106" s="3">
        <v>0.53709061268473002</v>
      </c>
      <c r="I106" s="3">
        <v>0.54098360655737698</v>
      </c>
      <c r="J106" s="3">
        <v>0.53968253968253899</v>
      </c>
      <c r="K106" s="3">
        <v>-5.1578851767901104E-3</v>
      </c>
      <c r="L106" s="3"/>
      <c r="M106" s="3" t="e">
        <f>(Table1[[#This Row],[poisson_likelihood]] - (1-Table1[[#This Row],[poisson_likelihood]])/(1/Table1[[#This Row],[365 implied]]-1))/4</f>
        <v>#DIV/0!</v>
      </c>
      <c r="N106" s="4" t="e">
        <f>Table1[[#This Row],[kelly/4 365]]*$W$2*$U$2</f>
        <v>#DIV/0!</v>
      </c>
      <c r="O106" s="3"/>
      <c r="P106" s="3" t="e">
        <f>(Table1[[#This Row],[poisson_likelihood]] - (1-Table1[[#This Row],[poisson_likelihood]])/(1/Table1[[#This Row],[99/pinn implied]]-1))/4</f>
        <v>#DIV/0!</v>
      </c>
      <c r="Q106" s="4" t="e">
        <f>Table1[[#This Row],[kelly/4 99]]*$W$2*$U$2</f>
        <v>#DIV/0!</v>
      </c>
      <c r="R106" s="11"/>
      <c r="S1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7919</v>
      </c>
      <c r="B107" t="s">
        <v>68</v>
      </c>
      <c r="C107" s="1">
        <v>45621</v>
      </c>
      <c r="D107" t="s">
        <v>12</v>
      </c>
      <c r="E107">
        <v>2.5</v>
      </c>
      <c r="F107" s="3">
        <v>0.57471264367816</v>
      </c>
      <c r="G107" s="3">
        <v>0.60441822071241502</v>
      </c>
      <c r="H107" s="3">
        <v>0.56441023445525296</v>
      </c>
      <c r="I107" s="3">
        <v>0.51111111111111096</v>
      </c>
      <c r="J107" s="3">
        <v>0.50967741935483801</v>
      </c>
      <c r="K107" s="3">
        <v>-6.0561459621145597E-3</v>
      </c>
      <c r="L107" s="3"/>
      <c r="M107" s="3" t="e">
        <f>(Table1[[#This Row],[poisson_likelihood]] - (1-Table1[[#This Row],[poisson_likelihood]])/(1/Table1[[#This Row],[365 implied]]-1))/4</f>
        <v>#DIV/0!</v>
      </c>
      <c r="N107" s="4" t="e">
        <f>Table1[[#This Row],[kelly/4 365]]*$W$2*$U$2</f>
        <v>#DIV/0!</v>
      </c>
      <c r="O107" s="3"/>
      <c r="P107" s="3" t="e">
        <f>(Table1[[#This Row],[poisson_likelihood]] - (1-Table1[[#This Row],[poisson_likelihood]])/(1/Table1[[#This Row],[99/pinn implied]]-1))/4</f>
        <v>#DIV/0!</v>
      </c>
      <c r="Q107" s="4" t="e">
        <f>Table1[[#This Row],[kelly/4 99]]*$W$2*$U$2</f>
        <v>#DIV/0!</v>
      </c>
      <c r="R107" s="11"/>
      <c r="S1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8072</v>
      </c>
      <c r="B108" t="s">
        <v>144</v>
      </c>
      <c r="C108" s="1">
        <v>45621</v>
      </c>
      <c r="D108" t="s">
        <v>13</v>
      </c>
      <c r="E108">
        <v>1.5</v>
      </c>
      <c r="F108" s="3">
        <v>0.512820512820512</v>
      </c>
      <c r="G108" s="3">
        <v>0.45318584005054602</v>
      </c>
      <c r="H108" s="3">
        <v>0.50093334064978501</v>
      </c>
      <c r="I108" s="3">
        <v>0.52777777777777701</v>
      </c>
      <c r="J108" s="3">
        <v>0.54723127035830599</v>
      </c>
      <c r="K108" s="3">
        <v>-6.0999962455046599E-3</v>
      </c>
      <c r="L108" s="3"/>
      <c r="M108" s="3" t="e">
        <f>(Table1[[#This Row],[poisson_likelihood]] - (1-Table1[[#This Row],[poisson_likelihood]])/(1/Table1[[#This Row],[365 implied]]-1))/4</f>
        <v>#DIV/0!</v>
      </c>
      <c r="N108" s="4" t="e">
        <f>Table1[[#This Row],[kelly/4 365]]*$W$2*$U$2</f>
        <v>#DIV/0!</v>
      </c>
      <c r="O108" s="3"/>
      <c r="P108" s="3" t="e">
        <f>(Table1[[#This Row],[poisson_likelihood]] - (1-Table1[[#This Row],[poisson_likelihood]])/(1/Table1[[#This Row],[99/pinn implied]]-1))/4</f>
        <v>#DIV/0!</v>
      </c>
      <c r="Q108" s="4" t="e">
        <f>Table1[[#This Row],[kelly/4 99]]*$W$2*$U$2</f>
        <v>#DIV/0!</v>
      </c>
      <c r="R108" s="11"/>
      <c r="S1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8088</v>
      </c>
      <c r="B109" t="s">
        <v>152</v>
      </c>
      <c r="C109" s="1">
        <v>45621</v>
      </c>
      <c r="D109" t="s">
        <v>13</v>
      </c>
      <c r="E109">
        <v>2.5</v>
      </c>
      <c r="F109" s="3">
        <v>0.53191489361702105</v>
      </c>
      <c r="G109" s="3">
        <v>0.48042648972966201</v>
      </c>
      <c r="H109" s="3">
        <v>0.52040294622098804</v>
      </c>
      <c r="I109" s="3">
        <v>0.42391304347825998</v>
      </c>
      <c r="J109" s="3">
        <v>0.45141065830721</v>
      </c>
      <c r="K109" s="3">
        <v>-6.1484264501537799E-3</v>
      </c>
      <c r="L109" s="3"/>
      <c r="M109" s="3" t="e">
        <f>(Table1[[#This Row],[poisson_likelihood]] - (1-Table1[[#This Row],[poisson_likelihood]])/(1/Table1[[#This Row],[365 implied]]-1))/4</f>
        <v>#DIV/0!</v>
      </c>
      <c r="N109" s="4" t="e">
        <f>Table1[[#This Row],[kelly/4 365]]*$W$2*$U$2</f>
        <v>#DIV/0!</v>
      </c>
      <c r="O109" s="3"/>
      <c r="P109" s="3" t="e">
        <f>(Table1[[#This Row],[poisson_likelihood]] - (1-Table1[[#This Row],[poisson_likelihood]])/(1/Table1[[#This Row],[99/pinn implied]]-1))/4</f>
        <v>#DIV/0!</v>
      </c>
      <c r="Q109" s="4" t="e">
        <f>Table1[[#This Row],[kelly/4 99]]*$W$2*$U$2</f>
        <v>#DIV/0!</v>
      </c>
      <c r="R109" s="11"/>
      <c r="S1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7996</v>
      </c>
      <c r="B110" t="s">
        <v>106</v>
      </c>
      <c r="C110" s="1">
        <v>45621</v>
      </c>
      <c r="D110" t="s">
        <v>13</v>
      </c>
      <c r="E110">
        <v>2.5</v>
      </c>
      <c r="F110" s="3">
        <v>0.427350427350427</v>
      </c>
      <c r="G110" s="3">
        <v>0.38314574108375798</v>
      </c>
      <c r="H110" s="3">
        <v>0.41257443135217697</v>
      </c>
      <c r="I110" s="3">
        <v>0.37297297297297299</v>
      </c>
      <c r="J110" s="3">
        <v>0.39184952978056398</v>
      </c>
      <c r="K110" s="3">
        <v>-6.45071467087784E-3</v>
      </c>
      <c r="L110" s="3"/>
      <c r="M110" s="3" t="e">
        <f>(Table1[[#This Row],[poisson_likelihood]] - (1-Table1[[#This Row],[poisson_likelihood]])/(1/Table1[[#This Row],[365 implied]]-1))/4</f>
        <v>#DIV/0!</v>
      </c>
      <c r="N110" s="4" t="e">
        <f>Table1[[#This Row],[kelly/4 365]]*$W$2*$U$2</f>
        <v>#DIV/0!</v>
      </c>
      <c r="O110" s="3"/>
      <c r="P110" s="3" t="e">
        <f>(Table1[[#This Row],[poisson_likelihood]] - (1-Table1[[#This Row],[poisson_likelihood]])/(1/Table1[[#This Row],[99/pinn implied]]-1))/4</f>
        <v>#DIV/0!</v>
      </c>
      <c r="Q110" s="4" t="e">
        <f>Table1[[#This Row],[kelly/4 99]]*$W$2*$U$2</f>
        <v>#DIV/0!</v>
      </c>
      <c r="R110" s="11"/>
      <c r="S1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8079</v>
      </c>
      <c r="B111" t="s">
        <v>148</v>
      </c>
      <c r="C111" s="1">
        <v>45621</v>
      </c>
      <c r="D111" t="s">
        <v>12</v>
      </c>
      <c r="E111">
        <v>1.5</v>
      </c>
      <c r="F111" s="3">
        <v>0.581395348837209</v>
      </c>
      <c r="G111" s="3">
        <v>0.62152843368377098</v>
      </c>
      <c r="H111" s="3">
        <v>0.57031466905367201</v>
      </c>
      <c r="I111" s="3">
        <v>0.48369565217391303</v>
      </c>
      <c r="J111" s="3">
        <v>0.46056782334384799</v>
      </c>
      <c r="K111" s="3">
        <v>-6.617628204057E-3</v>
      </c>
      <c r="L111" s="3"/>
      <c r="M111" s="3" t="e">
        <f>(Table1[[#This Row],[poisson_likelihood]] - (1-Table1[[#This Row],[poisson_likelihood]])/(1/Table1[[#This Row],[365 implied]]-1))/4</f>
        <v>#DIV/0!</v>
      </c>
      <c r="N111" s="4" t="e">
        <f>Table1[[#This Row],[kelly/4 365]]*$W$2*$U$2</f>
        <v>#DIV/0!</v>
      </c>
      <c r="O111" s="3"/>
      <c r="P111" s="3" t="e">
        <f>(Table1[[#This Row],[poisson_likelihood]] - (1-Table1[[#This Row],[poisson_likelihood]])/(1/Table1[[#This Row],[99/pinn implied]]-1))/4</f>
        <v>#DIV/0!</v>
      </c>
      <c r="Q111" s="4" t="e">
        <f>Table1[[#This Row],[kelly/4 99]]*$W$2*$U$2</f>
        <v>#DIV/0!</v>
      </c>
      <c r="R111" s="11"/>
      <c r="S1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7931</v>
      </c>
      <c r="B112" t="s">
        <v>74</v>
      </c>
      <c r="C112" s="1">
        <v>45621</v>
      </c>
      <c r="D112" t="s">
        <v>12</v>
      </c>
      <c r="E112">
        <v>2.5</v>
      </c>
      <c r="F112" s="3">
        <v>0.4</v>
      </c>
      <c r="G112" s="3">
        <v>0.42120806569949398</v>
      </c>
      <c r="H112" s="3">
        <v>0.38398030298209701</v>
      </c>
      <c r="I112" s="3">
        <v>0.25454545454545402</v>
      </c>
      <c r="J112" s="3">
        <v>0.28107074569789597</v>
      </c>
      <c r="K112" s="3">
        <v>-6.6748737574595096E-3</v>
      </c>
      <c r="L112" s="3"/>
      <c r="M112" s="3" t="e">
        <f>(Table1[[#This Row],[poisson_likelihood]] - (1-Table1[[#This Row],[poisson_likelihood]])/(1/Table1[[#This Row],[365 implied]]-1))/4</f>
        <v>#DIV/0!</v>
      </c>
      <c r="N112" s="4" t="e">
        <f>Table1[[#This Row],[kelly/4 365]]*$W$2*$U$2</f>
        <v>#DIV/0!</v>
      </c>
      <c r="O112" s="3"/>
      <c r="P112" s="3" t="e">
        <f>(Table1[[#This Row],[poisson_likelihood]] - (1-Table1[[#This Row],[poisson_likelihood]])/(1/Table1[[#This Row],[99/pinn implied]]-1))/4</f>
        <v>#DIV/0!</v>
      </c>
      <c r="Q112" s="4" t="e">
        <f>Table1[[#This Row],[kelly/4 99]]*$W$2*$U$2</f>
        <v>#DIV/0!</v>
      </c>
      <c r="R112" s="11"/>
      <c r="S1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7894</v>
      </c>
      <c r="B113" t="s">
        <v>55</v>
      </c>
      <c r="C113" s="1">
        <v>45621</v>
      </c>
      <c r="D113" t="s">
        <v>13</v>
      </c>
      <c r="E113">
        <v>1.5</v>
      </c>
      <c r="F113" s="3">
        <v>0.45871559633027498</v>
      </c>
      <c r="G113" s="3">
        <v>0.40737530041804998</v>
      </c>
      <c r="H113" s="3">
        <v>0.44383926144874702</v>
      </c>
      <c r="I113" s="3">
        <v>0.44230769230769201</v>
      </c>
      <c r="J113" s="3">
        <v>0.43448275862068902</v>
      </c>
      <c r="K113" s="3">
        <v>-6.87084958511224E-3</v>
      </c>
      <c r="L113" s="3"/>
      <c r="M113" s="3" t="e">
        <f>(Table1[[#This Row],[poisson_likelihood]] - (1-Table1[[#This Row],[poisson_likelihood]])/(1/Table1[[#This Row],[365 implied]]-1))/4</f>
        <v>#DIV/0!</v>
      </c>
      <c r="N113" s="4" t="e">
        <f>Table1[[#This Row],[kelly/4 365]]*$W$2*$U$2</f>
        <v>#DIV/0!</v>
      </c>
      <c r="O113" s="3"/>
      <c r="P113" s="3" t="e">
        <f>(Table1[[#This Row],[poisson_likelihood]] - (1-Table1[[#This Row],[poisson_likelihood]])/(1/Table1[[#This Row],[99/pinn implied]]-1))/4</f>
        <v>#DIV/0!</v>
      </c>
      <c r="Q113" s="4" t="e">
        <f>Table1[[#This Row],[kelly/4 99]]*$W$2*$U$2</f>
        <v>#DIV/0!</v>
      </c>
      <c r="R113" s="11"/>
      <c r="S1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7815</v>
      </c>
      <c r="B114" t="s">
        <v>16</v>
      </c>
      <c r="C114" s="1">
        <v>45621</v>
      </c>
      <c r="D114" t="s">
        <v>12</v>
      </c>
      <c r="E114">
        <v>2.5</v>
      </c>
      <c r="F114" s="3">
        <v>0.4</v>
      </c>
      <c r="G114" s="3">
        <v>0.43806507642727299</v>
      </c>
      <c r="H114" s="3">
        <v>0.38279705705619699</v>
      </c>
      <c r="I114" s="3">
        <v>0.46195652173912999</v>
      </c>
      <c r="J114" s="3">
        <v>0.408227848101265</v>
      </c>
      <c r="K114" s="3">
        <v>-7.1678928932511904E-3</v>
      </c>
      <c r="L114" s="3"/>
      <c r="M114" s="3" t="e">
        <f>(Table1[[#This Row],[poisson_likelihood]] - (1-Table1[[#This Row],[poisson_likelihood]])/(1/Table1[[#This Row],[365 implied]]-1))/4</f>
        <v>#DIV/0!</v>
      </c>
      <c r="N114" s="4" t="e">
        <f>Table1[[#This Row],[kelly/4 365]]*$W$2*$U$2</f>
        <v>#DIV/0!</v>
      </c>
      <c r="O114" s="3"/>
      <c r="P114" s="3" t="e">
        <f>(Table1[[#This Row],[poisson_likelihood]] - (1-Table1[[#This Row],[poisson_likelihood]])/(1/Table1[[#This Row],[99/pinn implied]]-1))/4</f>
        <v>#DIV/0!</v>
      </c>
      <c r="Q114" s="4" t="e">
        <f>Table1[[#This Row],[kelly/4 99]]*$W$2*$U$2</f>
        <v>#DIV/0!</v>
      </c>
      <c r="R114" s="11"/>
      <c r="S1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7842</v>
      </c>
      <c r="B115" t="s">
        <v>29</v>
      </c>
      <c r="C115" s="1">
        <v>45621</v>
      </c>
      <c r="D115" t="s">
        <v>13</v>
      </c>
      <c r="E115">
        <v>2.5</v>
      </c>
      <c r="F115" s="3">
        <v>0.61728395061728303</v>
      </c>
      <c r="G115" s="3">
        <v>0.56059074141911003</v>
      </c>
      <c r="H115" s="3">
        <v>0.60602516557669694</v>
      </c>
      <c r="I115" s="3">
        <v>0.52542372881355903</v>
      </c>
      <c r="J115" s="3">
        <v>0.54601226993865004</v>
      </c>
      <c r="K115" s="3">
        <v>-7.3545289378022698E-3</v>
      </c>
      <c r="L115" s="3"/>
      <c r="M115" s="3" t="e">
        <f>(Table1[[#This Row],[poisson_likelihood]] - (1-Table1[[#This Row],[poisson_likelihood]])/(1/Table1[[#This Row],[365 implied]]-1))/4</f>
        <v>#DIV/0!</v>
      </c>
      <c r="N115" s="4" t="e">
        <f>Table1[[#This Row],[kelly/4 365]]*$W$2*$U$2</f>
        <v>#DIV/0!</v>
      </c>
      <c r="O115" s="3"/>
      <c r="P115" s="3" t="e">
        <f>(Table1[[#This Row],[poisson_likelihood]] - (1-Table1[[#This Row],[poisson_likelihood]])/(1/Table1[[#This Row],[99/pinn implied]]-1))/4</f>
        <v>#DIV/0!</v>
      </c>
      <c r="Q115" s="4" t="e">
        <f>Table1[[#This Row],[kelly/4 99]]*$W$2*$U$2</f>
        <v>#DIV/0!</v>
      </c>
      <c r="R115" s="11"/>
      <c r="S1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8070</v>
      </c>
      <c r="B116" t="s">
        <v>143</v>
      </c>
      <c r="C116" s="1">
        <v>45621</v>
      </c>
      <c r="D116" t="s">
        <v>13</v>
      </c>
      <c r="E116">
        <v>2.5</v>
      </c>
      <c r="F116" s="3">
        <v>0.42372881355932202</v>
      </c>
      <c r="G116" s="3">
        <v>0.38389050210943398</v>
      </c>
      <c r="H116" s="3">
        <v>0.40619450830355802</v>
      </c>
      <c r="I116" s="3">
        <v>0.40883977900552398</v>
      </c>
      <c r="J116" s="3">
        <v>0.39482200647249099</v>
      </c>
      <c r="K116" s="3">
        <v>-7.6067941918385399E-3</v>
      </c>
      <c r="L116" s="3"/>
      <c r="M116" s="3" t="e">
        <f>(Table1[[#This Row],[poisson_likelihood]] - (1-Table1[[#This Row],[poisson_likelihood]])/(1/Table1[[#This Row],[365 implied]]-1))/4</f>
        <v>#DIV/0!</v>
      </c>
      <c r="N116" s="4" t="e">
        <f>Table1[[#This Row],[kelly/4 365]]*$W$2*$U$2</f>
        <v>#DIV/0!</v>
      </c>
      <c r="O116" s="3"/>
      <c r="P116" s="3" t="e">
        <f>(Table1[[#This Row],[poisson_likelihood]] - (1-Table1[[#This Row],[poisson_likelihood]])/(1/Table1[[#This Row],[99/pinn implied]]-1))/4</f>
        <v>#DIV/0!</v>
      </c>
      <c r="Q116" s="4" t="e">
        <f>Table1[[#This Row],[kelly/4 99]]*$W$2*$U$2</f>
        <v>#DIV/0!</v>
      </c>
      <c r="R116" s="11"/>
      <c r="S1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7980</v>
      </c>
      <c r="B117" t="s">
        <v>98</v>
      </c>
      <c r="C117" s="1">
        <v>45621</v>
      </c>
      <c r="D117" t="s">
        <v>13</v>
      </c>
      <c r="E117">
        <v>2.5</v>
      </c>
      <c r="F117" s="3">
        <v>0.54054054054054002</v>
      </c>
      <c r="G117" s="3">
        <v>0.48401912548289899</v>
      </c>
      <c r="H117" s="3">
        <v>0.52624024673023595</v>
      </c>
      <c r="I117" s="3">
        <v>0.45405405405405402</v>
      </c>
      <c r="J117" s="3">
        <v>0.46708463949843199</v>
      </c>
      <c r="K117" s="3">
        <v>-7.7810422203127196E-3</v>
      </c>
      <c r="L117" s="3"/>
      <c r="M117" s="3" t="e">
        <f>(Table1[[#This Row],[poisson_likelihood]] - (1-Table1[[#This Row],[poisson_likelihood]])/(1/Table1[[#This Row],[365 implied]]-1))/4</f>
        <v>#DIV/0!</v>
      </c>
      <c r="N117" s="4" t="e">
        <f>Table1[[#This Row],[kelly/4 365]]*$W$2*$U$2</f>
        <v>#DIV/0!</v>
      </c>
      <c r="O117" s="3"/>
      <c r="P117" s="3" t="e">
        <f>(Table1[[#This Row],[poisson_likelihood]] - (1-Table1[[#This Row],[poisson_likelihood]])/(1/Table1[[#This Row],[99/pinn implied]]-1))/4</f>
        <v>#DIV/0!</v>
      </c>
      <c r="Q117" s="4" t="e">
        <f>Table1[[#This Row],[kelly/4 99]]*$W$2*$U$2</f>
        <v>#DIV/0!</v>
      </c>
      <c r="R117" s="11"/>
      <c r="S1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8066</v>
      </c>
      <c r="B118" t="s">
        <v>141</v>
      </c>
      <c r="C118" s="1">
        <v>45621</v>
      </c>
      <c r="D118" t="s">
        <v>13</v>
      </c>
      <c r="E118">
        <v>2.5</v>
      </c>
      <c r="F118" s="3">
        <v>0.42194092827004198</v>
      </c>
      <c r="G118" s="3">
        <v>0.35879388655476402</v>
      </c>
      <c r="H118" s="3">
        <v>0.402988733054507</v>
      </c>
      <c r="I118" s="3">
        <v>0.49444444444444402</v>
      </c>
      <c r="J118" s="3">
        <v>0.5</v>
      </c>
      <c r="K118" s="3">
        <v>-8.1964785877405699E-3</v>
      </c>
      <c r="L118" s="3"/>
      <c r="M118" s="3" t="e">
        <f>(Table1[[#This Row],[poisson_likelihood]] - (1-Table1[[#This Row],[poisson_likelihood]])/(1/Table1[[#This Row],[365 implied]]-1))/4</f>
        <v>#DIV/0!</v>
      </c>
      <c r="N118" s="4" t="e">
        <f>Table1[[#This Row],[kelly/4 365]]*$W$2*$U$2</f>
        <v>#DIV/0!</v>
      </c>
      <c r="O118" s="3"/>
      <c r="P118" s="3" t="e">
        <f>(Table1[[#This Row],[poisson_likelihood]] - (1-Table1[[#This Row],[poisson_likelihood]])/(1/Table1[[#This Row],[99/pinn implied]]-1))/4</f>
        <v>#DIV/0!</v>
      </c>
      <c r="Q118" s="4" t="e">
        <f>Table1[[#This Row],[kelly/4 99]]*$W$2*$U$2</f>
        <v>#DIV/0!</v>
      </c>
      <c r="R118" s="11"/>
      <c r="S1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7909</v>
      </c>
      <c r="B119" t="s">
        <v>63</v>
      </c>
      <c r="C119" s="1">
        <v>45621</v>
      </c>
      <c r="D119" t="s">
        <v>12</v>
      </c>
      <c r="E119">
        <v>2.5</v>
      </c>
      <c r="F119" s="3">
        <v>0.59171597633136097</v>
      </c>
      <c r="G119" s="3">
        <v>0.60509954610553995</v>
      </c>
      <c r="H119" s="3">
        <v>0.57788354444417001</v>
      </c>
      <c r="I119" s="3">
        <v>0.65363128491620104</v>
      </c>
      <c r="J119" s="3">
        <v>0.66453674121405704</v>
      </c>
      <c r="K119" s="3">
        <v>-8.4698586555620996E-3</v>
      </c>
      <c r="L119" s="3"/>
      <c r="M119" s="3" t="e">
        <f>(Table1[[#This Row],[poisson_likelihood]] - (1-Table1[[#This Row],[poisson_likelihood]])/(1/Table1[[#This Row],[365 implied]]-1))/4</f>
        <v>#DIV/0!</v>
      </c>
      <c r="N119" s="4" t="e">
        <f>Table1[[#This Row],[kelly/4 365]]*$W$2*$U$2</f>
        <v>#DIV/0!</v>
      </c>
      <c r="O119" s="3"/>
      <c r="P119" s="3" t="e">
        <f>(Table1[[#This Row],[poisson_likelihood]] - (1-Table1[[#This Row],[poisson_likelihood]])/(1/Table1[[#This Row],[99/pinn implied]]-1))/4</f>
        <v>#DIV/0!</v>
      </c>
      <c r="Q119" s="4" t="e">
        <f>Table1[[#This Row],[kelly/4 99]]*$W$2*$U$2</f>
        <v>#DIV/0!</v>
      </c>
      <c r="R119" s="11"/>
      <c r="S1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7882</v>
      </c>
      <c r="B120" t="s">
        <v>49</v>
      </c>
      <c r="C120" s="1">
        <v>45621</v>
      </c>
      <c r="D120" t="s">
        <v>13</v>
      </c>
      <c r="E120">
        <v>2.5</v>
      </c>
      <c r="F120" s="3">
        <v>0.62111801242235998</v>
      </c>
      <c r="G120" s="3">
        <v>0.55872032601773403</v>
      </c>
      <c r="H120" s="3">
        <v>0.608275635646359</v>
      </c>
      <c r="I120" s="3">
        <v>0.528169014084507</v>
      </c>
      <c r="J120" s="3">
        <v>0.54014598540145897</v>
      </c>
      <c r="K120" s="3">
        <v>-8.4738633644922904E-3</v>
      </c>
      <c r="L120" s="3"/>
      <c r="M120" s="3" t="e">
        <f>(Table1[[#This Row],[poisson_likelihood]] - (1-Table1[[#This Row],[poisson_likelihood]])/(1/Table1[[#This Row],[365 implied]]-1))/4</f>
        <v>#DIV/0!</v>
      </c>
      <c r="N120" s="4" t="e">
        <f>Table1[[#This Row],[kelly/4 365]]*$W$2*$U$2</f>
        <v>#DIV/0!</v>
      </c>
      <c r="O120" s="3"/>
      <c r="P120" s="3" t="e">
        <f>(Table1[[#This Row],[poisson_likelihood]] - (1-Table1[[#This Row],[poisson_likelihood]])/(1/Table1[[#This Row],[99/pinn implied]]-1))/4</f>
        <v>#DIV/0!</v>
      </c>
      <c r="Q120" s="4" t="e">
        <f>Table1[[#This Row],[kelly/4 99]]*$W$2*$U$2</f>
        <v>#DIV/0!</v>
      </c>
      <c r="R120" s="11"/>
      <c r="S1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8029</v>
      </c>
      <c r="B121" t="s">
        <v>123</v>
      </c>
      <c r="C121" s="1">
        <v>45621</v>
      </c>
      <c r="D121" t="s">
        <v>12</v>
      </c>
      <c r="E121">
        <v>2.5</v>
      </c>
      <c r="F121" s="3">
        <v>0.625</v>
      </c>
      <c r="G121" s="3">
        <v>0.64565416161751998</v>
      </c>
      <c r="H121" s="3">
        <v>0.61207620661459206</v>
      </c>
      <c r="I121" s="3">
        <v>0.62209302325581395</v>
      </c>
      <c r="J121" s="3">
        <v>0.62116040955631402</v>
      </c>
      <c r="K121" s="3">
        <v>-8.6158622569385192E-3</v>
      </c>
      <c r="L121" s="3"/>
      <c r="M121" s="3" t="e">
        <f>(Table1[[#This Row],[poisson_likelihood]] - (1-Table1[[#This Row],[poisson_likelihood]])/(1/Table1[[#This Row],[365 implied]]-1))/4</f>
        <v>#DIV/0!</v>
      </c>
      <c r="N121" s="4" t="e">
        <f>Table1[[#This Row],[kelly/4 365]]*$W$2*$U$2</f>
        <v>#DIV/0!</v>
      </c>
      <c r="O121" s="3"/>
      <c r="P121" s="3" t="e">
        <f>(Table1[[#This Row],[poisson_likelihood]] - (1-Table1[[#This Row],[poisson_likelihood]])/(1/Table1[[#This Row],[99/pinn implied]]-1))/4</f>
        <v>#DIV/0!</v>
      </c>
      <c r="Q121" s="4" t="e">
        <f>Table1[[#This Row],[kelly/4 99]]*$W$2*$U$2</f>
        <v>#DIV/0!</v>
      </c>
      <c r="R121" s="11"/>
      <c r="S1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7855</v>
      </c>
      <c r="B122" t="s">
        <v>36</v>
      </c>
      <c r="C122" s="1">
        <v>45621</v>
      </c>
      <c r="D122" t="s">
        <v>12</v>
      </c>
      <c r="E122">
        <v>1.5</v>
      </c>
      <c r="F122" s="3">
        <v>0.56497175141242895</v>
      </c>
      <c r="G122" s="3">
        <v>0.59892761713521203</v>
      </c>
      <c r="H122" s="3">
        <v>0.54949256924225998</v>
      </c>
      <c r="I122" s="3">
        <v>0.58659217877094905</v>
      </c>
      <c r="J122" s="3">
        <v>0.57377049180327799</v>
      </c>
      <c r="K122" s="3">
        <v>-8.8955040393504103E-3</v>
      </c>
      <c r="L122" s="3"/>
      <c r="M122" s="3" t="e">
        <f>(Table1[[#This Row],[poisson_likelihood]] - (1-Table1[[#This Row],[poisson_likelihood]])/(1/Table1[[#This Row],[365 implied]]-1))/4</f>
        <v>#DIV/0!</v>
      </c>
      <c r="N122" s="4" t="e">
        <f>Table1[[#This Row],[kelly/4 365]]*$W$2*$U$2</f>
        <v>#DIV/0!</v>
      </c>
      <c r="O122" s="3"/>
      <c r="P122" s="3" t="e">
        <f>(Table1[[#This Row],[poisson_likelihood]] - (1-Table1[[#This Row],[poisson_likelihood]])/(1/Table1[[#This Row],[99/pinn implied]]-1))/4</f>
        <v>#DIV/0!</v>
      </c>
      <c r="Q122" s="4" t="e">
        <f>Table1[[#This Row],[kelly/4 99]]*$W$2*$U$2</f>
        <v>#DIV/0!</v>
      </c>
      <c r="R122" s="11"/>
      <c r="S1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7927</v>
      </c>
      <c r="B123" t="s">
        <v>72</v>
      </c>
      <c r="C123" s="1">
        <v>45621</v>
      </c>
      <c r="D123" t="s">
        <v>12</v>
      </c>
      <c r="E123">
        <v>2.5</v>
      </c>
      <c r="F123" s="3">
        <v>0.51813471502590602</v>
      </c>
      <c r="G123" s="3">
        <v>0.53924498048359304</v>
      </c>
      <c r="H123" s="3">
        <v>0.50045056740559202</v>
      </c>
      <c r="I123" s="3">
        <v>0.55494505494505497</v>
      </c>
      <c r="J123" s="3">
        <v>0.52090032154340804</v>
      </c>
      <c r="K123" s="3">
        <v>-9.1748400288192093E-3</v>
      </c>
      <c r="L123" s="3"/>
      <c r="M123" s="3" t="e">
        <f>(Table1[[#This Row],[poisson_likelihood]] - (1-Table1[[#This Row],[poisson_likelihood]])/(1/Table1[[#This Row],[365 implied]]-1))/4</f>
        <v>#DIV/0!</v>
      </c>
      <c r="N123" s="4" t="e">
        <f>Table1[[#This Row],[kelly/4 365]]*$W$2*$U$2</f>
        <v>#DIV/0!</v>
      </c>
      <c r="O123" s="3"/>
      <c r="P123" s="3" t="e">
        <f>(Table1[[#This Row],[poisson_likelihood]] - (1-Table1[[#This Row],[poisson_likelihood]])/(1/Table1[[#This Row],[99/pinn implied]]-1))/4</f>
        <v>#DIV/0!</v>
      </c>
      <c r="Q123" s="4" t="e">
        <f>Table1[[#This Row],[kelly/4 99]]*$W$2*$U$2</f>
        <v>#DIV/0!</v>
      </c>
      <c r="R123" s="11"/>
      <c r="S1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8047</v>
      </c>
      <c r="B124" t="s">
        <v>132</v>
      </c>
      <c r="C124" s="1">
        <v>45621</v>
      </c>
      <c r="D124" t="s">
        <v>12</v>
      </c>
      <c r="E124">
        <v>1.5</v>
      </c>
      <c r="F124" s="3">
        <v>0.57471264367816</v>
      </c>
      <c r="G124" s="3">
        <v>0.60864875172588595</v>
      </c>
      <c r="H124" s="3">
        <v>0.55851784743939903</v>
      </c>
      <c r="I124" s="3">
        <v>0.54545454545454497</v>
      </c>
      <c r="J124" s="3">
        <v>0.54887218045112696</v>
      </c>
      <c r="K124" s="3">
        <v>-9.5199140052176692E-3</v>
      </c>
      <c r="L124" s="3"/>
      <c r="M124" s="3" t="e">
        <f>(Table1[[#This Row],[poisson_likelihood]] - (1-Table1[[#This Row],[poisson_likelihood]])/(1/Table1[[#This Row],[365 implied]]-1))/4</f>
        <v>#DIV/0!</v>
      </c>
      <c r="N124" s="4" t="e">
        <f>Table1[[#This Row],[kelly/4 365]]*$W$2*$U$2</f>
        <v>#DIV/0!</v>
      </c>
      <c r="O124" s="3"/>
      <c r="P124" s="3" t="e">
        <f>(Table1[[#This Row],[poisson_likelihood]] - (1-Table1[[#This Row],[poisson_likelihood]])/(1/Table1[[#This Row],[99/pinn implied]]-1))/4</f>
        <v>#DIV/0!</v>
      </c>
      <c r="Q124" s="4" t="e">
        <f>Table1[[#This Row],[kelly/4 99]]*$W$2*$U$2</f>
        <v>#DIV/0!</v>
      </c>
      <c r="R124" s="11"/>
      <c r="S1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8049</v>
      </c>
      <c r="B125" t="s">
        <v>133</v>
      </c>
      <c r="C125" s="1">
        <v>45621</v>
      </c>
      <c r="D125" t="s">
        <v>12</v>
      </c>
      <c r="E125">
        <v>2.5</v>
      </c>
      <c r="F125" s="3">
        <v>0.42372881355932202</v>
      </c>
      <c r="G125" s="3">
        <v>0.44845746069350201</v>
      </c>
      <c r="H125" s="3">
        <v>0.40095991049289198</v>
      </c>
      <c r="I125" s="3">
        <v>0.42424242424242398</v>
      </c>
      <c r="J125" s="3">
        <v>0.40484429065743899</v>
      </c>
      <c r="K125" s="3">
        <v>-9.8776858891127303E-3</v>
      </c>
      <c r="L125" s="3"/>
      <c r="M125" s="3" t="e">
        <f>(Table1[[#This Row],[poisson_likelihood]] - (1-Table1[[#This Row],[poisson_likelihood]])/(1/Table1[[#This Row],[365 implied]]-1))/4</f>
        <v>#DIV/0!</v>
      </c>
      <c r="N125" s="4" t="e">
        <f>Table1[[#This Row],[kelly/4 365]]*$W$2*$U$2</f>
        <v>#DIV/0!</v>
      </c>
      <c r="O125" s="3"/>
      <c r="P125" s="3" t="e">
        <f>(Table1[[#This Row],[poisson_likelihood]] - (1-Table1[[#This Row],[poisson_likelihood]])/(1/Table1[[#This Row],[99/pinn implied]]-1))/4</f>
        <v>#DIV/0!</v>
      </c>
      <c r="Q125" s="4" t="e">
        <f>Table1[[#This Row],[kelly/4 99]]*$W$2*$U$2</f>
        <v>#DIV/0!</v>
      </c>
      <c r="R125" s="11"/>
      <c r="S1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7828</v>
      </c>
      <c r="B126" t="s">
        <v>22</v>
      </c>
      <c r="C126" s="1">
        <v>45621</v>
      </c>
      <c r="D126" t="s">
        <v>13</v>
      </c>
      <c r="E126">
        <v>1.5</v>
      </c>
      <c r="F126" s="3">
        <v>0.41666666666666602</v>
      </c>
      <c r="G126" s="3">
        <v>0.35275442393731099</v>
      </c>
      <c r="H126" s="3">
        <v>0.39238113859600998</v>
      </c>
      <c r="I126" s="3">
        <v>0.27325581395348802</v>
      </c>
      <c r="J126" s="3">
        <v>0.26333333333333298</v>
      </c>
      <c r="K126" s="3">
        <v>-1.0408083458852401E-2</v>
      </c>
      <c r="L126" s="3"/>
      <c r="M126" s="3" t="e">
        <f>(Table1[[#This Row],[poisson_likelihood]] - (1-Table1[[#This Row],[poisson_likelihood]])/(1/Table1[[#This Row],[365 implied]]-1))/4</f>
        <v>#DIV/0!</v>
      </c>
      <c r="N126" s="4" t="e">
        <f>Table1[[#This Row],[kelly/4 365]]*$W$2*$U$2</f>
        <v>#DIV/0!</v>
      </c>
      <c r="O126" s="3"/>
      <c r="P126" s="3" t="e">
        <f>(Table1[[#This Row],[poisson_likelihood]] - (1-Table1[[#This Row],[poisson_likelihood]])/(1/Table1[[#This Row],[99/pinn implied]]-1))/4</f>
        <v>#DIV/0!</v>
      </c>
      <c r="Q126" s="4" t="e">
        <f>Table1[[#This Row],[kelly/4 99]]*$W$2*$U$2</f>
        <v>#DIV/0!</v>
      </c>
      <c r="R126" s="11"/>
      <c r="S1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7966</v>
      </c>
      <c r="B127" t="s">
        <v>91</v>
      </c>
      <c r="C127" s="1">
        <v>45621</v>
      </c>
      <c r="D127" t="s">
        <v>13</v>
      </c>
      <c r="E127">
        <v>1.5</v>
      </c>
      <c r="F127" s="3">
        <v>0.45454545454545398</v>
      </c>
      <c r="G127" s="3">
        <v>0.39155751766804198</v>
      </c>
      <c r="H127" s="3">
        <v>0.43134084154797497</v>
      </c>
      <c r="I127" s="3">
        <v>0.4</v>
      </c>
      <c r="J127" s="3">
        <v>0.42672413793103398</v>
      </c>
      <c r="K127" s="3">
        <v>-1.0635447623844401E-2</v>
      </c>
      <c r="L127" s="3"/>
      <c r="M127" s="3" t="e">
        <f>(Table1[[#This Row],[poisson_likelihood]] - (1-Table1[[#This Row],[poisson_likelihood]])/(1/Table1[[#This Row],[365 implied]]-1))/4</f>
        <v>#DIV/0!</v>
      </c>
      <c r="N127" s="4" t="e">
        <f>Table1[[#This Row],[kelly/4 365]]*$W$2*$U$2</f>
        <v>#DIV/0!</v>
      </c>
      <c r="O127" s="3"/>
      <c r="P127" s="3" t="e">
        <f>(Table1[[#This Row],[poisson_likelihood]] - (1-Table1[[#This Row],[poisson_likelihood]])/(1/Table1[[#This Row],[99/pinn implied]]-1))/4</f>
        <v>#DIV/0!</v>
      </c>
      <c r="Q127" s="4" t="e">
        <f>Table1[[#This Row],[kelly/4 99]]*$W$2*$U$2</f>
        <v>#DIV/0!</v>
      </c>
      <c r="R127" s="11"/>
      <c r="S1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8039</v>
      </c>
      <c r="B128" t="s">
        <v>128</v>
      </c>
      <c r="C128" s="1">
        <v>45621</v>
      </c>
      <c r="D128" t="s">
        <v>12</v>
      </c>
      <c r="E128">
        <v>2.5</v>
      </c>
      <c r="F128" s="3">
        <v>0.40160642570281102</v>
      </c>
      <c r="G128" s="3">
        <v>0.41765288094078101</v>
      </c>
      <c r="H128" s="3">
        <v>0.37600863053877398</v>
      </c>
      <c r="I128" s="3">
        <v>0.44886363636363602</v>
      </c>
      <c r="J128" s="3">
        <v>0.42384105960264901</v>
      </c>
      <c r="K128" s="3">
        <v>-1.06943808655119E-2</v>
      </c>
      <c r="L128" s="3"/>
      <c r="M128" s="3" t="e">
        <f>(Table1[[#This Row],[poisson_likelihood]] - (1-Table1[[#This Row],[poisson_likelihood]])/(1/Table1[[#This Row],[365 implied]]-1))/4</f>
        <v>#DIV/0!</v>
      </c>
      <c r="N128" s="4" t="e">
        <f>Table1[[#This Row],[kelly/4 365]]*$W$2*$U$2</f>
        <v>#DIV/0!</v>
      </c>
      <c r="O128" s="3"/>
      <c r="P128" s="3" t="e">
        <f>(Table1[[#This Row],[poisson_likelihood]] - (1-Table1[[#This Row],[poisson_likelihood]])/(1/Table1[[#This Row],[99/pinn implied]]-1))/4</f>
        <v>#DIV/0!</v>
      </c>
      <c r="Q128" s="4" t="e">
        <f>Table1[[#This Row],[kelly/4 99]]*$W$2*$U$2</f>
        <v>#DIV/0!</v>
      </c>
      <c r="R128" s="11"/>
      <c r="S1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8010</v>
      </c>
      <c r="B129" t="s">
        <v>113</v>
      </c>
      <c r="C129" s="1">
        <v>45621</v>
      </c>
      <c r="D129" t="s">
        <v>13</v>
      </c>
      <c r="E129">
        <v>1.5</v>
      </c>
      <c r="F129" s="3">
        <v>0.40816326530612201</v>
      </c>
      <c r="G129" s="3">
        <v>0.34611278496254499</v>
      </c>
      <c r="H129" s="3">
        <v>0.38219532298910402</v>
      </c>
      <c r="I129" s="3">
        <v>0.396341463414634</v>
      </c>
      <c r="J129" s="3">
        <v>0.40972222222222199</v>
      </c>
      <c r="K129" s="3">
        <v>-1.09692170132231E-2</v>
      </c>
      <c r="L129" s="3"/>
      <c r="M129" s="3" t="e">
        <f>(Table1[[#This Row],[poisson_likelihood]] - (1-Table1[[#This Row],[poisson_likelihood]])/(1/Table1[[#This Row],[365 implied]]-1))/4</f>
        <v>#DIV/0!</v>
      </c>
      <c r="N129" s="4" t="e">
        <f>Table1[[#This Row],[kelly/4 365]]*$W$2*$U$2</f>
        <v>#DIV/0!</v>
      </c>
      <c r="O129" s="3"/>
      <c r="P129" s="3" t="e">
        <f>(Table1[[#This Row],[poisson_likelihood]] - (1-Table1[[#This Row],[poisson_likelihood]])/(1/Table1[[#This Row],[99/pinn implied]]-1))/4</f>
        <v>#DIV/0!</v>
      </c>
      <c r="Q129" s="4" t="e">
        <f>Table1[[#This Row],[kelly/4 99]]*$W$2*$U$2</f>
        <v>#DIV/0!</v>
      </c>
      <c r="R129" s="11"/>
      <c r="S1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7826</v>
      </c>
      <c r="B130" t="s">
        <v>21</v>
      </c>
      <c r="C130" s="1">
        <v>45621</v>
      </c>
      <c r="D130" t="s">
        <v>13</v>
      </c>
      <c r="E130">
        <v>1.5</v>
      </c>
      <c r="F130" s="3">
        <v>0.476190476190476</v>
      </c>
      <c r="G130" s="3">
        <v>0.40331982842860098</v>
      </c>
      <c r="H130" s="3">
        <v>0.45269096279672999</v>
      </c>
      <c r="I130" s="3">
        <v>0.34705882352941098</v>
      </c>
      <c r="J130" s="3">
        <v>0.37248322147650997</v>
      </c>
      <c r="K130" s="3">
        <v>-1.1215676847015001E-2</v>
      </c>
      <c r="L130" s="3"/>
      <c r="M130" s="3" t="e">
        <f>(Table1[[#This Row],[poisson_likelihood]] - (1-Table1[[#This Row],[poisson_likelihood]])/(1/Table1[[#This Row],[365 implied]]-1))/4</f>
        <v>#DIV/0!</v>
      </c>
      <c r="N130" s="4" t="e">
        <f>Table1[[#This Row],[kelly/4 365]]*$W$2*$U$2</f>
        <v>#DIV/0!</v>
      </c>
      <c r="O130" s="3"/>
      <c r="P130" s="3" t="e">
        <f>(Table1[[#This Row],[poisson_likelihood]] - (1-Table1[[#This Row],[poisson_likelihood]])/(1/Table1[[#This Row],[99/pinn implied]]-1))/4</f>
        <v>#DIV/0!</v>
      </c>
      <c r="Q130" s="4" t="e">
        <f>Table1[[#This Row],[kelly/4 99]]*$W$2*$U$2</f>
        <v>#DIV/0!</v>
      </c>
      <c r="R130" s="11"/>
      <c r="S1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7861</v>
      </c>
      <c r="B131" t="s">
        <v>39</v>
      </c>
      <c r="C131" s="1">
        <v>45621</v>
      </c>
      <c r="D131" t="s">
        <v>12</v>
      </c>
      <c r="E131">
        <v>1.5</v>
      </c>
      <c r="F131" s="3">
        <v>0.581395348837209</v>
      </c>
      <c r="G131" s="3">
        <v>0.60634277940553005</v>
      </c>
      <c r="H131" s="3">
        <v>0.56258494957440996</v>
      </c>
      <c r="I131" s="3">
        <v>0.63428571428571401</v>
      </c>
      <c r="J131" s="3">
        <v>0.58306188925081404</v>
      </c>
      <c r="K131" s="3">
        <v>-1.12339884486162E-2</v>
      </c>
      <c r="L131" s="3"/>
      <c r="M131" s="3" t="e">
        <f>(Table1[[#This Row],[poisson_likelihood]] - (1-Table1[[#This Row],[poisson_likelihood]])/(1/Table1[[#This Row],[365 implied]]-1))/4</f>
        <v>#DIV/0!</v>
      </c>
      <c r="N131" s="4" t="e">
        <f>Table1[[#This Row],[kelly/4 365]]*$W$2*$U$2</f>
        <v>#DIV/0!</v>
      </c>
      <c r="O131" s="3"/>
      <c r="P131" s="3" t="e">
        <f>(Table1[[#This Row],[poisson_likelihood]] - (1-Table1[[#This Row],[poisson_likelihood]])/(1/Table1[[#This Row],[99/pinn implied]]-1))/4</f>
        <v>#DIV/0!</v>
      </c>
      <c r="Q131" s="4" t="e">
        <f>Table1[[#This Row],[kelly/4 99]]*$W$2*$U$2</f>
        <v>#DIV/0!</v>
      </c>
      <c r="R131" s="11"/>
      <c r="S1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8050</v>
      </c>
      <c r="B132" t="s">
        <v>133</v>
      </c>
      <c r="C132" s="1">
        <v>45621</v>
      </c>
      <c r="D132" t="s">
        <v>13</v>
      </c>
      <c r="E132">
        <v>2.5</v>
      </c>
      <c r="F132" s="3">
        <v>0.61728395061728303</v>
      </c>
      <c r="G132" s="3">
        <v>0.55154253930649699</v>
      </c>
      <c r="H132" s="3">
        <v>0.59904008950710697</v>
      </c>
      <c r="I132" s="3">
        <v>0.57575757575757502</v>
      </c>
      <c r="J132" s="3">
        <v>0.59515570934256001</v>
      </c>
      <c r="K132" s="3">
        <v>-1.1917360886486299E-2</v>
      </c>
      <c r="L132" s="3"/>
      <c r="M132" s="3" t="e">
        <f>(Table1[[#This Row],[poisson_likelihood]] - (1-Table1[[#This Row],[poisson_likelihood]])/(1/Table1[[#This Row],[365 implied]]-1))/4</f>
        <v>#DIV/0!</v>
      </c>
      <c r="N132" s="4" t="e">
        <f>Table1[[#This Row],[kelly/4 365]]*$W$2*$U$2</f>
        <v>#DIV/0!</v>
      </c>
      <c r="O132" s="3"/>
      <c r="P132" s="3" t="e">
        <f>(Table1[[#This Row],[poisson_likelihood]] - (1-Table1[[#This Row],[poisson_likelihood]])/(1/Table1[[#This Row],[99/pinn implied]]-1))/4</f>
        <v>#DIV/0!</v>
      </c>
      <c r="Q132" s="4" t="e">
        <f>Table1[[#This Row],[kelly/4 99]]*$W$2*$U$2</f>
        <v>#DIV/0!</v>
      </c>
      <c r="R132" s="11"/>
      <c r="S1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8044</v>
      </c>
      <c r="B133" t="s">
        <v>130</v>
      </c>
      <c r="C133" s="1">
        <v>45621</v>
      </c>
      <c r="D133" t="s">
        <v>13</v>
      </c>
      <c r="E133">
        <v>1.5</v>
      </c>
      <c r="F133" s="3">
        <v>0.40322580645161199</v>
      </c>
      <c r="G133" s="3">
        <v>0.35068385040561301</v>
      </c>
      <c r="H133" s="3">
        <v>0.37476922813822999</v>
      </c>
      <c r="I133" s="3">
        <v>0.41984732824427401</v>
      </c>
      <c r="J133" s="3">
        <v>0.42173913043478201</v>
      </c>
      <c r="K133" s="3">
        <v>-1.19209990231738E-2</v>
      </c>
      <c r="L133" s="3"/>
      <c r="M133" s="3" t="e">
        <f>(Table1[[#This Row],[poisson_likelihood]] - (1-Table1[[#This Row],[poisson_likelihood]])/(1/Table1[[#This Row],[365 implied]]-1))/4</f>
        <v>#DIV/0!</v>
      </c>
      <c r="N133" s="4" t="e">
        <f>Table1[[#This Row],[kelly/4 365]]*$W$2*$U$2</f>
        <v>#DIV/0!</v>
      </c>
      <c r="O133" s="3"/>
      <c r="P133" s="3" t="e">
        <f>(Table1[[#This Row],[poisson_likelihood]] - (1-Table1[[#This Row],[poisson_likelihood]])/(1/Table1[[#This Row],[99/pinn implied]]-1))/4</f>
        <v>#DIV/0!</v>
      </c>
      <c r="Q133" s="4" t="e">
        <f>Table1[[#This Row],[kelly/4 99]]*$W$2*$U$2</f>
        <v>#DIV/0!</v>
      </c>
      <c r="R133" s="11"/>
      <c r="S1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7832</v>
      </c>
      <c r="B134" t="s">
        <v>24</v>
      </c>
      <c r="C134" s="1">
        <v>45621</v>
      </c>
      <c r="D134" t="s">
        <v>13</v>
      </c>
      <c r="E134">
        <v>1.5</v>
      </c>
      <c r="F134" s="3">
        <v>0.50505050505050497</v>
      </c>
      <c r="G134" s="3">
        <v>0.42748206829733398</v>
      </c>
      <c r="H134" s="3">
        <v>0.48119859737687098</v>
      </c>
      <c r="I134" s="3">
        <v>0.39673913043478198</v>
      </c>
      <c r="J134" s="3">
        <v>0.395569620253164</v>
      </c>
      <c r="K134" s="3">
        <v>-1.20476472433148E-2</v>
      </c>
      <c r="L134" s="3"/>
      <c r="M134" s="3" t="e">
        <f>(Table1[[#This Row],[poisson_likelihood]] - (1-Table1[[#This Row],[poisson_likelihood]])/(1/Table1[[#This Row],[365 implied]]-1))/4</f>
        <v>#DIV/0!</v>
      </c>
      <c r="N134" s="4" t="e">
        <f>Table1[[#This Row],[kelly/4 365]]*$W$2*$U$2</f>
        <v>#DIV/0!</v>
      </c>
      <c r="O134" s="3"/>
      <c r="P134" s="3" t="e">
        <f>(Table1[[#This Row],[poisson_likelihood]] - (1-Table1[[#This Row],[poisson_likelihood]])/(1/Table1[[#This Row],[99/pinn implied]]-1))/4</f>
        <v>#DIV/0!</v>
      </c>
      <c r="Q134" s="4" t="e">
        <f>Table1[[#This Row],[kelly/4 99]]*$W$2*$U$2</f>
        <v>#DIV/0!</v>
      </c>
      <c r="R134" s="11"/>
      <c r="S1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7846</v>
      </c>
      <c r="B135" t="s">
        <v>31</v>
      </c>
      <c r="C135" s="1">
        <v>45621</v>
      </c>
      <c r="D135" t="s">
        <v>13</v>
      </c>
      <c r="E135">
        <v>2.5</v>
      </c>
      <c r="F135" s="3">
        <v>0.49504950495049499</v>
      </c>
      <c r="G135" s="3">
        <v>0.44297963818869401</v>
      </c>
      <c r="H135" s="3">
        <v>0.46903230790391398</v>
      </c>
      <c r="I135" s="3">
        <v>0.43292682926829201</v>
      </c>
      <c r="J135" s="3">
        <v>0.44444444444444398</v>
      </c>
      <c r="K135" s="3">
        <v>-1.2881063243649999E-2</v>
      </c>
      <c r="L135" s="3"/>
      <c r="M135" s="3" t="e">
        <f>(Table1[[#This Row],[poisson_likelihood]] - (1-Table1[[#This Row],[poisson_likelihood]])/(1/Table1[[#This Row],[365 implied]]-1))/4</f>
        <v>#DIV/0!</v>
      </c>
      <c r="N135" s="4" t="e">
        <f>Table1[[#This Row],[kelly/4 365]]*$W$2*$U$2</f>
        <v>#DIV/0!</v>
      </c>
      <c r="O135" s="3"/>
      <c r="P135" s="3" t="e">
        <f>(Table1[[#This Row],[poisson_likelihood]] - (1-Table1[[#This Row],[poisson_likelihood]])/(1/Table1[[#This Row],[99/pinn implied]]-1))/4</f>
        <v>#DIV/0!</v>
      </c>
      <c r="Q135" s="4" t="e">
        <f>Table1[[#This Row],[kelly/4 99]]*$W$2*$U$2</f>
        <v>#DIV/0!</v>
      </c>
      <c r="R135" s="11"/>
      <c r="S1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7959</v>
      </c>
      <c r="B136" t="s">
        <v>88</v>
      </c>
      <c r="C136" s="1">
        <v>45621</v>
      </c>
      <c r="D136" t="s">
        <v>12</v>
      </c>
      <c r="E136">
        <v>2.5</v>
      </c>
      <c r="F136" s="3">
        <v>0.45045045045045001</v>
      </c>
      <c r="G136" s="3">
        <v>0.47027208754421101</v>
      </c>
      <c r="H136" s="3">
        <v>0.421730817726234</v>
      </c>
      <c r="I136" s="3">
        <v>0.40425531914893598</v>
      </c>
      <c r="J136" s="3">
        <v>0.403669724770642</v>
      </c>
      <c r="K136" s="3">
        <v>-1.3065078821262101E-2</v>
      </c>
      <c r="L136" s="3"/>
      <c r="M136" s="3" t="e">
        <f>(Table1[[#This Row],[poisson_likelihood]] - (1-Table1[[#This Row],[poisson_likelihood]])/(1/Table1[[#This Row],[365 implied]]-1))/4</f>
        <v>#DIV/0!</v>
      </c>
      <c r="N136" s="4" t="e">
        <f>Table1[[#This Row],[kelly/4 365]]*$W$2*$U$2</f>
        <v>#DIV/0!</v>
      </c>
      <c r="O136" s="3"/>
      <c r="P136" s="3" t="e">
        <f>(Table1[[#This Row],[poisson_likelihood]] - (1-Table1[[#This Row],[poisson_likelihood]])/(1/Table1[[#This Row],[99/pinn implied]]-1))/4</f>
        <v>#DIV/0!</v>
      </c>
      <c r="Q136" s="4" t="e">
        <f>Table1[[#This Row],[kelly/4 99]]*$W$2*$U$2</f>
        <v>#DIV/0!</v>
      </c>
      <c r="R136" s="11"/>
      <c r="S1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7969</v>
      </c>
      <c r="B137" t="s">
        <v>93</v>
      </c>
      <c r="C137" s="1">
        <v>45621</v>
      </c>
      <c r="D137" t="s">
        <v>12</v>
      </c>
      <c r="E137">
        <v>1.5</v>
      </c>
      <c r="F137" s="3">
        <v>0.66666666666666596</v>
      </c>
      <c r="G137" s="3">
        <v>0.68906778586181605</v>
      </c>
      <c r="H137" s="3">
        <v>0.64889385915342301</v>
      </c>
      <c r="I137" s="3">
        <v>0.66666666666666596</v>
      </c>
      <c r="J137" s="3">
        <v>0.64606741573033699</v>
      </c>
      <c r="K137" s="3">
        <v>-1.33296056349325E-2</v>
      </c>
      <c r="L137" s="3"/>
      <c r="M137" s="3" t="e">
        <f>(Table1[[#This Row],[poisson_likelihood]] - (1-Table1[[#This Row],[poisson_likelihood]])/(1/Table1[[#This Row],[365 implied]]-1))/4</f>
        <v>#DIV/0!</v>
      </c>
      <c r="N137" s="4" t="e">
        <f>Table1[[#This Row],[kelly/4 365]]*$W$2*$U$2</f>
        <v>#DIV/0!</v>
      </c>
      <c r="O137" s="3"/>
      <c r="P137" s="3" t="e">
        <f>(Table1[[#This Row],[poisson_likelihood]] - (1-Table1[[#This Row],[poisson_likelihood]])/(1/Table1[[#This Row],[99/pinn implied]]-1))/4</f>
        <v>#DIV/0!</v>
      </c>
      <c r="Q137" s="4" t="e">
        <f>Table1[[#This Row],[kelly/4 99]]*$W$2*$U$2</f>
        <v>#DIV/0!</v>
      </c>
      <c r="R137" s="11"/>
      <c r="S1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7922</v>
      </c>
      <c r="B138" t="s">
        <v>69</v>
      </c>
      <c r="C138" s="1">
        <v>45621</v>
      </c>
      <c r="D138" t="s">
        <v>13</v>
      </c>
      <c r="E138">
        <v>1.5</v>
      </c>
      <c r="F138" s="3">
        <v>0.43859649122806998</v>
      </c>
      <c r="G138" s="3">
        <v>0.36623640713727901</v>
      </c>
      <c r="H138" s="3">
        <v>0.40849231115006701</v>
      </c>
      <c r="I138" s="3">
        <v>0.528169014084507</v>
      </c>
      <c r="J138" s="3">
        <v>0.50183150183150105</v>
      </c>
      <c r="K138" s="3">
        <v>-1.3405767690985599E-2</v>
      </c>
      <c r="L138" s="3"/>
      <c r="M138" s="3" t="e">
        <f>(Table1[[#This Row],[poisson_likelihood]] - (1-Table1[[#This Row],[poisson_likelihood]])/(1/Table1[[#This Row],[365 implied]]-1))/4</f>
        <v>#DIV/0!</v>
      </c>
      <c r="N138" s="4" t="e">
        <f>Table1[[#This Row],[kelly/4 365]]*$W$2*$U$2</f>
        <v>#DIV/0!</v>
      </c>
      <c r="O138" s="3"/>
      <c r="P138" s="3" t="e">
        <f>(Table1[[#This Row],[poisson_likelihood]] - (1-Table1[[#This Row],[poisson_likelihood]])/(1/Table1[[#This Row],[99/pinn implied]]-1))/4</f>
        <v>#DIV/0!</v>
      </c>
      <c r="Q138" s="4" t="e">
        <f>Table1[[#This Row],[kelly/4 99]]*$W$2*$U$2</f>
        <v>#DIV/0!</v>
      </c>
      <c r="R138" s="11"/>
      <c r="S1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7816</v>
      </c>
      <c r="B139" t="s">
        <v>16</v>
      </c>
      <c r="C139" s="1">
        <v>45621</v>
      </c>
      <c r="D139" t="s">
        <v>13</v>
      </c>
      <c r="E139">
        <v>2.5</v>
      </c>
      <c r="F139" s="3">
        <v>0.63694267515923497</v>
      </c>
      <c r="G139" s="3">
        <v>0.56193492357272601</v>
      </c>
      <c r="H139" s="3">
        <v>0.61720294294380196</v>
      </c>
      <c r="I139" s="3">
        <v>0.53804347826086896</v>
      </c>
      <c r="J139" s="3">
        <v>0.591772151898734</v>
      </c>
      <c r="K139" s="3">
        <v>-1.3592710341328701E-2</v>
      </c>
      <c r="L139" s="3"/>
      <c r="M139" s="3" t="e">
        <f>(Table1[[#This Row],[poisson_likelihood]] - (1-Table1[[#This Row],[poisson_likelihood]])/(1/Table1[[#This Row],[365 implied]]-1))/4</f>
        <v>#DIV/0!</v>
      </c>
      <c r="N139" s="4" t="e">
        <f>Table1[[#This Row],[kelly/4 365]]*$W$2*$U$2</f>
        <v>#DIV/0!</v>
      </c>
      <c r="O139" s="3"/>
      <c r="P139" s="3" t="e">
        <f>(Table1[[#This Row],[poisson_likelihood]] - (1-Table1[[#This Row],[poisson_likelihood]])/(1/Table1[[#This Row],[99/pinn implied]]-1))/4</f>
        <v>#DIV/0!</v>
      </c>
      <c r="Q139" s="4" t="e">
        <f>Table1[[#This Row],[kelly/4 99]]*$W$2*$U$2</f>
        <v>#DIV/0!</v>
      </c>
      <c r="R139" s="11"/>
      <c r="S1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7946</v>
      </c>
      <c r="B140" t="s">
        <v>81</v>
      </c>
      <c r="C140" s="1">
        <v>45621</v>
      </c>
      <c r="D140" t="s">
        <v>13</v>
      </c>
      <c r="E140">
        <v>1.5</v>
      </c>
      <c r="F140" s="3">
        <v>0.44444444444444398</v>
      </c>
      <c r="G140" s="3">
        <v>0.37721070545253998</v>
      </c>
      <c r="H140" s="3">
        <v>0.41246362620614502</v>
      </c>
      <c r="I140" s="3">
        <v>0.41621621621621602</v>
      </c>
      <c r="J140" s="3">
        <v>0.40125391849529701</v>
      </c>
      <c r="K140" s="3">
        <v>-1.4391368207234301E-2</v>
      </c>
      <c r="L140" s="3"/>
      <c r="M140" s="3" t="e">
        <f>(Table1[[#This Row],[poisson_likelihood]] - (1-Table1[[#This Row],[poisson_likelihood]])/(1/Table1[[#This Row],[365 implied]]-1))/4</f>
        <v>#DIV/0!</v>
      </c>
      <c r="N140" s="4" t="e">
        <f>Table1[[#This Row],[kelly/4 365]]*$W$2*$U$2</f>
        <v>#DIV/0!</v>
      </c>
      <c r="O140" s="3"/>
      <c r="P140" s="3" t="e">
        <f>(Table1[[#This Row],[poisson_likelihood]] - (1-Table1[[#This Row],[poisson_likelihood]])/(1/Table1[[#This Row],[99/pinn implied]]-1))/4</f>
        <v>#DIV/0!</v>
      </c>
      <c r="Q140" s="4" t="e">
        <f>Table1[[#This Row],[kelly/4 99]]*$W$2*$U$2</f>
        <v>#DIV/0!</v>
      </c>
      <c r="R140" s="11"/>
      <c r="S1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7872</v>
      </c>
      <c r="B141" t="s">
        <v>44</v>
      </c>
      <c r="C141" s="1">
        <v>45621</v>
      </c>
      <c r="D141" t="s">
        <v>13</v>
      </c>
      <c r="E141">
        <v>1.5</v>
      </c>
      <c r="F141" s="3">
        <v>0.39215686274509798</v>
      </c>
      <c r="G141" s="3">
        <v>0.34430350288460398</v>
      </c>
      <c r="H141" s="3">
        <v>0.35699022551568999</v>
      </c>
      <c r="I141" s="3">
        <v>0.40944881889763701</v>
      </c>
      <c r="J141" s="3">
        <v>0.42231075697211101</v>
      </c>
      <c r="K141" s="3">
        <v>-1.4463697570159501E-2</v>
      </c>
      <c r="L141" s="3"/>
      <c r="M141" s="3" t="e">
        <f>(Table1[[#This Row],[poisson_likelihood]] - (1-Table1[[#This Row],[poisson_likelihood]])/(1/Table1[[#This Row],[365 implied]]-1))/4</f>
        <v>#DIV/0!</v>
      </c>
      <c r="N141" s="4" t="e">
        <f>Table1[[#This Row],[kelly/4 365]]*$W$2*$U$2</f>
        <v>#DIV/0!</v>
      </c>
      <c r="O141" s="3"/>
      <c r="P141" s="3" t="e">
        <f>(Table1[[#This Row],[poisson_likelihood]] - (1-Table1[[#This Row],[poisson_likelihood]])/(1/Table1[[#This Row],[99/pinn implied]]-1))/4</f>
        <v>#DIV/0!</v>
      </c>
      <c r="Q141" s="4" t="e">
        <f>Table1[[#This Row],[kelly/4 99]]*$W$2*$U$2</f>
        <v>#DIV/0!</v>
      </c>
      <c r="R141" s="11"/>
      <c r="S1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7904</v>
      </c>
      <c r="B142" t="s">
        <v>60</v>
      </c>
      <c r="C142" s="1">
        <v>45621</v>
      </c>
      <c r="D142" t="s">
        <v>13</v>
      </c>
      <c r="E142">
        <v>1.5</v>
      </c>
      <c r="F142" s="3">
        <v>0.413223140495867</v>
      </c>
      <c r="G142" s="3">
        <v>0.34471905427308802</v>
      </c>
      <c r="H142" s="3">
        <v>0.37893418676756102</v>
      </c>
      <c r="I142" s="3">
        <v>0.31318681318681302</v>
      </c>
      <c r="J142" s="3">
        <v>0.32802547770700602</v>
      </c>
      <c r="K142" s="3">
        <v>-1.4609026060299599E-2</v>
      </c>
      <c r="L142" s="3"/>
      <c r="M142" s="3" t="e">
        <f>(Table1[[#This Row],[poisson_likelihood]] - (1-Table1[[#This Row],[poisson_likelihood]])/(1/Table1[[#This Row],[365 implied]]-1))/4</f>
        <v>#DIV/0!</v>
      </c>
      <c r="N142" s="4" t="e">
        <f>Table1[[#This Row],[kelly/4 365]]*$W$2*$U$2</f>
        <v>#DIV/0!</v>
      </c>
      <c r="O142" s="3"/>
      <c r="P142" s="3" t="e">
        <f>(Table1[[#This Row],[poisson_likelihood]] - (1-Table1[[#This Row],[poisson_likelihood]])/(1/Table1[[#This Row],[99/pinn implied]]-1))/4</f>
        <v>#DIV/0!</v>
      </c>
      <c r="Q142" s="4" t="e">
        <f>Table1[[#This Row],[kelly/4 99]]*$W$2*$U$2</f>
        <v>#DIV/0!</v>
      </c>
      <c r="R142" s="11"/>
      <c r="S1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7911</v>
      </c>
      <c r="B143" t="s">
        <v>64</v>
      </c>
      <c r="C143" s="1">
        <v>45621</v>
      </c>
      <c r="D143" t="s">
        <v>12</v>
      </c>
      <c r="E143">
        <v>2.5</v>
      </c>
      <c r="F143" s="3">
        <v>0.60240963855421603</v>
      </c>
      <c r="G143" s="3">
        <v>0.611424880895448</v>
      </c>
      <c r="H143" s="3">
        <v>0.57889826803591904</v>
      </c>
      <c r="I143" s="3">
        <v>0.49732620320855597</v>
      </c>
      <c r="J143" s="3">
        <v>0.53230769230769204</v>
      </c>
      <c r="K143" s="3">
        <v>-1.4783664795596001E-2</v>
      </c>
      <c r="L143" s="3"/>
      <c r="M143" s="3" t="e">
        <f>(Table1[[#This Row],[poisson_likelihood]] - (1-Table1[[#This Row],[poisson_likelihood]])/(1/Table1[[#This Row],[365 implied]]-1))/4</f>
        <v>#DIV/0!</v>
      </c>
      <c r="N143" s="4" t="e">
        <f>Table1[[#This Row],[kelly/4 365]]*$W$2*$U$2</f>
        <v>#DIV/0!</v>
      </c>
      <c r="O143" s="3"/>
      <c r="P143" s="3" t="e">
        <f>(Table1[[#This Row],[poisson_likelihood]] - (1-Table1[[#This Row],[poisson_likelihood]])/(1/Table1[[#This Row],[99/pinn implied]]-1))/4</f>
        <v>#DIV/0!</v>
      </c>
      <c r="Q143" s="4" t="e">
        <f>Table1[[#This Row],[kelly/4 99]]*$W$2*$U$2</f>
        <v>#DIV/0!</v>
      </c>
      <c r="R143" s="11"/>
      <c r="S1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8061</v>
      </c>
      <c r="B144" t="s">
        <v>139</v>
      </c>
      <c r="C144" s="1">
        <v>45621</v>
      </c>
      <c r="D144" t="s">
        <v>12</v>
      </c>
      <c r="E144">
        <v>2.5</v>
      </c>
      <c r="F144" s="3">
        <v>0.46511627906976699</v>
      </c>
      <c r="G144" s="3">
        <v>0.47684691093474202</v>
      </c>
      <c r="H144" s="3">
        <v>0.43319503766662998</v>
      </c>
      <c r="I144" s="3">
        <v>0.35064935064934999</v>
      </c>
      <c r="J144" s="3">
        <v>0.33955223880597002</v>
      </c>
      <c r="K144" s="3">
        <v>-1.4919710655813901E-2</v>
      </c>
      <c r="L144" s="3"/>
      <c r="M144" s="3" t="e">
        <f>(Table1[[#This Row],[poisson_likelihood]] - (1-Table1[[#This Row],[poisson_likelihood]])/(1/Table1[[#This Row],[365 implied]]-1))/4</f>
        <v>#DIV/0!</v>
      </c>
      <c r="N144" s="4" t="e">
        <f>Table1[[#This Row],[kelly/4 365]]*$W$2*$U$2</f>
        <v>#DIV/0!</v>
      </c>
      <c r="O144" s="3"/>
      <c r="P144" s="3" t="e">
        <f>(Table1[[#This Row],[poisson_likelihood]] - (1-Table1[[#This Row],[poisson_likelihood]])/(1/Table1[[#This Row],[99/pinn implied]]-1))/4</f>
        <v>#DIV/0!</v>
      </c>
      <c r="Q144" s="4" t="e">
        <f>Table1[[#This Row],[kelly/4 99]]*$W$2*$U$2</f>
        <v>#DIV/0!</v>
      </c>
      <c r="R144" s="11"/>
      <c r="S1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7874</v>
      </c>
      <c r="B145" t="s">
        <v>45</v>
      </c>
      <c r="C145" s="1">
        <v>45621</v>
      </c>
      <c r="D145" t="s">
        <v>13</v>
      </c>
      <c r="E145">
        <v>1.5</v>
      </c>
      <c r="F145" s="3">
        <v>0.39215686274509798</v>
      </c>
      <c r="G145" s="3">
        <v>0.334330799624875</v>
      </c>
      <c r="H145" s="3">
        <v>0.35587548034258698</v>
      </c>
      <c r="I145" s="3">
        <v>0.35294117647058798</v>
      </c>
      <c r="J145" s="3">
        <v>0.37417218543046299</v>
      </c>
      <c r="K145" s="3">
        <v>-1.49221814720003E-2</v>
      </c>
      <c r="L145" s="3"/>
      <c r="M145" s="3" t="e">
        <f>(Table1[[#This Row],[poisson_likelihood]] - (1-Table1[[#This Row],[poisson_likelihood]])/(1/Table1[[#This Row],[365 implied]]-1))/4</f>
        <v>#DIV/0!</v>
      </c>
      <c r="N145" s="4" t="e">
        <f>Table1[[#This Row],[kelly/4 365]]*$W$2*$U$2</f>
        <v>#DIV/0!</v>
      </c>
      <c r="O145" s="3"/>
      <c r="P145" s="3" t="e">
        <f>(Table1[[#This Row],[poisson_likelihood]] - (1-Table1[[#This Row],[poisson_likelihood]])/(1/Table1[[#This Row],[99/pinn implied]]-1))/4</f>
        <v>#DIV/0!</v>
      </c>
      <c r="Q145" s="4" t="e">
        <f>Table1[[#This Row],[kelly/4 99]]*$W$2*$U$2</f>
        <v>#DIV/0!</v>
      </c>
      <c r="R145" s="11"/>
      <c r="S1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7955</v>
      </c>
      <c r="B146" t="s">
        <v>86</v>
      </c>
      <c r="C146" s="1">
        <v>45621</v>
      </c>
      <c r="D146" t="s">
        <v>12</v>
      </c>
      <c r="E146">
        <v>2.5</v>
      </c>
      <c r="F146" s="3">
        <v>0.42372881355932202</v>
      </c>
      <c r="G146" s="3">
        <v>0.436378894179276</v>
      </c>
      <c r="H146" s="3">
        <v>0.38693713661609502</v>
      </c>
      <c r="I146" s="3">
        <v>0.40163934426229497</v>
      </c>
      <c r="J146" s="3">
        <v>0.397260273972602</v>
      </c>
      <c r="K146" s="3">
        <v>-1.59610951444881E-2</v>
      </c>
      <c r="L146" s="3"/>
      <c r="M146" s="3" t="e">
        <f>(Table1[[#This Row],[poisson_likelihood]] - (1-Table1[[#This Row],[poisson_likelihood]])/(1/Table1[[#This Row],[365 implied]]-1))/4</f>
        <v>#DIV/0!</v>
      </c>
      <c r="N146" s="4" t="e">
        <f>Table1[[#This Row],[kelly/4 365]]*$W$2*$U$2</f>
        <v>#DIV/0!</v>
      </c>
      <c r="O146" s="3"/>
      <c r="P146" s="3" t="e">
        <f>(Table1[[#This Row],[poisson_likelihood]] - (1-Table1[[#This Row],[poisson_likelihood]])/(1/Table1[[#This Row],[99/pinn implied]]-1))/4</f>
        <v>#DIV/0!</v>
      </c>
      <c r="Q146" s="4" t="e">
        <f>Table1[[#This Row],[kelly/4 99]]*$W$2*$U$2</f>
        <v>#DIV/0!</v>
      </c>
      <c r="R146" s="11"/>
      <c r="S1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8009</v>
      </c>
      <c r="B147" t="s">
        <v>113</v>
      </c>
      <c r="C147" s="1">
        <v>45621</v>
      </c>
      <c r="D147" t="s">
        <v>12</v>
      </c>
      <c r="E147">
        <v>1.5</v>
      </c>
      <c r="F147" s="3">
        <v>0.64102564102564097</v>
      </c>
      <c r="G147" s="3">
        <v>0.65388721503745495</v>
      </c>
      <c r="H147" s="3">
        <v>0.61780467701089503</v>
      </c>
      <c r="I147" s="3">
        <v>0.60365853658536495</v>
      </c>
      <c r="J147" s="3">
        <v>0.59027777777777701</v>
      </c>
      <c r="K147" s="3">
        <v>-1.61717427959834E-2</v>
      </c>
      <c r="L147" s="3"/>
      <c r="M147" s="3" t="e">
        <f>(Table1[[#This Row],[poisson_likelihood]] - (1-Table1[[#This Row],[poisson_likelihood]])/(1/Table1[[#This Row],[365 implied]]-1))/4</f>
        <v>#DIV/0!</v>
      </c>
      <c r="N147" s="4" t="e">
        <f>Table1[[#This Row],[kelly/4 365]]*$W$2*$U$2</f>
        <v>#DIV/0!</v>
      </c>
      <c r="O147" s="3"/>
      <c r="P147" s="3" t="e">
        <f>(Table1[[#This Row],[poisson_likelihood]] - (1-Table1[[#This Row],[poisson_likelihood]])/(1/Table1[[#This Row],[99/pinn implied]]-1))/4</f>
        <v>#DIV/0!</v>
      </c>
      <c r="Q147" s="4" t="e">
        <f>Table1[[#This Row],[kelly/4 99]]*$W$2*$U$2</f>
        <v>#DIV/0!</v>
      </c>
      <c r="R147" s="11"/>
      <c r="S1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8004</v>
      </c>
      <c r="B148" t="s">
        <v>110</v>
      </c>
      <c r="C148" s="1">
        <v>45621</v>
      </c>
      <c r="D148" t="s">
        <v>13</v>
      </c>
      <c r="E148">
        <v>2.5</v>
      </c>
      <c r="F148" s="3">
        <v>0.44444444444444398</v>
      </c>
      <c r="G148" s="3">
        <v>0.366411929701695</v>
      </c>
      <c r="H148" s="3">
        <v>0.40818765895478398</v>
      </c>
      <c r="I148" s="3">
        <v>0.398809523809523</v>
      </c>
      <c r="J148" s="3">
        <v>0.41958041958041897</v>
      </c>
      <c r="K148" s="3">
        <v>-1.63155534703469E-2</v>
      </c>
      <c r="L148" s="3"/>
      <c r="M148" s="3" t="e">
        <f>(Table1[[#This Row],[poisson_likelihood]] - (1-Table1[[#This Row],[poisson_likelihood]])/(1/Table1[[#This Row],[365 implied]]-1))/4</f>
        <v>#DIV/0!</v>
      </c>
      <c r="N148" s="4" t="e">
        <f>Table1[[#This Row],[kelly/4 365]]*$W$2*$U$2</f>
        <v>#DIV/0!</v>
      </c>
      <c r="O148" s="3"/>
      <c r="P148" s="3" t="e">
        <f>(Table1[[#This Row],[poisson_likelihood]] - (1-Table1[[#This Row],[poisson_likelihood]])/(1/Table1[[#This Row],[99/pinn implied]]-1))/4</f>
        <v>#DIV/0!</v>
      </c>
      <c r="Q148" s="4" t="e">
        <f>Table1[[#This Row],[kelly/4 99]]*$W$2*$U$2</f>
        <v>#DIV/0!</v>
      </c>
      <c r="R148" s="11"/>
      <c r="S1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7956</v>
      </c>
      <c r="B149" t="s">
        <v>86</v>
      </c>
      <c r="C149" s="1">
        <v>45621</v>
      </c>
      <c r="D149" t="s">
        <v>13</v>
      </c>
      <c r="E149">
        <v>2.5</v>
      </c>
      <c r="F149" s="3">
        <v>0.63694267515923497</v>
      </c>
      <c r="G149" s="3">
        <v>0.563621105820723</v>
      </c>
      <c r="H149" s="3">
        <v>0.61306286338390403</v>
      </c>
      <c r="I149" s="3">
        <v>0.59836065573770403</v>
      </c>
      <c r="J149" s="3">
        <v>0.602739726027397</v>
      </c>
      <c r="K149" s="3">
        <v>-1.64435545996795E-2</v>
      </c>
      <c r="L149" s="3"/>
      <c r="M149" s="3" t="e">
        <f>(Table1[[#This Row],[poisson_likelihood]] - (1-Table1[[#This Row],[poisson_likelihood]])/(1/Table1[[#This Row],[365 implied]]-1))/4</f>
        <v>#DIV/0!</v>
      </c>
      <c r="N149" s="4" t="e">
        <f>Table1[[#This Row],[kelly/4 365]]*$W$2*$U$2</f>
        <v>#DIV/0!</v>
      </c>
      <c r="O149" s="3"/>
      <c r="P149" s="3" t="e">
        <f>(Table1[[#This Row],[poisson_likelihood]] - (1-Table1[[#This Row],[poisson_likelihood]])/(1/Table1[[#This Row],[99/pinn implied]]-1))/4</f>
        <v>#DIV/0!</v>
      </c>
      <c r="Q149" s="4" t="e">
        <f>Table1[[#This Row],[kelly/4 99]]*$W$2*$U$2</f>
        <v>#DIV/0!</v>
      </c>
      <c r="R149" s="11"/>
      <c r="S1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8003</v>
      </c>
      <c r="B150" t="s">
        <v>110</v>
      </c>
      <c r="C150" s="1">
        <v>45621</v>
      </c>
      <c r="D150" t="s">
        <v>12</v>
      </c>
      <c r="E150">
        <v>2.5</v>
      </c>
      <c r="F150" s="3">
        <v>0.61728395061728303</v>
      </c>
      <c r="G150" s="3">
        <v>0.633588070298304</v>
      </c>
      <c r="H150" s="3">
        <v>0.59181234104521496</v>
      </c>
      <c r="I150" s="3">
        <v>0.60119047619047605</v>
      </c>
      <c r="J150" s="3">
        <v>0.58041958041957997</v>
      </c>
      <c r="K150" s="3">
        <v>-1.6638712704335E-2</v>
      </c>
      <c r="L150" s="3"/>
      <c r="M150" s="3" t="e">
        <f>(Table1[[#This Row],[poisson_likelihood]] - (1-Table1[[#This Row],[poisson_likelihood]])/(1/Table1[[#This Row],[365 implied]]-1))/4</f>
        <v>#DIV/0!</v>
      </c>
      <c r="N150" s="4" t="e">
        <f>Table1[[#This Row],[kelly/4 365]]*$W$2*$U$2</f>
        <v>#DIV/0!</v>
      </c>
      <c r="O150" s="3"/>
      <c r="P150" s="3" t="e">
        <f>(Table1[[#This Row],[poisson_likelihood]] - (1-Table1[[#This Row],[poisson_likelihood]])/(1/Table1[[#This Row],[99/pinn implied]]-1))/4</f>
        <v>#DIV/0!</v>
      </c>
      <c r="Q150" s="4" t="e">
        <f>Table1[[#This Row],[kelly/4 99]]*$W$2*$U$2</f>
        <v>#DIV/0!</v>
      </c>
      <c r="R150" s="11"/>
      <c r="S1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7921</v>
      </c>
      <c r="B151" t="s">
        <v>69</v>
      </c>
      <c r="C151" s="1">
        <v>45621</v>
      </c>
      <c r="D151" t="s">
        <v>12</v>
      </c>
      <c r="E151">
        <v>1.5</v>
      </c>
      <c r="F151" s="3">
        <v>0.61728395061728303</v>
      </c>
      <c r="G151" s="3">
        <v>0.63376359286271999</v>
      </c>
      <c r="H151" s="3">
        <v>0.59150768884993199</v>
      </c>
      <c r="I151" s="3">
        <v>0.471830985915492</v>
      </c>
      <c r="J151" s="3">
        <v>0.49816849816849801</v>
      </c>
      <c r="K151" s="3">
        <v>-1.68377193802858E-2</v>
      </c>
      <c r="L151" s="3"/>
      <c r="M151" s="3" t="e">
        <f>(Table1[[#This Row],[poisson_likelihood]] - (1-Table1[[#This Row],[poisson_likelihood]])/(1/Table1[[#This Row],[365 implied]]-1))/4</f>
        <v>#DIV/0!</v>
      </c>
      <c r="N151" s="4" t="e">
        <f>Table1[[#This Row],[kelly/4 365]]*$W$2*$U$2</f>
        <v>#DIV/0!</v>
      </c>
      <c r="O151" s="3"/>
      <c r="P151" s="3" t="e">
        <f>(Table1[[#This Row],[poisson_likelihood]] - (1-Table1[[#This Row],[poisson_likelihood]])/(1/Table1[[#This Row],[99/pinn implied]]-1))/4</f>
        <v>#DIV/0!</v>
      </c>
      <c r="Q151" s="4" t="e">
        <f>Table1[[#This Row],[kelly/4 99]]*$W$2*$U$2</f>
        <v>#DIV/0!</v>
      </c>
      <c r="R151" s="11"/>
      <c r="S1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7873</v>
      </c>
      <c r="B152" t="s">
        <v>45</v>
      </c>
      <c r="C152" s="1">
        <v>45621</v>
      </c>
      <c r="D152" t="s">
        <v>12</v>
      </c>
      <c r="E152">
        <v>1.5</v>
      </c>
      <c r="F152" s="3">
        <v>0.66666666666666596</v>
      </c>
      <c r="G152" s="3">
        <v>0.665669200375124</v>
      </c>
      <c r="H152" s="3">
        <v>0.64412451965741202</v>
      </c>
      <c r="I152" s="3">
        <v>0.64705882352941102</v>
      </c>
      <c r="J152" s="3">
        <v>0.62582781456953596</v>
      </c>
      <c r="K152" s="3">
        <v>-1.6906610256940399E-2</v>
      </c>
      <c r="L152" s="3"/>
      <c r="M152" s="3" t="e">
        <f>(Table1[[#This Row],[poisson_likelihood]] - (1-Table1[[#This Row],[poisson_likelihood]])/(1/Table1[[#This Row],[365 implied]]-1))/4</f>
        <v>#DIV/0!</v>
      </c>
      <c r="N152" s="4" t="e">
        <f>Table1[[#This Row],[kelly/4 365]]*$W$2*$U$2</f>
        <v>#DIV/0!</v>
      </c>
      <c r="O152" s="3"/>
      <c r="P152" s="3" t="e">
        <f>(Table1[[#This Row],[poisson_likelihood]] - (1-Table1[[#This Row],[poisson_likelihood]])/(1/Table1[[#This Row],[99/pinn implied]]-1))/4</f>
        <v>#DIV/0!</v>
      </c>
      <c r="Q152" s="4" t="e">
        <f>Table1[[#This Row],[kelly/4 99]]*$W$2*$U$2</f>
        <v>#DIV/0!</v>
      </c>
      <c r="R152" s="11"/>
      <c r="S1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7881</v>
      </c>
      <c r="B153" t="s">
        <v>49</v>
      </c>
      <c r="C153" s="1">
        <v>45621</v>
      </c>
      <c r="D153" t="s">
        <v>12</v>
      </c>
      <c r="E153">
        <v>2.5</v>
      </c>
      <c r="F153" s="3">
        <v>0.43103448275862</v>
      </c>
      <c r="G153" s="3">
        <v>0.44127967398226497</v>
      </c>
      <c r="H153" s="3">
        <v>0.39172436435364</v>
      </c>
      <c r="I153" s="3">
        <v>0.471830985915492</v>
      </c>
      <c r="J153" s="3">
        <v>0.45985401459853997</v>
      </c>
      <c r="K153" s="3">
        <v>-1.72726277840064E-2</v>
      </c>
      <c r="L153" s="3"/>
      <c r="M153" s="3" t="e">
        <f>(Table1[[#This Row],[poisson_likelihood]] - (1-Table1[[#This Row],[poisson_likelihood]])/(1/Table1[[#This Row],[365 implied]]-1))/4</f>
        <v>#DIV/0!</v>
      </c>
      <c r="N153" s="4" t="e">
        <f>Table1[[#This Row],[kelly/4 365]]*$W$2*$U$2</f>
        <v>#DIV/0!</v>
      </c>
      <c r="O153" s="3"/>
      <c r="P153" s="3" t="e">
        <f>(Table1[[#This Row],[poisson_likelihood]] - (1-Table1[[#This Row],[poisson_likelihood]])/(1/Table1[[#This Row],[99/pinn implied]]-1))/4</f>
        <v>#DIV/0!</v>
      </c>
      <c r="Q153" s="4" t="e">
        <f>Table1[[#This Row],[kelly/4 99]]*$W$2*$U$2</f>
        <v>#DIV/0!</v>
      </c>
      <c r="R153" s="11"/>
      <c r="S1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8053</v>
      </c>
      <c r="B154" t="s">
        <v>135</v>
      </c>
      <c r="C154" s="1">
        <v>45621</v>
      </c>
      <c r="D154" t="s">
        <v>12</v>
      </c>
      <c r="E154">
        <v>1.5</v>
      </c>
      <c r="F154" s="3">
        <v>0.63694267515923497</v>
      </c>
      <c r="G154" s="3">
        <v>0.66381943365964702</v>
      </c>
      <c r="H154" s="3">
        <v>0.61175018058548203</v>
      </c>
      <c r="I154" s="3">
        <v>0.55462184873949505</v>
      </c>
      <c r="J154" s="3">
        <v>0.49545454545454498</v>
      </c>
      <c r="K154" s="3">
        <v>-1.7347463368768499E-2</v>
      </c>
      <c r="L154" s="3"/>
      <c r="M154" s="3" t="e">
        <f>(Table1[[#This Row],[poisson_likelihood]] - (1-Table1[[#This Row],[poisson_likelihood]])/(1/Table1[[#This Row],[365 implied]]-1))/4</f>
        <v>#DIV/0!</v>
      </c>
      <c r="N154" s="4" t="e">
        <f>Table1[[#This Row],[kelly/4 365]]*$W$2*$U$2</f>
        <v>#DIV/0!</v>
      </c>
      <c r="O154" s="3"/>
      <c r="P154" s="3" t="e">
        <f>(Table1[[#This Row],[poisson_likelihood]] - (1-Table1[[#This Row],[poisson_likelihood]])/(1/Table1[[#This Row],[99/pinn implied]]-1))/4</f>
        <v>#DIV/0!</v>
      </c>
      <c r="Q154" s="4" t="e">
        <f>Table1[[#This Row],[kelly/4 99]]*$W$2*$U$2</f>
        <v>#DIV/0!</v>
      </c>
      <c r="R154" s="11"/>
      <c r="S1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7912</v>
      </c>
      <c r="B155" t="s">
        <v>64</v>
      </c>
      <c r="C155" s="1">
        <v>45621</v>
      </c>
      <c r="D155" t="s">
        <v>13</v>
      </c>
      <c r="E155">
        <v>2.5</v>
      </c>
      <c r="F155" s="3">
        <v>0.45871559633027498</v>
      </c>
      <c r="G155" s="3">
        <v>0.388575119104551</v>
      </c>
      <c r="H155" s="3">
        <v>0.42110173196408002</v>
      </c>
      <c r="I155" s="3">
        <v>0.50267379679144297</v>
      </c>
      <c r="J155" s="3">
        <v>0.46769230769230702</v>
      </c>
      <c r="K155" s="3">
        <v>-1.7372505152183099E-2</v>
      </c>
      <c r="L155" s="3"/>
      <c r="M155" s="3" t="e">
        <f>(Table1[[#This Row],[poisson_likelihood]] - (1-Table1[[#This Row],[poisson_likelihood]])/(1/Table1[[#This Row],[365 implied]]-1))/4</f>
        <v>#DIV/0!</v>
      </c>
      <c r="N155" s="4" t="e">
        <f>Table1[[#This Row],[kelly/4 365]]*$W$2*$U$2</f>
        <v>#DIV/0!</v>
      </c>
      <c r="O155" s="3"/>
      <c r="P155" s="3" t="e">
        <f>(Table1[[#This Row],[poisson_likelihood]] - (1-Table1[[#This Row],[poisson_likelihood]])/(1/Table1[[#This Row],[99/pinn implied]]-1))/4</f>
        <v>#DIV/0!</v>
      </c>
      <c r="Q155" s="4" t="e">
        <f>Table1[[#This Row],[kelly/4 99]]*$W$2*$U$2</f>
        <v>#DIV/0!</v>
      </c>
      <c r="R155" s="11"/>
      <c r="S1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8064</v>
      </c>
      <c r="B156" t="s">
        <v>140</v>
      </c>
      <c r="C156" s="1">
        <v>45621</v>
      </c>
      <c r="D156" t="s">
        <v>13</v>
      </c>
      <c r="E156">
        <v>1.5</v>
      </c>
      <c r="F156" s="3">
        <v>0.41666666666666602</v>
      </c>
      <c r="G156" s="3">
        <v>0.35041148015858697</v>
      </c>
      <c r="H156" s="3">
        <v>0.37571015659599299</v>
      </c>
      <c r="I156" s="3">
        <v>0.35877862595419802</v>
      </c>
      <c r="J156" s="3">
        <v>0.36190476190476101</v>
      </c>
      <c r="K156" s="3">
        <v>-1.75527900302886E-2</v>
      </c>
      <c r="L156" s="3"/>
      <c r="M156" s="3" t="e">
        <f>(Table1[[#This Row],[poisson_likelihood]] - (1-Table1[[#This Row],[poisson_likelihood]])/(1/Table1[[#This Row],[365 implied]]-1))/4</f>
        <v>#DIV/0!</v>
      </c>
      <c r="N156" s="4" t="e">
        <f>Table1[[#This Row],[kelly/4 365]]*$W$2*$U$2</f>
        <v>#DIV/0!</v>
      </c>
      <c r="O156" s="3"/>
      <c r="P156" s="3" t="e">
        <f>(Table1[[#This Row],[poisson_likelihood]] - (1-Table1[[#This Row],[poisson_likelihood]])/(1/Table1[[#This Row],[99/pinn implied]]-1))/4</f>
        <v>#DIV/0!</v>
      </c>
      <c r="Q156" s="4" t="e">
        <f>Table1[[#This Row],[kelly/4 99]]*$W$2*$U$2</f>
        <v>#DIV/0!</v>
      </c>
      <c r="R156" s="11"/>
      <c r="S1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8062</v>
      </c>
      <c r="B157" t="s">
        <v>139</v>
      </c>
      <c r="C157" s="1">
        <v>45621</v>
      </c>
      <c r="D157" t="s">
        <v>13</v>
      </c>
      <c r="E157">
        <v>2.5</v>
      </c>
      <c r="F157" s="3">
        <v>0.59523809523809501</v>
      </c>
      <c r="G157" s="3">
        <v>0.52315308906525704</v>
      </c>
      <c r="H157" s="3">
        <v>0.56680496233336897</v>
      </c>
      <c r="I157" s="3">
        <v>0.64935064935064901</v>
      </c>
      <c r="J157" s="3">
        <v>0.66044776119402904</v>
      </c>
      <c r="K157" s="3">
        <v>-1.7561640911742501E-2</v>
      </c>
      <c r="L157" s="3"/>
      <c r="M157" s="3" t="e">
        <f>(Table1[[#This Row],[poisson_likelihood]] - (1-Table1[[#This Row],[poisson_likelihood]])/(1/Table1[[#This Row],[365 implied]]-1))/4</f>
        <v>#DIV/0!</v>
      </c>
      <c r="N157" s="4" t="e">
        <f>Table1[[#This Row],[kelly/4 365]]*$W$2*$U$2</f>
        <v>#DIV/0!</v>
      </c>
      <c r="O157" s="3"/>
      <c r="P157" s="3" t="e">
        <f>(Table1[[#This Row],[poisson_likelihood]] - (1-Table1[[#This Row],[poisson_likelihood]])/(1/Table1[[#This Row],[99/pinn implied]]-1))/4</f>
        <v>#DIV/0!</v>
      </c>
      <c r="Q157" s="4" t="e">
        <f>Table1[[#This Row],[kelly/4 99]]*$W$2*$U$2</f>
        <v>#DIV/0!</v>
      </c>
      <c r="R157" s="11"/>
      <c r="S1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7845</v>
      </c>
      <c r="B158" t="s">
        <v>31</v>
      </c>
      <c r="C158" s="1">
        <v>45621</v>
      </c>
      <c r="D158" t="s">
        <v>12</v>
      </c>
      <c r="E158">
        <v>2.5</v>
      </c>
      <c r="F158" s="3">
        <v>0.56179775280898803</v>
      </c>
      <c r="G158" s="3">
        <v>0.55702036181130499</v>
      </c>
      <c r="H158" s="3">
        <v>0.53096769209608496</v>
      </c>
      <c r="I158" s="3">
        <v>0.56707317073170704</v>
      </c>
      <c r="J158" s="3">
        <v>0.55555555555555503</v>
      </c>
      <c r="K158" s="3">
        <v>-1.7588944893900001E-2</v>
      </c>
      <c r="L158" s="3"/>
      <c r="M158" s="3" t="e">
        <f>(Table1[[#This Row],[poisson_likelihood]] - (1-Table1[[#This Row],[poisson_likelihood]])/(1/Table1[[#This Row],[365 implied]]-1))/4</f>
        <v>#DIV/0!</v>
      </c>
      <c r="N158" s="4" t="e">
        <f>Table1[[#This Row],[kelly/4 365]]*$W$2*$U$2</f>
        <v>#DIV/0!</v>
      </c>
      <c r="O158" s="3"/>
      <c r="P158" s="3" t="e">
        <f>(Table1[[#This Row],[poisson_likelihood]] - (1-Table1[[#This Row],[poisson_likelihood]])/(1/Table1[[#This Row],[99/pinn implied]]-1))/4</f>
        <v>#DIV/0!</v>
      </c>
      <c r="Q158" s="4" t="e">
        <f>Table1[[#This Row],[kelly/4 99]]*$W$2*$U$2</f>
        <v>#DIV/0!</v>
      </c>
      <c r="R158" s="11"/>
      <c r="S1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7960</v>
      </c>
      <c r="B159" t="s">
        <v>88</v>
      </c>
      <c r="C159" s="1">
        <v>45621</v>
      </c>
      <c r="D159" t="s">
        <v>13</v>
      </c>
      <c r="E159">
        <v>2.5</v>
      </c>
      <c r="F159" s="3">
        <v>0.60606060606060597</v>
      </c>
      <c r="G159" s="3">
        <v>0.52972791245578899</v>
      </c>
      <c r="H159" s="3">
        <v>0.578269182273765</v>
      </c>
      <c r="I159" s="3">
        <v>0.59574468085106302</v>
      </c>
      <c r="J159" s="3">
        <v>0.596330275229357</v>
      </c>
      <c r="K159" s="3">
        <v>-1.7636865095494898E-2</v>
      </c>
      <c r="L159" s="3"/>
      <c r="M159" s="3" t="e">
        <f>(Table1[[#This Row],[poisson_likelihood]] - (1-Table1[[#This Row],[poisson_likelihood]])/(1/Table1[[#This Row],[365 implied]]-1))/4</f>
        <v>#DIV/0!</v>
      </c>
      <c r="N159" s="4" t="e">
        <f>Table1[[#This Row],[kelly/4 365]]*$W$2*$U$2</f>
        <v>#DIV/0!</v>
      </c>
      <c r="O159" s="3"/>
      <c r="P159" s="3" t="e">
        <f>(Table1[[#This Row],[poisson_likelihood]] - (1-Table1[[#This Row],[poisson_likelihood]])/(1/Table1[[#This Row],[99/pinn implied]]-1))/4</f>
        <v>#DIV/0!</v>
      </c>
      <c r="Q159" s="4" t="e">
        <f>Table1[[#This Row],[kelly/4 99]]*$W$2*$U$2</f>
        <v>#DIV/0!</v>
      </c>
      <c r="R159" s="11"/>
      <c r="S1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7871</v>
      </c>
      <c r="B160" t="s">
        <v>44</v>
      </c>
      <c r="C160" s="1">
        <v>45621</v>
      </c>
      <c r="D160" t="s">
        <v>12</v>
      </c>
      <c r="E160">
        <v>1.5</v>
      </c>
      <c r="F160" s="3">
        <v>0.66666666666666596</v>
      </c>
      <c r="G160" s="3">
        <v>0.65569649711539502</v>
      </c>
      <c r="H160" s="3">
        <v>0.64300977448430896</v>
      </c>
      <c r="I160" s="3">
        <v>0.59055118110236204</v>
      </c>
      <c r="J160" s="3">
        <v>0.57768924302788804</v>
      </c>
      <c r="K160" s="3">
        <v>-1.7742669136767801E-2</v>
      </c>
      <c r="L160" s="3"/>
      <c r="M160" s="3" t="e">
        <f>(Table1[[#This Row],[poisson_likelihood]] - (1-Table1[[#This Row],[poisson_likelihood]])/(1/Table1[[#This Row],[365 implied]]-1))/4</f>
        <v>#DIV/0!</v>
      </c>
      <c r="N160" s="4" t="e">
        <f>Table1[[#This Row],[kelly/4 365]]*$W$2*$U$2</f>
        <v>#DIV/0!</v>
      </c>
      <c r="O160" s="3"/>
      <c r="P160" s="3" t="e">
        <f>(Table1[[#This Row],[poisson_likelihood]] - (1-Table1[[#This Row],[poisson_likelihood]])/(1/Table1[[#This Row],[99/pinn implied]]-1))/4</f>
        <v>#DIV/0!</v>
      </c>
      <c r="Q160" s="4" t="e">
        <f>Table1[[#This Row],[kelly/4 99]]*$W$2*$U$2</f>
        <v>#DIV/0!</v>
      </c>
      <c r="R160" s="11"/>
      <c r="S1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8054</v>
      </c>
      <c r="B161" t="s">
        <v>135</v>
      </c>
      <c r="C161" s="1">
        <v>45621</v>
      </c>
      <c r="D161" t="s">
        <v>13</v>
      </c>
      <c r="E161">
        <v>1.5</v>
      </c>
      <c r="F161" s="3">
        <v>0.43103448275862</v>
      </c>
      <c r="G161" s="3">
        <v>0.33618056634035198</v>
      </c>
      <c r="H161" s="3">
        <v>0.38824981941451697</v>
      </c>
      <c r="I161" s="3">
        <v>0.44537815126050401</v>
      </c>
      <c r="J161" s="3">
        <v>0.50454545454545396</v>
      </c>
      <c r="K161" s="3">
        <v>-1.8799321772408999E-2</v>
      </c>
      <c r="L161" s="3"/>
      <c r="M161" s="3" t="e">
        <f>(Table1[[#This Row],[poisson_likelihood]] - (1-Table1[[#This Row],[poisson_likelihood]])/(1/Table1[[#This Row],[365 implied]]-1))/4</f>
        <v>#DIV/0!</v>
      </c>
      <c r="N161" s="4" t="e">
        <f>Table1[[#This Row],[kelly/4 365]]*$W$2*$U$2</f>
        <v>#DIV/0!</v>
      </c>
      <c r="O161" s="3"/>
      <c r="P161" s="3" t="e">
        <f>(Table1[[#This Row],[poisson_likelihood]] - (1-Table1[[#This Row],[poisson_likelihood]])/(1/Table1[[#This Row],[99/pinn implied]]-1))/4</f>
        <v>#DIV/0!</v>
      </c>
      <c r="Q161" s="4" t="e">
        <f>Table1[[#This Row],[kelly/4 99]]*$W$2*$U$2</f>
        <v>#DIV/0!</v>
      </c>
      <c r="R161" s="11"/>
      <c r="S1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7831</v>
      </c>
      <c r="B162" t="s">
        <v>24</v>
      </c>
      <c r="C162" s="1">
        <v>45621</v>
      </c>
      <c r="D162" t="s">
        <v>12</v>
      </c>
      <c r="E162">
        <v>1.5</v>
      </c>
      <c r="F162" s="3">
        <v>0.55248618784530301</v>
      </c>
      <c r="G162" s="3">
        <v>0.57251793170266496</v>
      </c>
      <c r="H162" s="3">
        <v>0.51880140262312802</v>
      </c>
      <c r="I162" s="3">
        <v>0.60326086956521696</v>
      </c>
      <c r="J162" s="3">
        <v>0.604430379746835</v>
      </c>
      <c r="K162" s="3">
        <v>-1.88177349543634E-2</v>
      </c>
      <c r="L162" s="3"/>
      <c r="M162" s="3" t="e">
        <f>(Table1[[#This Row],[poisson_likelihood]] - (1-Table1[[#This Row],[poisson_likelihood]])/(1/Table1[[#This Row],[365 implied]]-1))/4</f>
        <v>#DIV/0!</v>
      </c>
      <c r="N162" s="4" t="e">
        <f>Table1[[#This Row],[kelly/4 365]]*$W$2*$U$2</f>
        <v>#DIV/0!</v>
      </c>
      <c r="O162" s="3"/>
      <c r="P162" s="3" t="e">
        <f>(Table1[[#This Row],[poisson_likelihood]] - (1-Table1[[#This Row],[poisson_likelihood]])/(1/Table1[[#This Row],[99/pinn implied]]-1))/4</f>
        <v>#DIV/0!</v>
      </c>
      <c r="Q162" s="4" t="e">
        <f>Table1[[#This Row],[kelly/4 99]]*$W$2*$U$2</f>
        <v>#DIV/0!</v>
      </c>
      <c r="R162" s="11"/>
      <c r="S1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8030</v>
      </c>
      <c r="B163" t="s">
        <v>123</v>
      </c>
      <c r="C163" s="1">
        <v>45621</v>
      </c>
      <c r="D163" t="s">
        <v>13</v>
      </c>
      <c r="E163">
        <v>2.5</v>
      </c>
      <c r="F163" s="3">
        <v>0.43290043290043201</v>
      </c>
      <c r="G163" s="3">
        <v>0.35434583838247902</v>
      </c>
      <c r="H163" s="3">
        <v>0.387923793385407</v>
      </c>
      <c r="I163" s="3">
        <v>0.377906976744186</v>
      </c>
      <c r="J163" s="3">
        <v>0.37883959044368598</v>
      </c>
      <c r="K163" s="3">
        <v>-1.98274880304786E-2</v>
      </c>
      <c r="L163" s="3"/>
      <c r="M163" s="3" t="e">
        <f>(Table1[[#This Row],[poisson_likelihood]] - (1-Table1[[#This Row],[poisson_likelihood]])/(1/Table1[[#This Row],[365 implied]]-1))/4</f>
        <v>#DIV/0!</v>
      </c>
      <c r="N163" s="4" t="e">
        <f>Table1[[#This Row],[kelly/4 365]]*$W$2*$U$2</f>
        <v>#DIV/0!</v>
      </c>
      <c r="O163" s="3"/>
      <c r="P163" s="3" t="e">
        <f>(Table1[[#This Row],[poisson_likelihood]] - (1-Table1[[#This Row],[poisson_likelihood]])/(1/Table1[[#This Row],[99/pinn implied]]-1))/4</f>
        <v>#DIV/0!</v>
      </c>
      <c r="Q163" s="4" t="e">
        <f>Table1[[#This Row],[kelly/4 99]]*$W$2*$U$2</f>
        <v>#DIV/0!</v>
      </c>
      <c r="R163" s="11"/>
      <c r="S1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7841</v>
      </c>
      <c r="B164" t="s">
        <v>29</v>
      </c>
      <c r="C164" s="1">
        <v>45621</v>
      </c>
      <c r="D164" t="s">
        <v>12</v>
      </c>
      <c r="E164">
        <v>2.5</v>
      </c>
      <c r="F164" s="3">
        <v>0.43859649122806998</v>
      </c>
      <c r="G164" s="3">
        <v>0.43940925858088897</v>
      </c>
      <c r="H164" s="3">
        <v>0.393974834423302</v>
      </c>
      <c r="I164" s="3">
        <v>0.47457627118644002</v>
      </c>
      <c r="J164" s="3">
        <v>0.45398773006134902</v>
      </c>
      <c r="K164" s="3">
        <v>-1.9870581545873199E-2</v>
      </c>
      <c r="L164" s="3"/>
      <c r="M164" s="3" t="e">
        <f>(Table1[[#This Row],[poisson_likelihood]] - (1-Table1[[#This Row],[poisson_likelihood]])/(1/Table1[[#This Row],[365 implied]]-1))/4</f>
        <v>#DIV/0!</v>
      </c>
      <c r="N164" s="4" t="e">
        <f>Table1[[#This Row],[kelly/4 365]]*$W$2*$U$2</f>
        <v>#DIV/0!</v>
      </c>
      <c r="O164" s="3"/>
      <c r="P164" s="3" t="e">
        <f>(Table1[[#This Row],[poisson_likelihood]] - (1-Table1[[#This Row],[poisson_likelihood]])/(1/Table1[[#This Row],[99/pinn implied]]-1))/4</f>
        <v>#DIV/0!</v>
      </c>
      <c r="Q164" s="4" t="e">
        <f>Table1[[#This Row],[kelly/4 99]]*$W$2*$U$2</f>
        <v>#DIV/0!</v>
      </c>
      <c r="R164" s="11"/>
      <c r="S1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8090</v>
      </c>
      <c r="B165" t="s">
        <v>153</v>
      </c>
      <c r="C165" s="1">
        <v>45621</v>
      </c>
      <c r="D165" t="s">
        <v>13</v>
      </c>
      <c r="E165">
        <v>1.5</v>
      </c>
      <c r="F165" s="3">
        <v>0.41666666666666602</v>
      </c>
      <c r="G165" s="3">
        <v>0.33170497082301498</v>
      </c>
      <c r="H165" s="3">
        <v>0.36995962638913699</v>
      </c>
      <c r="I165" s="3">
        <v>0.47402597402597402</v>
      </c>
      <c r="J165" s="3">
        <v>0.45104895104895099</v>
      </c>
      <c r="K165" s="3">
        <v>-2.00173029760841E-2</v>
      </c>
      <c r="L165" s="3"/>
      <c r="M165" s="3" t="e">
        <f>(Table1[[#This Row],[poisson_likelihood]] - (1-Table1[[#This Row],[poisson_likelihood]])/(1/Table1[[#This Row],[365 implied]]-1))/4</f>
        <v>#DIV/0!</v>
      </c>
      <c r="N165" s="4" t="e">
        <f>Table1[[#This Row],[kelly/4 365]]*$W$2*$U$2</f>
        <v>#DIV/0!</v>
      </c>
      <c r="O165" s="3"/>
      <c r="P165" s="3" t="e">
        <f>(Table1[[#This Row],[poisson_likelihood]] - (1-Table1[[#This Row],[poisson_likelihood]])/(1/Table1[[#This Row],[99/pinn implied]]-1))/4</f>
        <v>#DIV/0!</v>
      </c>
      <c r="Q165" s="4" t="e">
        <f>Table1[[#This Row],[kelly/4 99]]*$W$2*$U$2</f>
        <v>#DIV/0!</v>
      </c>
      <c r="R165" s="11"/>
      <c r="S1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7979</v>
      </c>
      <c r="B166" t="s">
        <v>98</v>
      </c>
      <c r="C166" s="1">
        <v>45621</v>
      </c>
      <c r="D166" t="s">
        <v>12</v>
      </c>
      <c r="E166">
        <v>2.5</v>
      </c>
      <c r="F166" s="3">
        <v>0.512820512820512</v>
      </c>
      <c r="G166" s="3">
        <v>0.51598087451709995</v>
      </c>
      <c r="H166" s="3">
        <v>0.473759753269763</v>
      </c>
      <c r="I166" s="3">
        <v>0.54594594594594503</v>
      </c>
      <c r="J166" s="3">
        <v>0.53291536050156696</v>
      </c>
      <c r="K166" s="3">
        <v>-2.00443371378843E-2</v>
      </c>
      <c r="L166" s="3"/>
      <c r="M166" s="3" t="e">
        <f>(Table1[[#This Row],[poisson_likelihood]] - (1-Table1[[#This Row],[poisson_likelihood]])/(1/Table1[[#This Row],[365 implied]]-1))/4</f>
        <v>#DIV/0!</v>
      </c>
      <c r="N166" s="4" t="e">
        <f>Table1[[#This Row],[kelly/4 365]]*$W$2*$U$2</f>
        <v>#DIV/0!</v>
      </c>
      <c r="O166" s="3"/>
      <c r="P166" s="3" t="e">
        <f>(Table1[[#This Row],[poisson_likelihood]] - (1-Table1[[#This Row],[poisson_likelihood]])/(1/Table1[[#This Row],[99/pinn implied]]-1))/4</f>
        <v>#DIV/0!</v>
      </c>
      <c r="Q166" s="4" t="e">
        <f>Table1[[#This Row],[kelly/4 99]]*$W$2*$U$2</f>
        <v>#DIV/0!</v>
      </c>
      <c r="R166" s="11"/>
      <c r="S1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7903</v>
      </c>
      <c r="B167" t="s">
        <v>60</v>
      </c>
      <c r="C167" s="1">
        <v>45621</v>
      </c>
      <c r="D167" t="s">
        <v>12</v>
      </c>
      <c r="E167">
        <v>1.5</v>
      </c>
      <c r="F167" s="3">
        <v>0.64935064935064901</v>
      </c>
      <c r="G167" s="3">
        <v>0.65528094572691098</v>
      </c>
      <c r="H167" s="3">
        <v>0.62106581323243804</v>
      </c>
      <c r="I167" s="3">
        <v>0.68681318681318604</v>
      </c>
      <c r="J167" s="3">
        <v>0.67197452229299304</v>
      </c>
      <c r="K167" s="3">
        <v>-2.0166040565761201E-2</v>
      </c>
      <c r="L167" s="3"/>
      <c r="M167" s="3" t="e">
        <f>(Table1[[#This Row],[poisson_likelihood]] - (1-Table1[[#This Row],[poisson_likelihood]])/(1/Table1[[#This Row],[365 implied]]-1))/4</f>
        <v>#DIV/0!</v>
      </c>
      <c r="N167" s="4" t="e">
        <f>Table1[[#This Row],[kelly/4 365]]*$W$2*$U$2</f>
        <v>#DIV/0!</v>
      </c>
      <c r="O167" s="3"/>
      <c r="P167" s="3" t="e">
        <f>(Table1[[#This Row],[poisson_likelihood]] - (1-Table1[[#This Row],[poisson_likelihood]])/(1/Table1[[#This Row],[99/pinn implied]]-1))/4</f>
        <v>#DIV/0!</v>
      </c>
      <c r="Q167" s="4" t="e">
        <f>Table1[[#This Row],[kelly/4 99]]*$W$2*$U$2</f>
        <v>#DIV/0!</v>
      </c>
      <c r="R167" s="11"/>
      <c r="S1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7827</v>
      </c>
      <c r="B168" t="s">
        <v>22</v>
      </c>
      <c r="C168" s="1">
        <v>45621</v>
      </c>
      <c r="D168" t="s">
        <v>12</v>
      </c>
      <c r="E168">
        <v>1.5</v>
      </c>
      <c r="F168" s="3">
        <v>0.63694267515923497</v>
      </c>
      <c r="G168" s="3">
        <v>0.64724557606268796</v>
      </c>
      <c r="H168" s="3">
        <v>0.60761886140398902</v>
      </c>
      <c r="I168" s="3">
        <v>0.72674418604651103</v>
      </c>
      <c r="J168" s="3">
        <v>0.73666666666666603</v>
      </c>
      <c r="K168" s="3">
        <v>-2.0192275261288199E-2</v>
      </c>
      <c r="L168" s="3"/>
      <c r="M168" s="3" t="e">
        <f>(Table1[[#This Row],[poisson_likelihood]] - (1-Table1[[#This Row],[poisson_likelihood]])/(1/Table1[[#This Row],[365 implied]]-1))/4</f>
        <v>#DIV/0!</v>
      </c>
      <c r="N168" s="4" t="e">
        <f>Table1[[#This Row],[kelly/4 365]]*$W$2*$U$2</f>
        <v>#DIV/0!</v>
      </c>
      <c r="O168" s="3"/>
      <c r="P168" s="3" t="e">
        <f>(Table1[[#This Row],[poisson_likelihood]] - (1-Table1[[#This Row],[poisson_likelihood]])/(1/Table1[[#This Row],[99/pinn implied]]-1))/4</f>
        <v>#DIV/0!</v>
      </c>
      <c r="Q168" s="4" t="e">
        <f>Table1[[#This Row],[kelly/4 99]]*$W$2*$U$2</f>
        <v>#DIV/0!</v>
      </c>
      <c r="R168" s="11"/>
      <c r="S1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7910</v>
      </c>
      <c r="B169" t="s">
        <v>63</v>
      </c>
      <c r="C169" s="1">
        <v>45621</v>
      </c>
      <c r="D169" t="s">
        <v>13</v>
      </c>
      <c r="E169">
        <v>2.5</v>
      </c>
      <c r="F169" s="3">
        <v>0.467289719626168</v>
      </c>
      <c r="G169" s="3">
        <v>0.39490045389445899</v>
      </c>
      <c r="H169" s="3">
        <v>0.422116455555829</v>
      </c>
      <c r="I169" s="3">
        <v>0.34636871508379802</v>
      </c>
      <c r="J169" s="3">
        <v>0.33546325878594202</v>
      </c>
      <c r="K169" s="3">
        <v>-2.1199733576869599E-2</v>
      </c>
      <c r="L169" s="3"/>
      <c r="M169" s="3" t="e">
        <f>(Table1[[#This Row],[poisson_likelihood]] - (1-Table1[[#This Row],[poisson_likelihood]])/(1/Table1[[#This Row],[365 implied]]-1))/4</f>
        <v>#DIV/0!</v>
      </c>
      <c r="N169" s="4" t="e">
        <f>Table1[[#This Row],[kelly/4 365]]*$W$2*$U$2</f>
        <v>#DIV/0!</v>
      </c>
      <c r="O169" s="3"/>
      <c r="P169" s="3" t="e">
        <f>(Table1[[#This Row],[poisson_likelihood]] - (1-Table1[[#This Row],[poisson_likelihood]])/(1/Table1[[#This Row],[99/pinn implied]]-1))/4</f>
        <v>#DIV/0!</v>
      </c>
      <c r="Q169" s="4" t="e">
        <f>Table1[[#This Row],[kelly/4 99]]*$W$2*$U$2</f>
        <v>#DIV/0!</v>
      </c>
      <c r="R169" s="11"/>
      <c r="S1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8048</v>
      </c>
      <c r="B170" t="s">
        <v>132</v>
      </c>
      <c r="C170" s="1">
        <v>45621</v>
      </c>
      <c r="D170" t="s">
        <v>13</v>
      </c>
      <c r="E170">
        <v>1.5</v>
      </c>
      <c r="F170" s="3">
        <v>0.485436893203883</v>
      </c>
      <c r="G170" s="3">
        <v>0.39135124827411399</v>
      </c>
      <c r="H170" s="3">
        <v>0.44148215256060003</v>
      </c>
      <c r="I170" s="3">
        <v>0.45454545454545398</v>
      </c>
      <c r="J170" s="3">
        <v>0.45112781954887199</v>
      </c>
      <c r="K170" s="3">
        <v>-2.13553692748027E-2</v>
      </c>
      <c r="L170" s="3"/>
      <c r="M170" s="3" t="e">
        <f>(Table1[[#This Row],[poisson_likelihood]] - (1-Table1[[#This Row],[poisson_likelihood]])/(1/Table1[[#This Row],[365 implied]]-1))/4</f>
        <v>#DIV/0!</v>
      </c>
      <c r="N170" s="4" t="e">
        <f>Table1[[#This Row],[kelly/4 365]]*$W$2*$U$2</f>
        <v>#DIV/0!</v>
      </c>
      <c r="O170" s="3"/>
      <c r="P170" s="3" t="e">
        <f>(Table1[[#This Row],[poisson_likelihood]] - (1-Table1[[#This Row],[poisson_likelihood]])/(1/Table1[[#This Row],[99/pinn implied]]-1))/4</f>
        <v>#DIV/0!</v>
      </c>
      <c r="Q170" s="4" t="e">
        <f>Table1[[#This Row],[kelly/4 99]]*$W$2*$U$2</f>
        <v>#DIV/0!</v>
      </c>
      <c r="R170" s="11"/>
      <c r="S1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8040</v>
      </c>
      <c r="B171" t="s">
        <v>128</v>
      </c>
      <c r="C171" s="1">
        <v>45621</v>
      </c>
      <c r="D171" t="s">
        <v>13</v>
      </c>
      <c r="E171">
        <v>2.5</v>
      </c>
      <c r="F171" s="3">
        <v>0.65359477124182996</v>
      </c>
      <c r="G171" s="3">
        <v>0.58234711905921799</v>
      </c>
      <c r="H171" s="3">
        <v>0.62399136946122502</v>
      </c>
      <c r="I171" s="3">
        <v>0.55113636363636298</v>
      </c>
      <c r="J171" s="3">
        <v>0.57615894039735005</v>
      </c>
      <c r="K171" s="3">
        <v>-2.13647192095873E-2</v>
      </c>
      <c r="L171" s="3"/>
      <c r="M171" s="3" t="e">
        <f>(Table1[[#This Row],[poisson_likelihood]] - (1-Table1[[#This Row],[poisson_likelihood]])/(1/Table1[[#This Row],[365 implied]]-1))/4</f>
        <v>#DIV/0!</v>
      </c>
      <c r="N171" s="4" t="e">
        <f>Table1[[#This Row],[kelly/4 365]]*$W$2*$U$2</f>
        <v>#DIV/0!</v>
      </c>
      <c r="O171" s="3"/>
      <c r="P171" s="3" t="e">
        <f>(Table1[[#This Row],[poisson_likelihood]] - (1-Table1[[#This Row],[poisson_likelihood]])/(1/Table1[[#This Row],[99/pinn implied]]-1))/4</f>
        <v>#DIV/0!</v>
      </c>
      <c r="Q171" s="4" t="e">
        <f>Table1[[#This Row],[kelly/4 99]]*$W$2*$U$2</f>
        <v>#DIV/0!</v>
      </c>
      <c r="R171" s="11"/>
      <c r="S1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7862</v>
      </c>
      <c r="B172" t="s">
        <v>39</v>
      </c>
      <c r="C172" s="1">
        <v>45621</v>
      </c>
      <c r="D172" t="s">
        <v>13</v>
      </c>
      <c r="E172">
        <v>1.5</v>
      </c>
      <c r="F172" s="3">
        <v>0.48309178743961301</v>
      </c>
      <c r="G172" s="3">
        <v>0.393657220594469</v>
      </c>
      <c r="H172" s="3">
        <v>0.43741505042558998</v>
      </c>
      <c r="I172" s="3">
        <v>0.36571428571428499</v>
      </c>
      <c r="J172" s="3">
        <v>0.41693811074918502</v>
      </c>
      <c r="K172" s="3">
        <v>-2.20913190698665E-2</v>
      </c>
      <c r="L172" s="3"/>
      <c r="M172" s="3" t="e">
        <f>(Table1[[#This Row],[poisson_likelihood]] - (1-Table1[[#This Row],[poisson_likelihood]])/(1/Table1[[#This Row],[365 implied]]-1))/4</f>
        <v>#DIV/0!</v>
      </c>
      <c r="N172" s="4" t="e">
        <f>Table1[[#This Row],[kelly/4 365]]*$W$2*$U$2</f>
        <v>#DIV/0!</v>
      </c>
      <c r="O172" s="3"/>
      <c r="P172" s="3" t="e">
        <f>(Table1[[#This Row],[poisson_likelihood]] - (1-Table1[[#This Row],[poisson_likelihood]])/(1/Table1[[#This Row],[99/pinn implied]]-1))/4</f>
        <v>#DIV/0!</v>
      </c>
      <c r="Q172" s="4" t="e">
        <f>Table1[[#This Row],[kelly/4 99]]*$W$2*$U$2</f>
        <v>#DIV/0!</v>
      </c>
      <c r="R172" s="11"/>
      <c r="S1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7939</v>
      </c>
      <c r="B173" t="s">
        <v>78</v>
      </c>
      <c r="C173" s="1">
        <v>45621</v>
      </c>
      <c r="D173" t="s">
        <v>12</v>
      </c>
      <c r="E173">
        <v>2.5</v>
      </c>
      <c r="F173" s="3">
        <v>0.53191489361702105</v>
      </c>
      <c r="G173" s="3">
        <v>0.53217822573489704</v>
      </c>
      <c r="H173" s="3">
        <v>0.48981703627755302</v>
      </c>
      <c r="I173" s="3">
        <v>0.46994535519125602</v>
      </c>
      <c r="J173" s="3">
        <v>0.47603833865814699</v>
      </c>
      <c r="K173" s="3">
        <v>-2.2484082897215499E-2</v>
      </c>
      <c r="L173" s="3"/>
      <c r="M173" s="3" t="e">
        <f>(Table1[[#This Row],[poisson_likelihood]] - (1-Table1[[#This Row],[poisson_likelihood]])/(1/Table1[[#This Row],[365 implied]]-1))/4</f>
        <v>#DIV/0!</v>
      </c>
      <c r="N173" s="4" t="e">
        <f>Table1[[#This Row],[kelly/4 365]]*$W$2*$U$2</f>
        <v>#DIV/0!</v>
      </c>
      <c r="O173" s="3"/>
      <c r="P173" s="3" t="e">
        <f>(Table1[[#This Row],[poisson_likelihood]] - (1-Table1[[#This Row],[poisson_likelihood]])/(1/Table1[[#This Row],[99/pinn implied]]-1))/4</f>
        <v>#DIV/0!</v>
      </c>
      <c r="Q173" s="4" t="e">
        <f>Table1[[#This Row],[kelly/4 99]]*$W$2*$U$2</f>
        <v>#DIV/0!</v>
      </c>
      <c r="R173" s="11"/>
      <c r="S1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7811</v>
      </c>
      <c r="B174" t="s">
        <v>14</v>
      </c>
      <c r="C174" s="1">
        <v>45621</v>
      </c>
      <c r="D174" t="s">
        <v>12</v>
      </c>
      <c r="E174">
        <v>2.5</v>
      </c>
      <c r="F174" s="3">
        <v>0.53191489361702105</v>
      </c>
      <c r="G174" s="3">
        <v>0.52965144707887601</v>
      </c>
      <c r="H174" s="3">
        <v>0.48923282023345399</v>
      </c>
      <c r="I174" s="3">
        <v>0.53072625698324005</v>
      </c>
      <c r="J174" s="3">
        <v>0.52941176470588203</v>
      </c>
      <c r="K174" s="3">
        <v>-2.2796107375313901E-2</v>
      </c>
      <c r="L174" s="3"/>
      <c r="M174" s="3" t="e">
        <f>(Table1[[#This Row],[poisson_likelihood]] - (1-Table1[[#This Row],[poisson_likelihood]])/(1/Table1[[#This Row],[365 implied]]-1))/4</f>
        <v>#DIV/0!</v>
      </c>
      <c r="N174" s="4" t="e">
        <f>Table1[[#This Row],[kelly/4 365]]*$W$2*$U$2</f>
        <v>#DIV/0!</v>
      </c>
      <c r="O174" s="3"/>
      <c r="P174" s="3" t="e">
        <f>(Table1[[#This Row],[poisson_likelihood]] - (1-Table1[[#This Row],[poisson_likelihood]])/(1/Table1[[#This Row],[99/pinn implied]]-1))/4</f>
        <v>#DIV/0!</v>
      </c>
      <c r="Q174" s="4" t="e">
        <f>Table1[[#This Row],[kelly/4 99]]*$W$2*$U$2</f>
        <v>#DIV/0!</v>
      </c>
      <c r="R174" s="11"/>
      <c r="S1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8094</v>
      </c>
      <c r="B175" t="s">
        <v>155</v>
      </c>
      <c r="C175" s="1">
        <v>45621</v>
      </c>
      <c r="D175" t="s">
        <v>13</v>
      </c>
      <c r="E175">
        <v>3.5</v>
      </c>
      <c r="F175" s="3">
        <v>0.56497175141242895</v>
      </c>
      <c r="G175" s="3">
        <v>0.48820066090256897</v>
      </c>
      <c r="H175" s="3">
        <v>0.52462649003561601</v>
      </c>
      <c r="I175" s="3">
        <v>0.65</v>
      </c>
      <c r="J175" s="3">
        <v>0.64724919093851097</v>
      </c>
      <c r="K175" s="3">
        <v>-2.3185426180830599E-2</v>
      </c>
      <c r="L175" s="3"/>
      <c r="M175" s="3" t="e">
        <f>(Table1[[#This Row],[poisson_likelihood]] - (1-Table1[[#This Row],[poisson_likelihood]])/(1/Table1[[#This Row],[365 implied]]-1))/4</f>
        <v>#DIV/0!</v>
      </c>
      <c r="N175" s="4" t="e">
        <f>Table1[[#This Row],[kelly/4 365]]*$W$2*$U$2</f>
        <v>#DIV/0!</v>
      </c>
      <c r="O175" s="3"/>
      <c r="P175" s="3" t="e">
        <f>(Table1[[#This Row],[poisson_likelihood]] - (1-Table1[[#This Row],[poisson_likelihood]])/(1/Table1[[#This Row],[99/pinn implied]]-1))/4</f>
        <v>#DIV/0!</v>
      </c>
      <c r="Q175" s="4" t="e">
        <f>Table1[[#This Row],[kelly/4 99]]*$W$2*$U$2</f>
        <v>#DIV/0!</v>
      </c>
      <c r="R175" s="11"/>
      <c r="S1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7856</v>
      </c>
      <c r="B176" t="s">
        <v>36</v>
      </c>
      <c r="C176" s="1">
        <v>45621</v>
      </c>
      <c r="D176" t="s">
        <v>13</v>
      </c>
      <c r="E176">
        <v>1.5</v>
      </c>
      <c r="F176" s="3">
        <v>0.49751243781094501</v>
      </c>
      <c r="G176" s="3">
        <v>0.40107238286478702</v>
      </c>
      <c r="H176" s="3">
        <v>0.45050743075773902</v>
      </c>
      <c r="I176" s="3">
        <v>0.41340782122905001</v>
      </c>
      <c r="J176" s="3">
        <v>0.42622950819672101</v>
      </c>
      <c r="K176" s="3">
        <v>-2.3386154499243299E-2</v>
      </c>
      <c r="L176" s="3"/>
      <c r="M176" s="3" t="e">
        <f>(Table1[[#This Row],[poisson_likelihood]] - (1-Table1[[#This Row],[poisson_likelihood]])/(1/Table1[[#This Row],[365 implied]]-1))/4</f>
        <v>#DIV/0!</v>
      </c>
      <c r="N176" s="4" t="e">
        <f>Table1[[#This Row],[kelly/4 365]]*$W$2*$U$2</f>
        <v>#DIV/0!</v>
      </c>
      <c r="O176" s="3"/>
      <c r="P176" s="3" t="e">
        <f>(Table1[[#This Row],[poisson_likelihood]] - (1-Table1[[#This Row],[poisson_likelihood]])/(1/Table1[[#This Row],[99/pinn implied]]-1))/4</f>
        <v>#DIV/0!</v>
      </c>
      <c r="Q176" s="4" t="e">
        <f>Table1[[#This Row],[kelly/4 99]]*$W$2*$U$2</f>
        <v>#DIV/0!</v>
      </c>
      <c r="R176" s="11"/>
      <c r="S1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7965</v>
      </c>
      <c r="B177" t="s">
        <v>91</v>
      </c>
      <c r="C177" s="1">
        <v>45621</v>
      </c>
      <c r="D177" t="s">
        <v>12</v>
      </c>
      <c r="E177">
        <v>1.5</v>
      </c>
      <c r="F177" s="3">
        <v>0.60606060606060597</v>
      </c>
      <c r="G177" s="3">
        <v>0.60844248233195697</v>
      </c>
      <c r="H177" s="3">
        <v>0.56865915845202397</v>
      </c>
      <c r="I177" s="3">
        <v>0.6</v>
      </c>
      <c r="J177" s="3">
        <v>0.57327586206896497</v>
      </c>
      <c r="K177" s="3">
        <v>-2.3735534059292199E-2</v>
      </c>
      <c r="L177" s="3"/>
      <c r="M177" s="3" t="e">
        <f>(Table1[[#This Row],[poisson_likelihood]] - (1-Table1[[#This Row],[poisson_likelihood]])/(1/Table1[[#This Row],[365 implied]]-1))/4</f>
        <v>#DIV/0!</v>
      </c>
      <c r="N177" s="4" t="e">
        <f>Table1[[#This Row],[kelly/4 365]]*$W$2*$U$2</f>
        <v>#DIV/0!</v>
      </c>
      <c r="O177" s="3"/>
      <c r="P177" s="3" t="e">
        <f>(Table1[[#This Row],[poisson_likelihood]] - (1-Table1[[#This Row],[poisson_likelihood]])/(1/Table1[[#This Row],[99/pinn implied]]-1))/4</f>
        <v>#DIV/0!</v>
      </c>
      <c r="Q177" s="4" t="e">
        <f>Table1[[#This Row],[kelly/4 99]]*$W$2*$U$2</f>
        <v>#DIV/0!</v>
      </c>
      <c r="R177" s="11"/>
      <c r="S1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7928</v>
      </c>
      <c r="B178" t="s">
        <v>72</v>
      </c>
      <c r="C178" s="1">
        <v>45621</v>
      </c>
      <c r="D178" t="s">
        <v>13</v>
      </c>
      <c r="E178">
        <v>2.5</v>
      </c>
      <c r="F178" s="3">
        <v>0.54347826086956497</v>
      </c>
      <c r="G178" s="3">
        <v>0.46075501951640702</v>
      </c>
      <c r="H178" s="3">
        <v>0.49954943259440798</v>
      </c>
      <c r="I178" s="3">
        <v>0.44505494505494497</v>
      </c>
      <c r="J178" s="3">
        <v>0.47909967845659102</v>
      </c>
      <c r="K178" s="3">
        <v>-2.4056263103062199E-2</v>
      </c>
      <c r="L178" s="3"/>
      <c r="M178" s="3" t="e">
        <f>(Table1[[#This Row],[poisson_likelihood]] - (1-Table1[[#This Row],[poisson_likelihood]])/(1/Table1[[#This Row],[365 implied]]-1))/4</f>
        <v>#DIV/0!</v>
      </c>
      <c r="N178" s="4" t="e">
        <f>Table1[[#This Row],[kelly/4 365]]*$W$2*$U$2</f>
        <v>#DIV/0!</v>
      </c>
      <c r="O178" s="3"/>
      <c r="P178" s="3" t="e">
        <f>(Table1[[#This Row],[poisson_likelihood]] - (1-Table1[[#This Row],[poisson_likelihood]])/(1/Table1[[#This Row],[99/pinn implied]]-1))/4</f>
        <v>#DIV/0!</v>
      </c>
      <c r="Q178" s="4" t="e">
        <f>Table1[[#This Row],[kelly/4 99]]*$W$2*$U$2</f>
        <v>#DIV/0!</v>
      </c>
      <c r="R178" s="11"/>
      <c r="S1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7970</v>
      </c>
      <c r="B179" t="s">
        <v>93</v>
      </c>
      <c r="C179" s="1">
        <v>45621</v>
      </c>
      <c r="D179" t="s">
        <v>13</v>
      </c>
      <c r="E179">
        <v>1.5</v>
      </c>
      <c r="F179" s="3">
        <v>0.40816326530612201</v>
      </c>
      <c r="G179" s="3">
        <v>0.31093221413818301</v>
      </c>
      <c r="H179" s="3">
        <v>0.35110614084657599</v>
      </c>
      <c r="I179" s="3">
        <v>0.33333333333333298</v>
      </c>
      <c r="J179" s="3">
        <v>0.35393258426966201</v>
      </c>
      <c r="K179" s="3">
        <v>-2.4101716366532199E-2</v>
      </c>
      <c r="L179" s="3"/>
      <c r="M179" s="3" t="e">
        <f>(Table1[[#This Row],[poisson_likelihood]] - (1-Table1[[#This Row],[poisson_likelihood]])/(1/Table1[[#This Row],[365 implied]]-1))/4</f>
        <v>#DIV/0!</v>
      </c>
      <c r="N179" s="4" t="e">
        <f>Table1[[#This Row],[kelly/4 365]]*$W$2*$U$2</f>
        <v>#DIV/0!</v>
      </c>
      <c r="O179" s="3"/>
      <c r="P179" s="3" t="e">
        <f>(Table1[[#This Row],[poisson_likelihood]] - (1-Table1[[#This Row],[poisson_likelihood]])/(1/Table1[[#This Row],[99/pinn implied]]-1))/4</f>
        <v>#DIV/0!</v>
      </c>
      <c r="Q179" s="4" t="e">
        <f>Table1[[#This Row],[kelly/4 99]]*$W$2*$U$2</f>
        <v>#DIV/0!</v>
      </c>
      <c r="R179" s="11"/>
      <c r="S1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7990</v>
      </c>
      <c r="B180" t="s">
        <v>103</v>
      </c>
      <c r="C180" s="1">
        <v>45621</v>
      </c>
      <c r="D180" t="s">
        <v>13</v>
      </c>
      <c r="E180">
        <v>2.5</v>
      </c>
      <c r="F180" s="3">
        <v>0.54945054945054905</v>
      </c>
      <c r="G180" s="3">
        <v>0.46468221380666302</v>
      </c>
      <c r="H180" s="3">
        <v>0.50532634951020405</v>
      </c>
      <c r="I180" s="3">
        <v>0.52173913043478204</v>
      </c>
      <c r="J180" s="3">
        <v>0.550632911392405</v>
      </c>
      <c r="K180" s="3">
        <v>-2.44835499668987E-2</v>
      </c>
      <c r="L180" s="3"/>
      <c r="M180" s="3" t="e">
        <f>(Table1[[#This Row],[poisson_likelihood]] - (1-Table1[[#This Row],[poisson_likelihood]])/(1/Table1[[#This Row],[365 implied]]-1))/4</f>
        <v>#DIV/0!</v>
      </c>
      <c r="N180" s="4" t="e">
        <f>Table1[[#This Row],[kelly/4 365]]*$W$2*$U$2</f>
        <v>#DIV/0!</v>
      </c>
      <c r="O180" s="3"/>
      <c r="P180" s="3" t="e">
        <f>(Table1[[#This Row],[poisson_likelihood]] - (1-Table1[[#This Row],[poisson_likelihood]])/(1/Table1[[#This Row],[99/pinn implied]]-1))/4</f>
        <v>#DIV/0!</v>
      </c>
      <c r="Q180" s="4" t="e">
        <f>Table1[[#This Row],[kelly/4 99]]*$W$2*$U$2</f>
        <v>#DIV/0!</v>
      </c>
      <c r="R180" s="11"/>
      <c r="S1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7906</v>
      </c>
      <c r="B181" t="s">
        <v>61</v>
      </c>
      <c r="C181" s="1">
        <v>45621</v>
      </c>
      <c r="D181" t="s">
        <v>13</v>
      </c>
      <c r="E181">
        <v>2.5</v>
      </c>
      <c r="F181" s="3">
        <v>0.43103448275862</v>
      </c>
      <c r="G181" s="3">
        <v>0.34693950121140299</v>
      </c>
      <c r="H181" s="3">
        <v>0.37370293462315102</v>
      </c>
      <c r="I181" s="3">
        <v>0.28823529411764698</v>
      </c>
      <c r="J181" s="3">
        <v>0.29934210526315702</v>
      </c>
      <c r="K181" s="3">
        <v>-2.5191134786797201E-2</v>
      </c>
      <c r="L181" s="3"/>
      <c r="M181" s="3" t="e">
        <f>(Table1[[#This Row],[poisson_likelihood]] - (1-Table1[[#This Row],[poisson_likelihood]])/(1/Table1[[#This Row],[365 implied]]-1))/4</f>
        <v>#DIV/0!</v>
      </c>
      <c r="N181" s="4" t="e">
        <f>Table1[[#This Row],[kelly/4 365]]*$W$2*$U$2</f>
        <v>#DIV/0!</v>
      </c>
      <c r="O181" s="3"/>
      <c r="P181" s="3" t="e">
        <f>(Table1[[#This Row],[poisson_likelihood]] - (1-Table1[[#This Row],[poisson_likelihood]])/(1/Table1[[#This Row],[99/pinn implied]]-1))/4</f>
        <v>#DIV/0!</v>
      </c>
      <c r="Q181" s="4" t="e">
        <f>Table1[[#This Row],[kelly/4 99]]*$W$2*$U$2</f>
        <v>#DIV/0!</v>
      </c>
      <c r="R181" s="11"/>
      <c r="S1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8020</v>
      </c>
      <c r="B182" t="s">
        <v>118</v>
      </c>
      <c r="C182" s="1">
        <v>45621</v>
      </c>
      <c r="D182" t="s">
        <v>13</v>
      </c>
      <c r="E182">
        <v>2.5</v>
      </c>
      <c r="F182" s="3">
        <v>0.49019607843137197</v>
      </c>
      <c r="G182" s="3">
        <v>0.39588812022552</v>
      </c>
      <c r="H182" s="3">
        <v>0.43872008756925901</v>
      </c>
      <c r="I182" s="3">
        <v>0.44021739130434701</v>
      </c>
      <c r="J182" s="3">
        <v>0.45253164556962</v>
      </c>
      <c r="K182" s="3">
        <v>-2.5243033980459101E-2</v>
      </c>
      <c r="L182" s="3"/>
      <c r="M182" s="3" t="e">
        <f>(Table1[[#This Row],[poisson_likelihood]] - (1-Table1[[#This Row],[poisson_likelihood]])/(1/Table1[[#This Row],[365 implied]]-1))/4</f>
        <v>#DIV/0!</v>
      </c>
      <c r="N182" s="4" t="e">
        <f>Table1[[#This Row],[kelly/4 365]]*$W$2*$U$2</f>
        <v>#DIV/0!</v>
      </c>
      <c r="O182" s="3"/>
      <c r="P182" s="3" t="e">
        <f>(Table1[[#This Row],[poisson_likelihood]] - (1-Table1[[#This Row],[poisson_likelihood]])/(1/Table1[[#This Row],[99/pinn implied]]-1))/4</f>
        <v>#DIV/0!</v>
      </c>
      <c r="Q182" s="4" t="e">
        <f>Table1[[#This Row],[kelly/4 99]]*$W$2*$U$2</f>
        <v>#DIV/0!</v>
      </c>
      <c r="R182" s="11"/>
      <c r="S1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7864</v>
      </c>
      <c r="B183" t="s">
        <v>40</v>
      </c>
      <c r="C183" s="1">
        <v>45621</v>
      </c>
      <c r="D183" t="s">
        <v>13</v>
      </c>
      <c r="E183">
        <v>3.5</v>
      </c>
      <c r="F183" s="3">
        <v>0.62111801242235998</v>
      </c>
      <c r="G183" s="3">
        <v>0.54652585264114995</v>
      </c>
      <c r="H183" s="3">
        <v>0.58273041355621902</v>
      </c>
      <c r="I183" s="3">
        <v>0.53370786516853896</v>
      </c>
      <c r="J183" s="3">
        <v>0.54901960784313697</v>
      </c>
      <c r="K183" s="3">
        <v>-2.53295222026583E-2</v>
      </c>
      <c r="L183" s="3"/>
      <c r="M183" s="3" t="e">
        <f>(Table1[[#This Row],[poisson_likelihood]] - (1-Table1[[#This Row],[poisson_likelihood]])/(1/Table1[[#This Row],[365 implied]]-1))/4</f>
        <v>#DIV/0!</v>
      </c>
      <c r="N183" s="4" t="e">
        <f>Table1[[#This Row],[kelly/4 365]]*$W$2*$U$2</f>
        <v>#DIV/0!</v>
      </c>
      <c r="O183" s="3"/>
      <c r="P183" s="3" t="e">
        <f>(Table1[[#This Row],[poisson_likelihood]] - (1-Table1[[#This Row],[poisson_likelihood]])/(1/Table1[[#This Row],[99/pinn implied]]-1))/4</f>
        <v>#DIV/0!</v>
      </c>
      <c r="Q183" s="4" t="e">
        <f>Table1[[#This Row],[kelly/4 99]]*$W$2*$U$2</f>
        <v>#DIV/0!</v>
      </c>
      <c r="R183" s="11"/>
      <c r="S1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8007</v>
      </c>
      <c r="B184" t="s">
        <v>112</v>
      </c>
      <c r="C184" s="1">
        <v>45621</v>
      </c>
      <c r="D184" t="s">
        <v>12</v>
      </c>
      <c r="E184">
        <v>2.5</v>
      </c>
      <c r="F184" s="3">
        <v>0.58479532163742598</v>
      </c>
      <c r="G184" s="3">
        <v>0.58164801326203897</v>
      </c>
      <c r="H184" s="3">
        <v>0.54247363888461697</v>
      </c>
      <c r="I184" s="3">
        <v>0.46195652173912999</v>
      </c>
      <c r="J184" s="3">
        <v>0.46687697160883201</v>
      </c>
      <c r="K184" s="3">
        <v>-2.5482421657501399E-2</v>
      </c>
      <c r="L184" s="3"/>
      <c r="M184" s="3" t="e">
        <f>(Table1[[#This Row],[poisson_likelihood]] - (1-Table1[[#This Row],[poisson_likelihood]])/(1/Table1[[#This Row],[365 implied]]-1))/4</f>
        <v>#DIV/0!</v>
      </c>
      <c r="N184" s="4" t="e">
        <f>Table1[[#This Row],[kelly/4 365]]*$W$2*$U$2</f>
        <v>#DIV/0!</v>
      </c>
      <c r="O184" s="3"/>
      <c r="P184" s="3" t="e">
        <f>(Table1[[#This Row],[poisson_likelihood]] - (1-Table1[[#This Row],[poisson_likelihood]])/(1/Table1[[#This Row],[99/pinn implied]]-1))/4</f>
        <v>#DIV/0!</v>
      </c>
      <c r="Q184" s="4" t="e">
        <f>Table1[[#This Row],[kelly/4 99]]*$W$2*$U$2</f>
        <v>#DIV/0!</v>
      </c>
      <c r="R184" s="11"/>
      <c r="S1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7920</v>
      </c>
      <c r="B185" t="s">
        <v>68</v>
      </c>
      <c r="C185" s="1">
        <v>45621</v>
      </c>
      <c r="D185" t="s">
        <v>13</v>
      </c>
      <c r="E185">
        <v>2.5</v>
      </c>
      <c r="F185" s="3">
        <v>0.48780487804877998</v>
      </c>
      <c r="G185" s="3">
        <v>0.39558177928758398</v>
      </c>
      <c r="H185" s="3">
        <v>0.43558976554474599</v>
      </c>
      <c r="I185" s="3">
        <v>0.48888888888888798</v>
      </c>
      <c r="J185" s="3">
        <v>0.49032258064516099</v>
      </c>
      <c r="K185" s="3">
        <v>-2.5485947769826101E-2</v>
      </c>
      <c r="L185" s="3"/>
      <c r="M185" s="3" t="e">
        <f>(Table1[[#This Row],[poisson_likelihood]] - (1-Table1[[#This Row],[poisson_likelihood]])/(1/Table1[[#This Row],[365 implied]]-1))/4</f>
        <v>#DIV/0!</v>
      </c>
      <c r="N185" s="4" t="e">
        <f>Table1[[#This Row],[kelly/4 365]]*$W$2*$U$2</f>
        <v>#DIV/0!</v>
      </c>
      <c r="O185" s="3"/>
      <c r="P185" s="3" t="e">
        <f>(Table1[[#This Row],[poisson_likelihood]] - (1-Table1[[#This Row],[poisson_likelihood]])/(1/Table1[[#This Row],[99/pinn implied]]-1))/4</f>
        <v>#DIV/0!</v>
      </c>
      <c r="Q185" s="4" t="e">
        <f>Table1[[#This Row],[kelly/4 99]]*$W$2*$U$2</f>
        <v>#DIV/0!</v>
      </c>
      <c r="R185" s="11"/>
      <c r="S1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8080</v>
      </c>
      <c r="B186" t="s">
        <v>148</v>
      </c>
      <c r="C186" s="1">
        <v>45621</v>
      </c>
      <c r="D186" t="s">
        <v>13</v>
      </c>
      <c r="E186">
        <v>1.5</v>
      </c>
      <c r="F186" s="3">
        <v>0.48309178743961301</v>
      </c>
      <c r="G186" s="3">
        <v>0.37847156631622803</v>
      </c>
      <c r="H186" s="3">
        <v>0.42968533094632799</v>
      </c>
      <c r="I186" s="3">
        <v>0.51630434782608603</v>
      </c>
      <c r="J186" s="3">
        <v>0.53943217665615095</v>
      </c>
      <c r="K186" s="3">
        <v>-2.58297581638086E-2</v>
      </c>
      <c r="L186" s="3"/>
      <c r="M186" s="3" t="e">
        <f>(Table1[[#This Row],[poisson_likelihood]] - (1-Table1[[#This Row],[poisson_likelihood]])/(1/Table1[[#This Row],[365 implied]]-1))/4</f>
        <v>#DIV/0!</v>
      </c>
      <c r="N186" s="4" t="e">
        <f>Table1[[#This Row],[kelly/4 365]]*$W$2*$U$2</f>
        <v>#DIV/0!</v>
      </c>
      <c r="O186" s="3"/>
      <c r="P186" s="3" t="e">
        <f>(Table1[[#This Row],[poisson_likelihood]] - (1-Table1[[#This Row],[poisson_likelihood]])/(1/Table1[[#This Row],[99/pinn implied]]-1))/4</f>
        <v>#DIV/0!</v>
      </c>
      <c r="Q186" s="4" t="e">
        <f>Table1[[#This Row],[kelly/4 99]]*$W$2*$U$2</f>
        <v>#DIV/0!</v>
      </c>
      <c r="R186" s="11"/>
      <c r="S1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7888</v>
      </c>
      <c r="B187" t="s">
        <v>52</v>
      </c>
      <c r="C187" s="1">
        <v>45621</v>
      </c>
      <c r="D187" t="s">
        <v>13</v>
      </c>
      <c r="E187">
        <v>1.5</v>
      </c>
      <c r="F187" s="3">
        <v>0.434782608695652</v>
      </c>
      <c r="G187" s="3">
        <v>0.34206366247522202</v>
      </c>
      <c r="H187" s="3">
        <v>0.37625060432226498</v>
      </c>
      <c r="I187" s="3">
        <v>0.40116279069767402</v>
      </c>
      <c r="J187" s="3">
        <v>0.40066225165562902</v>
      </c>
      <c r="K187" s="3">
        <v>-2.5889155780536299E-2</v>
      </c>
      <c r="L187" s="3"/>
      <c r="M187" s="3" t="e">
        <f>(Table1[[#This Row],[poisson_likelihood]] - (1-Table1[[#This Row],[poisson_likelihood]])/(1/Table1[[#This Row],[365 implied]]-1))/4</f>
        <v>#DIV/0!</v>
      </c>
      <c r="N187" s="4" t="e">
        <f>Table1[[#This Row],[kelly/4 365]]*$W$2*$U$2</f>
        <v>#DIV/0!</v>
      </c>
      <c r="O187" s="3"/>
      <c r="P187" s="3" t="e">
        <f>(Table1[[#This Row],[poisson_likelihood]] - (1-Table1[[#This Row],[poisson_likelihood]])/(1/Table1[[#This Row],[99/pinn implied]]-1))/4</f>
        <v>#DIV/0!</v>
      </c>
      <c r="Q187" s="4" t="e">
        <f>Table1[[#This Row],[kelly/4 99]]*$W$2*$U$2</f>
        <v>#DIV/0!</v>
      </c>
      <c r="R187" s="11"/>
      <c r="S1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7893</v>
      </c>
      <c r="B188" t="s">
        <v>55</v>
      </c>
      <c r="C188" s="1">
        <v>45621</v>
      </c>
      <c r="D188" t="s">
        <v>12</v>
      </c>
      <c r="E188">
        <v>1.5</v>
      </c>
      <c r="F188" s="3">
        <v>0.59880239520958001</v>
      </c>
      <c r="G188" s="3">
        <v>0.59262469958194897</v>
      </c>
      <c r="H188" s="3">
        <v>0.55616073855125203</v>
      </c>
      <c r="I188" s="3">
        <v>0.55769230769230704</v>
      </c>
      <c r="J188" s="3">
        <v>0.56551724137931003</v>
      </c>
      <c r="K188" s="3">
        <v>-2.6571480081868899E-2</v>
      </c>
      <c r="L188" s="3"/>
      <c r="M188" s="3" t="e">
        <f>(Table1[[#This Row],[poisson_likelihood]] - (1-Table1[[#This Row],[poisson_likelihood]])/(1/Table1[[#This Row],[365 implied]]-1))/4</f>
        <v>#DIV/0!</v>
      </c>
      <c r="N188" s="4" t="e">
        <f>Table1[[#This Row],[kelly/4 365]]*$W$2*$U$2</f>
        <v>#DIV/0!</v>
      </c>
      <c r="O188" s="3"/>
      <c r="P188" s="3" t="e">
        <f>(Table1[[#This Row],[poisson_likelihood]] - (1-Table1[[#This Row],[poisson_likelihood]])/(1/Table1[[#This Row],[99/pinn implied]]-1))/4</f>
        <v>#DIV/0!</v>
      </c>
      <c r="Q188" s="4" t="e">
        <f>Table1[[#This Row],[kelly/4 99]]*$W$2*$U$2</f>
        <v>#DIV/0!</v>
      </c>
      <c r="R188" s="11"/>
      <c r="S1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7948</v>
      </c>
      <c r="B189" t="s">
        <v>82</v>
      </c>
      <c r="C189" s="1">
        <v>45621</v>
      </c>
      <c r="D189" t="s">
        <v>13</v>
      </c>
      <c r="E189">
        <v>1.5</v>
      </c>
      <c r="F189" s="3">
        <v>0.40650406504065001</v>
      </c>
      <c r="G189" s="3">
        <v>0.33608176169795201</v>
      </c>
      <c r="H189" s="3">
        <v>0.34302607289026699</v>
      </c>
      <c r="I189" s="3">
        <v>0.38311688311688302</v>
      </c>
      <c r="J189" s="3">
        <v>0.38076923076923003</v>
      </c>
      <c r="K189" s="3">
        <v>-2.6739017241428301E-2</v>
      </c>
      <c r="L189" s="3"/>
      <c r="M189" s="3" t="e">
        <f>(Table1[[#This Row],[poisson_likelihood]] - (1-Table1[[#This Row],[poisson_likelihood]])/(1/Table1[[#This Row],[365 implied]]-1))/4</f>
        <v>#DIV/0!</v>
      </c>
      <c r="N189" s="4" t="e">
        <f>Table1[[#This Row],[kelly/4 365]]*$W$2*$U$2</f>
        <v>#DIV/0!</v>
      </c>
      <c r="O189" s="3"/>
      <c r="P189" s="3" t="e">
        <f>(Table1[[#This Row],[poisson_likelihood]] - (1-Table1[[#This Row],[poisson_likelihood]])/(1/Table1[[#This Row],[99/pinn implied]]-1))/4</f>
        <v>#DIV/0!</v>
      </c>
      <c r="Q189" s="4" t="e">
        <f>Table1[[#This Row],[kelly/4 99]]*$W$2*$U$2</f>
        <v>#DIV/0!</v>
      </c>
      <c r="R189" s="11"/>
      <c r="S1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7932</v>
      </c>
      <c r="B190" t="s">
        <v>74</v>
      </c>
      <c r="C190" s="1">
        <v>45621</v>
      </c>
      <c r="D190" t="s">
        <v>13</v>
      </c>
      <c r="E190">
        <v>2.5</v>
      </c>
      <c r="F190" s="3">
        <v>0.65359477124182996</v>
      </c>
      <c r="G190" s="3">
        <v>0.57879193430050502</v>
      </c>
      <c r="H190" s="3">
        <v>0.61601969701790205</v>
      </c>
      <c r="I190" s="3">
        <v>0.74545454545454504</v>
      </c>
      <c r="J190" s="3">
        <v>0.71892925430210297</v>
      </c>
      <c r="K190" s="3">
        <v>-2.7117860171041799E-2</v>
      </c>
      <c r="L190" s="3"/>
      <c r="M190" s="3" t="e">
        <f>(Table1[[#This Row],[poisson_likelihood]] - (1-Table1[[#This Row],[poisson_likelihood]])/(1/Table1[[#This Row],[365 implied]]-1))/4</f>
        <v>#DIV/0!</v>
      </c>
      <c r="N190" s="4" t="e">
        <f>Table1[[#This Row],[kelly/4 365]]*$W$2*$U$2</f>
        <v>#DIV/0!</v>
      </c>
      <c r="O190" s="3"/>
      <c r="P190" s="3" t="e">
        <f>(Table1[[#This Row],[poisson_likelihood]] - (1-Table1[[#This Row],[poisson_likelihood]])/(1/Table1[[#This Row],[99/pinn implied]]-1))/4</f>
        <v>#DIV/0!</v>
      </c>
      <c r="Q190" s="4" t="e">
        <f>Table1[[#This Row],[kelly/4 99]]*$W$2*$U$2</f>
        <v>#DIV/0!</v>
      </c>
      <c r="R190" s="11"/>
      <c r="S1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8043</v>
      </c>
      <c r="B191" t="s">
        <v>130</v>
      </c>
      <c r="C191" s="1">
        <v>45621</v>
      </c>
      <c r="D191" t="s">
        <v>12</v>
      </c>
      <c r="E191">
        <v>1.5</v>
      </c>
      <c r="F191" s="3">
        <v>0.66225165562913901</v>
      </c>
      <c r="G191" s="3">
        <v>0.64931614959438599</v>
      </c>
      <c r="H191" s="3">
        <v>0.62523077186176901</v>
      </c>
      <c r="I191" s="3">
        <v>0.58015267175572505</v>
      </c>
      <c r="J191" s="3">
        <v>0.57826086956521705</v>
      </c>
      <c r="K191" s="3">
        <v>-2.7402712984670299E-2</v>
      </c>
      <c r="L191" s="3"/>
      <c r="M191" s="3" t="e">
        <f>(Table1[[#This Row],[poisson_likelihood]] - (1-Table1[[#This Row],[poisson_likelihood]])/(1/Table1[[#This Row],[365 implied]]-1))/4</f>
        <v>#DIV/0!</v>
      </c>
      <c r="N191" s="4" t="e">
        <f>Table1[[#This Row],[kelly/4 365]]*$W$2*$U$2</f>
        <v>#DIV/0!</v>
      </c>
      <c r="O191" s="3"/>
      <c r="P191" s="3" t="e">
        <f>(Table1[[#This Row],[poisson_likelihood]] - (1-Table1[[#This Row],[poisson_likelihood]])/(1/Table1[[#This Row],[99/pinn implied]]-1))/4</f>
        <v>#DIV/0!</v>
      </c>
      <c r="Q191" s="4" t="e">
        <f>Table1[[#This Row],[kelly/4 99]]*$W$2*$U$2</f>
        <v>#DIV/0!</v>
      </c>
      <c r="R191" s="11"/>
      <c r="S1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8089</v>
      </c>
      <c r="B192" t="s">
        <v>153</v>
      </c>
      <c r="C192" s="1">
        <v>45621</v>
      </c>
      <c r="D192" t="s">
        <v>12</v>
      </c>
      <c r="E192">
        <v>1.5</v>
      </c>
      <c r="F192" s="3">
        <v>0.66666666666666596</v>
      </c>
      <c r="G192" s="3">
        <v>0.66829502917698402</v>
      </c>
      <c r="H192" s="3">
        <v>0.63004037361086296</v>
      </c>
      <c r="I192" s="3">
        <v>0.52597402597402598</v>
      </c>
      <c r="J192" s="3">
        <v>0.54895104895104896</v>
      </c>
      <c r="K192" s="3">
        <v>-2.7469719791852601E-2</v>
      </c>
      <c r="L192" s="3"/>
      <c r="M192" s="3" t="e">
        <f>(Table1[[#This Row],[poisson_likelihood]] - (1-Table1[[#This Row],[poisson_likelihood]])/(1/Table1[[#This Row],[365 implied]]-1))/4</f>
        <v>#DIV/0!</v>
      </c>
      <c r="N192" s="4" t="e">
        <f>Table1[[#This Row],[kelly/4 365]]*$W$2*$U$2</f>
        <v>#DIV/0!</v>
      </c>
      <c r="O192" s="3"/>
      <c r="P192" s="3" t="e">
        <f>(Table1[[#This Row],[poisson_likelihood]] - (1-Table1[[#This Row],[poisson_likelihood]])/(1/Table1[[#This Row],[99/pinn implied]]-1))/4</f>
        <v>#DIV/0!</v>
      </c>
      <c r="Q192" s="4" t="e">
        <f>Table1[[#This Row],[kelly/4 99]]*$W$2*$U$2</f>
        <v>#DIV/0!</v>
      </c>
      <c r="R192" s="11"/>
      <c r="S1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8060</v>
      </c>
      <c r="B193" t="s">
        <v>138</v>
      </c>
      <c r="C193" s="1">
        <v>45621</v>
      </c>
      <c r="D193" t="s">
        <v>13</v>
      </c>
      <c r="E193">
        <v>1.5</v>
      </c>
      <c r="F193" s="3">
        <v>0.45248868778280499</v>
      </c>
      <c r="G193" s="3">
        <v>0.33238526153856701</v>
      </c>
      <c r="H193" s="3">
        <v>0.39231220383930498</v>
      </c>
      <c r="I193" s="3">
        <v>0.44382022471910099</v>
      </c>
      <c r="J193" s="3">
        <v>0.44625407166123698</v>
      </c>
      <c r="K193" s="3">
        <v>-2.7477278825441102E-2</v>
      </c>
      <c r="L193" s="3"/>
      <c r="M193" s="3" t="e">
        <f>(Table1[[#This Row],[poisson_likelihood]] - (1-Table1[[#This Row],[poisson_likelihood]])/(1/Table1[[#This Row],[365 implied]]-1))/4</f>
        <v>#DIV/0!</v>
      </c>
      <c r="N193" s="4" t="e">
        <f>Table1[[#This Row],[kelly/4 365]]*$W$2*$U$2</f>
        <v>#DIV/0!</v>
      </c>
      <c r="O193" s="3"/>
      <c r="P193" s="3" t="e">
        <f>(Table1[[#This Row],[poisson_likelihood]] - (1-Table1[[#This Row],[poisson_likelihood]])/(1/Table1[[#This Row],[99/pinn implied]]-1))/4</f>
        <v>#DIV/0!</v>
      </c>
      <c r="Q193" s="4" t="e">
        <f>Table1[[#This Row],[kelly/4 99]]*$W$2*$U$2</f>
        <v>#DIV/0!</v>
      </c>
      <c r="R193" s="11"/>
      <c r="S1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8065</v>
      </c>
      <c r="B194" t="s">
        <v>141</v>
      </c>
      <c r="C194" s="1">
        <v>45621</v>
      </c>
      <c r="D194" t="s">
        <v>12</v>
      </c>
      <c r="E194">
        <v>2.5</v>
      </c>
      <c r="F194" s="3">
        <v>0.63694267515923497</v>
      </c>
      <c r="G194" s="3">
        <v>0.64120611344523604</v>
      </c>
      <c r="H194" s="3">
        <v>0.597011266945493</v>
      </c>
      <c r="I194" s="3">
        <v>0.50555555555555498</v>
      </c>
      <c r="J194" s="3">
        <v>0.5</v>
      </c>
      <c r="K194" s="3">
        <v>-2.74966275857789E-2</v>
      </c>
      <c r="L194" s="3"/>
      <c r="M194" s="3" t="e">
        <f>(Table1[[#This Row],[poisson_likelihood]] - (1-Table1[[#This Row],[poisson_likelihood]])/(1/Table1[[#This Row],[365 implied]]-1))/4</f>
        <v>#DIV/0!</v>
      </c>
      <c r="N194" s="4" t="e">
        <f>Table1[[#This Row],[kelly/4 365]]*$W$2*$U$2</f>
        <v>#DIV/0!</v>
      </c>
      <c r="O194" s="3"/>
      <c r="P194" s="3" t="e">
        <f>(Table1[[#This Row],[poisson_likelihood]] - (1-Table1[[#This Row],[poisson_likelihood]])/(1/Table1[[#This Row],[99/pinn implied]]-1))/4</f>
        <v>#DIV/0!</v>
      </c>
      <c r="Q194" s="4" t="e">
        <f>Table1[[#This Row],[kelly/4 99]]*$W$2*$U$2</f>
        <v>#DIV/0!</v>
      </c>
      <c r="R194" s="11"/>
      <c r="S1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8087</v>
      </c>
      <c r="B195" t="s">
        <v>152</v>
      </c>
      <c r="C195" s="1">
        <v>45621</v>
      </c>
      <c r="D195" t="s">
        <v>12</v>
      </c>
      <c r="E195">
        <v>2.5</v>
      </c>
      <c r="F195" s="3">
        <v>0.53191489361702105</v>
      </c>
      <c r="G195" s="3">
        <v>0.51957351027033705</v>
      </c>
      <c r="H195" s="3">
        <v>0.47959705377901102</v>
      </c>
      <c r="I195" s="3">
        <v>0.57608695652173902</v>
      </c>
      <c r="J195" s="3">
        <v>0.54858934169278994</v>
      </c>
      <c r="K195" s="3">
        <v>-2.7942482640755301E-2</v>
      </c>
      <c r="L195" s="3"/>
      <c r="M195" s="3" t="e">
        <f>(Table1[[#This Row],[poisson_likelihood]] - (1-Table1[[#This Row],[poisson_likelihood]])/(1/Table1[[#This Row],[365 implied]]-1))/4</f>
        <v>#DIV/0!</v>
      </c>
      <c r="N195" s="4" t="e">
        <f>Table1[[#This Row],[kelly/4 365]]*$W$2*$U$2</f>
        <v>#DIV/0!</v>
      </c>
      <c r="O195" s="3"/>
      <c r="P195" s="3" t="e">
        <f>(Table1[[#This Row],[poisson_likelihood]] - (1-Table1[[#This Row],[poisson_likelihood]])/(1/Table1[[#This Row],[99/pinn implied]]-1))/4</f>
        <v>#DIV/0!</v>
      </c>
      <c r="Q195" s="4" t="e">
        <f>Table1[[#This Row],[kelly/4 99]]*$W$2*$U$2</f>
        <v>#DIV/0!</v>
      </c>
      <c r="R195" s="11"/>
      <c r="S1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7967</v>
      </c>
      <c r="B196" t="s">
        <v>92</v>
      </c>
      <c r="C196" s="1">
        <v>45621</v>
      </c>
      <c r="D196" t="s">
        <v>12</v>
      </c>
      <c r="E196">
        <v>2.5</v>
      </c>
      <c r="F196" s="3">
        <v>0.39682539682539603</v>
      </c>
      <c r="G196" s="3">
        <v>0.37220911358785602</v>
      </c>
      <c r="H196" s="3">
        <v>0.32925820224838698</v>
      </c>
      <c r="I196" s="3">
        <v>0.32954545454545398</v>
      </c>
      <c r="J196" s="3">
        <v>0.33770491803278602</v>
      </c>
      <c r="K196" s="3">
        <v>-2.80048240681025E-2</v>
      </c>
      <c r="L196" s="3"/>
      <c r="M196" s="3" t="e">
        <f>(Table1[[#This Row],[poisson_likelihood]] - (1-Table1[[#This Row],[poisson_likelihood]])/(1/Table1[[#This Row],[365 implied]]-1))/4</f>
        <v>#DIV/0!</v>
      </c>
      <c r="N196" s="4" t="e">
        <f>Table1[[#This Row],[kelly/4 365]]*$W$2*$U$2</f>
        <v>#DIV/0!</v>
      </c>
      <c r="O196" s="3"/>
      <c r="P196" s="3" t="e">
        <f>(Table1[[#This Row],[poisson_likelihood]] - (1-Table1[[#This Row],[poisson_likelihood]])/(1/Table1[[#This Row],[99/pinn implied]]-1))/4</f>
        <v>#DIV/0!</v>
      </c>
      <c r="Q196" s="4" t="e">
        <f>Table1[[#This Row],[kelly/4 99]]*$W$2*$U$2</f>
        <v>#DIV/0!</v>
      </c>
      <c r="R196" s="11"/>
      <c r="S1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7992</v>
      </c>
      <c r="B197" t="s">
        <v>104</v>
      </c>
      <c r="C197" s="1">
        <v>45621</v>
      </c>
      <c r="D197" t="s">
        <v>13</v>
      </c>
      <c r="E197">
        <v>2.5</v>
      </c>
      <c r="F197" s="3">
        <v>0.54945054945054905</v>
      </c>
      <c r="G197" s="3">
        <v>0.455951446074294</v>
      </c>
      <c r="H197" s="3">
        <v>0.49850500020762301</v>
      </c>
      <c r="I197" s="3">
        <v>0.50867052023121295</v>
      </c>
      <c r="J197" s="3">
        <v>0.54026845637583898</v>
      </c>
      <c r="K197" s="3">
        <v>-2.8268566957965199E-2</v>
      </c>
      <c r="L197" s="3"/>
      <c r="M197" s="3" t="e">
        <f>(Table1[[#This Row],[poisson_likelihood]] - (1-Table1[[#This Row],[poisson_likelihood]])/(1/Table1[[#This Row],[365 implied]]-1))/4</f>
        <v>#DIV/0!</v>
      </c>
      <c r="N197" s="4" t="e">
        <f>Table1[[#This Row],[kelly/4 365]]*$W$2*$U$2</f>
        <v>#DIV/0!</v>
      </c>
      <c r="O197" s="3"/>
      <c r="P197" s="3" t="e">
        <f>(Table1[[#This Row],[poisson_likelihood]] - (1-Table1[[#This Row],[poisson_likelihood]])/(1/Table1[[#This Row],[99/pinn implied]]-1))/4</f>
        <v>#DIV/0!</v>
      </c>
      <c r="Q197" s="4" t="e">
        <f>Table1[[#This Row],[kelly/4 99]]*$W$2*$U$2</f>
        <v>#DIV/0!</v>
      </c>
      <c r="R197" s="11"/>
      <c r="S1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7876</v>
      </c>
      <c r="B198" t="s">
        <v>46</v>
      </c>
      <c r="C198" s="1">
        <v>45621</v>
      </c>
      <c r="D198" t="s">
        <v>13</v>
      </c>
      <c r="E198">
        <v>1.5</v>
      </c>
      <c r="F198" s="3">
        <v>0.51813471502590602</v>
      </c>
      <c r="G198" s="3">
        <v>0.42124460420972498</v>
      </c>
      <c r="H198" s="3">
        <v>0.46290938731526898</v>
      </c>
      <c r="I198" s="3">
        <v>0.45901639344262202</v>
      </c>
      <c r="J198" s="3">
        <v>0.46031746031746001</v>
      </c>
      <c r="K198" s="3">
        <v>-2.86518501294434E-2</v>
      </c>
      <c r="L198" s="3"/>
      <c r="M198" s="3" t="e">
        <f>(Table1[[#This Row],[poisson_likelihood]] - (1-Table1[[#This Row],[poisson_likelihood]])/(1/Table1[[#This Row],[365 implied]]-1))/4</f>
        <v>#DIV/0!</v>
      </c>
      <c r="N198" s="4" t="e">
        <f>Table1[[#This Row],[kelly/4 365]]*$W$2*$U$2</f>
        <v>#DIV/0!</v>
      </c>
      <c r="O198" s="3"/>
      <c r="P198" s="3" t="e">
        <f>(Table1[[#This Row],[poisson_likelihood]] - (1-Table1[[#This Row],[poisson_likelihood]])/(1/Table1[[#This Row],[99/pinn implied]]-1))/4</f>
        <v>#DIV/0!</v>
      </c>
      <c r="Q198" s="4" t="e">
        <f>Table1[[#This Row],[kelly/4 99]]*$W$2*$U$2</f>
        <v>#DIV/0!</v>
      </c>
      <c r="R198" s="11"/>
      <c r="S1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7962</v>
      </c>
      <c r="B199" t="s">
        <v>89</v>
      </c>
      <c r="C199" s="1">
        <v>45621</v>
      </c>
      <c r="D199" t="s">
        <v>13</v>
      </c>
      <c r="E199">
        <v>3.5</v>
      </c>
      <c r="F199" s="3">
        <v>0.54054054054054002</v>
      </c>
      <c r="G199" s="3">
        <v>0.45144163569943901</v>
      </c>
      <c r="H199" s="3">
        <v>0.487873471163151</v>
      </c>
      <c r="I199" s="3">
        <v>0.48344370860927099</v>
      </c>
      <c r="J199" s="3">
        <v>0.47368421052631499</v>
      </c>
      <c r="K199" s="3">
        <v>-2.8657081867108899E-2</v>
      </c>
      <c r="L199" s="3"/>
      <c r="M199" s="3" t="e">
        <f>(Table1[[#This Row],[poisson_likelihood]] - (1-Table1[[#This Row],[poisson_likelihood]])/(1/Table1[[#This Row],[365 implied]]-1))/4</f>
        <v>#DIV/0!</v>
      </c>
      <c r="N199" s="4" t="e">
        <f>Table1[[#This Row],[kelly/4 365]]*$W$2*$U$2</f>
        <v>#DIV/0!</v>
      </c>
      <c r="O199" s="3"/>
      <c r="P199" s="3" t="e">
        <f>(Table1[[#This Row],[poisson_likelihood]] - (1-Table1[[#This Row],[poisson_likelihood]])/(1/Table1[[#This Row],[99/pinn implied]]-1))/4</f>
        <v>#DIV/0!</v>
      </c>
      <c r="Q199" s="4" t="e">
        <f>Table1[[#This Row],[kelly/4 99]]*$W$2*$U$2</f>
        <v>#DIV/0!</v>
      </c>
      <c r="R199" s="11"/>
      <c r="S1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7883</v>
      </c>
      <c r="B200" t="s">
        <v>50</v>
      </c>
      <c r="C200" s="1">
        <v>45621</v>
      </c>
      <c r="D200" t="s">
        <v>12</v>
      </c>
      <c r="E200">
        <v>2.5</v>
      </c>
      <c r="F200" s="3">
        <v>0.55555555555555503</v>
      </c>
      <c r="G200" s="3">
        <v>0.54588916614323602</v>
      </c>
      <c r="H200" s="3">
        <v>0.50372168177896803</v>
      </c>
      <c r="I200" s="3">
        <v>0.55921052631578905</v>
      </c>
      <c r="J200" s="3">
        <v>0.54981549815498099</v>
      </c>
      <c r="K200" s="3">
        <v>-2.9156553999329999E-2</v>
      </c>
      <c r="L200" s="3"/>
      <c r="M200" s="3" t="e">
        <f>(Table1[[#This Row],[poisson_likelihood]] - (1-Table1[[#This Row],[poisson_likelihood]])/(1/Table1[[#This Row],[365 implied]]-1))/4</f>
        <v>#DIV/0!</v>
      </c>
      <c r="N200" s="4" t="e">
        <f>Table1[[#This Row],[kelly/4 365]]*$W$2*$U$2</f>
        <v>#DIV/0!</v>
      </c>
      <c r="O200" s="3"/>
      <c r="P200" s="3" t="e">
        <f>(Table1[[#This Row],[poisson_likelihood]] - (1-Table1[[#This Row],[poisson_likelihood]])/(1/Table1[[#This Row],[99/pinn implied]]-1))/4</f>
        <v>#DIV/0!</v>
      </c>
      <c r="Q200" s="4" t="e">
        <f>Table1[[#This Row],[kelly/4 99]]*$W$2*$U$2</f>
        <v>#DIV/0!</v>
      </c>
      <c r="R200" s="11"/>
      <c r="S2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8069</v>
      </c>
      <c r="B201" t="s">
        <v>143</v>
      </c>
      <c r="C201" s="1">
        <v>45621</v>
      </c>
      <c r="D201" t="s">
        <v>12</v>
      </c>
      <c r="E201">
        <v>2.5</v>
      </c>
      <c r="F201" s="3">
        <v>0.63694267515923497</v>
      </c>
      <c r="G201" s="3">
        <v>0.61610949789056502</v>
      </c>
      <c r="H201" s="3">
        <v>0.59380549169644103</v>
      </c>
      <c r="I201" s="3">
        <v>0.59116022099447496</v>
      </c>
      <c r="J201" s="3">
        <v>0.60517799352750801</v>
      </c>
      <c r="K201" s="3">
        <v>-2.9704113173941601E-2</v>
      </c>
      <c r="L201" s="3"/>
      <c r="M201" s="3" t="e">
        <f>(Table1[[#This Row],[poisson_likelihood]] - (1-Table1[[#This Row],[poisson_likelihood]])/(1/Table1[[#This Row],[365 implied]]-1))/4</f>
        <v>#DIV/0!</v>
      </c>
      <c r="N201" s="4" t="e">
        <f>Table1[[#This Row],[kelly/4 365]]*$W$2*$U$2</f>
        <v>#DIV/0!</v>
      </c>
      <c r="O201" s="3"/>
      <c r="P201" s="3" t="e">
        <f>(Table1[[#This Row],[poisson_likelihood]] - (1-Table1[[#This Row],[poisson_likelihood]])/(1/Table1[[#This Row],[99/pinn implied]]-1))/4</f>
        <v>#DIV/0!</v>
      </c>
      <c r="Q201" s="4" t="e">
        <f>Table1[[#This Row],[kelly/4 99]]*$W$2*$U$2</f>
        <v>#DIV/0!</v>
      </c>
      <c r="R201" s="11"/>
      <c r="S2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7880</v>
      </c>
      <c r="B202" t="s">
        <v>48</v>
      </c>
      <c r="C202" s="1">
        <v>45621</v>
      </c>
      <c r="D202" t="s">
        <v>13</v>
      </c>
      <c r="E202">
        <v>1.5</v>
      </c>
      <c r="F202" s="3">
        <v>0.46296296296296202</v>
      </c>
      <c r="G202" s="3">
        <v>0.37640794030284802</v>
      </c>
      <c r="H202" s="3">
        <v>0.39909682175663302</v>
      </c>
      <c r="I202" s="3">
        <v>0.37062937062937001</v>
      </c>
      <c r="J202" s="3">
        <v>0.45528455284552799</v>
      </c>
      <c r="K202" s="3">
        <v>-2.97307898719118E-2</v>
      </c>
      <c r="L202" s="3"/>
      <c r="M202" s="3" t="e">
        <f>(Table1[[#This Row],[poisson_likelihood]] - (1-Table1[[#This Row],[poisson_likelihood]])/(1/Table1[[#This Row],[365 implied]]-1))/4</f>
        <v>#DIV/0!</v>
      </c>
      <c r="N202" s="4" t="e">
        <f>Table1[[#This Row],[kelly/4 365]]*$W$2*$U$2</f>
        <v>#DIV/0!</v>
      </c>
      <c r="O202" s="3"/>
      <c r="P202" s="3" t="e">
        <f>(Table1[[#This Row],[poisson_likelihood]] - (1-Table1[[#This Row],[poisson_likelihood]])/(1/Table1[[#This Row],[99/pinn implied]]-1))/4</f>
        <v>#DIV/0!</v>
      </c>
      <c r="Q202" s="4" t="e">
        <f>Table1[[#This Row],[kelly/4 99]]*$W$2*$U$2</f>
        <v>#DIV/0!</v>
      </c>
      <c r="R202" s="11"/>
      <c r="S2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8071</v>
      </c>
      <c r="B203" t="s">
        <v>144</v>
      </c>
      <c r="C203" s="1">
        <v>45621</v>
      </c>
      <c r="D203" t="s">
        <v>12</v>
      </c>
      <c r="E203">
        <v>1.5</v>
      </c>
      <c r="F203" s="3">
        <v>0.55248618784530301</v>
      </c>
      <c r="G203" s="3">
        <v>0.54681415994945304</v>
      </c>
      <c r="H203" s="3">
        <v>0.49906665935021399</v>
      </c>
      <c r="I203" s="3">
        <v>0.47222222222222199</v>
      </c>
      <c r="J203" s="3">
        <v>0.45276872964169301</v>
      </c>
      <c r="K203" s="3">
        <v>-2.9842390918553102E-2</v>
      </c>
      <c r="L203" s="3"/>
      <c r="M203" s="3" t="e">
        <f>(Table1[[#This Row],[poisson_likelihood]] - (1-Table1[[#This Row],[poisson_likelihood]])/(1/Table1[[#This Row],[365 implied]]-1))/4</f>
        <v>#DIV/0!</v>
      </c>
      <c r="N203" s="4" t="e">
        <f>Table1[[#This Row],[kelly/4 365]]*$W$2*$U$2</f>
        <v>#DIV/0!</v>
      </c>
      <c r="O203" s="3"/>
      <c r="P203" s="3" t="e">
        <f>(Table1[[#This Row],[poisson_likelihood]] - (1-Table1[[#This Row],[poisson_likelihood]])/(1/Table1[[#This Row],[99/pinn implied]]-1))/4</f>
        <v>#DIV/0!</v>
      </c>
      <c r="Q203" s="4" t="e">
        <f>Table1[[#This Row],[kelly/4 99]]*$W$2*$U$2</f>
        <v>#DIV/0!</v>
      </c>
      <c r="R203" s="11"/>
      <c r="S2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7986</v>
      </c>
      <c r="B204" t="s">
        <v>101</v>
      </c>
      <c r="C204" s="1">
        <v>45621</v>
      </c>
      <c r="D204" t="s">
        <v>13</v>
      </c>
      <c r="E204">
        <v>1.5</v>
      </c>
      <c r="F204" s="3">
        <v>0.413223140495867</v>
      </c>
      <c r="G204" s="3">
        <v>0.31275358176760198</v>
      </c>
      <c r="H204" s="3">
        <v>0.34283175219109002</v>
      </c>
      <c r="I204" s="3">
        <v>0.32044198895027598</v>
      </c>
      <c r="J204" s="3">
        <v>0.30546623794212202</v>
      </c>
      <c r="K204" s="3">
        <v>-2.9990697129852001E-2</v>
      </c>
      <c r="L204" s="3"/>
      <c r="M204" s="3" t="e">
        <f>(Table1[[#This Row],[poisson_likelihood]] - (1-Table1[[#This Row],[poisson_likelihood]])/(1/Table1[[#This Row],[365 implied]]-1))/4</f>
        <v>#DIV/0!</v>
      </c>
      <c r="N204" s="4" t="e">
        <f>Table1[[#This Row],[kelly/4 365]]*$W$2*$U$2</f>
        <v>#DIV/0!</v>
      </c>
      <c r="O204" s="3"/>
      <c r="P204" s="3" t="e">
        <f>(Table1[[#This Row],[poisson_likelihood]] - (1-Table1[[#This Row],[poisson_likelihood]])/(1/Table1[[#This Row],[99/pinn implied]]-1))/4</f>
        <v>#DIV/0!</v>
      </c>
      <c r="Q204" s="4" t="e">
        <f>Table1[[#This Row],[kelly/4 99]]*$W$2*$U$2</f>
        <v>#DIV/0!</v>
      </c>
      <c r="R204" s="11"/>
      <c r="S2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7936</v>
      </c>
      <c r="B205" t="s">
        <v>76</v>
      </c>
      <c r="C205" s="1">
        <v>45621</v>
      </c>
      <c r="D205" t="s">
        <v>13</v>
      </c>
      <c r="E205">
        <v>1.5</v>
      </c>
      <c r="F205" s="3">
        <v>0.48076923076923</v>
      </c>
      <c r="G205" s="3">
        <v>0.38036414130353402</v>
      </c>
      <c r="H205" s="3">
        <v>0.41824114382490801</v>
      </c>
      <c r="I205" s="3">
        <v>0.40462427745664697</v>
      </c>
      <c r="J205" s="3">
        <v>0.43097643097643001</v>
      </c>
      <c r="K205" s="3">
        <v>-3.0106115936155E-2</v>
      </c>
      <c r="L205" s="3"/>
      <c r="M205" s="3" t="e">
        <f>(Table1[[#This Row],[poisson_likelihood]] - (1-Table1[[#This Row],[poisson_likelihood]])/(1/Table1[[#This Row],[365 implied]]-1))/4</f>
        <v>#DIV/0!</v>
      </c>
      <c r="N205" s="4" t="e">
        <f>Table1[[#This Row],[kelly/4 365]]*$W$2*$U$2</f>
        <v>#DIV/0!</v>
      </c>
      <c r="O205" s="3"/>
      <c r="P205" s="3" t="e">
        <f>(Table1[[#This Row],[poisson_likelihood]] - (1-Table1[[#This Row],[poisson_likelihood]])/(1/Table1[[#This Row],[99/pinn implied]]-1))/4</f>
        <v>#DIV/0!</v>
      </c>
      <c r="Q205" s="4" t="e">
        <f>Table1[[#This Row],[kelly/4 99]]*$W$2*$U$2</f>
        <v>#DIV/0!</v>
      </c>
      <c r="R205" s="11"/>
      <c r="S2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7950</v>
      </c>
      <c r="B206" t="s">
        <v>83</v>
      </c>
      <c r="C206" s="1">
        <v>45621</v>
      </c>
      <c r="D206" t="s">
        <v>13</v>
      </c>
      <c r="E206">
        <v>2.5</v>
      </c>
      <c r="F206" s="3">
        <v>0.44247787610619399</v>
      </c>
      <c r="G206" s="3">
        <v>0.364618545740865</v>
      </c>
      <c r="H206" s="3">
        <v>0.37382046171227601</v>
      </c>
      <c r="I206" s="3">
        <v>0.38636363636363602</v>
      </c>
      <c r="J206" s="3">
        <v>0.38562091503267898</v>
      </c>
      <c r="K206" s="3">
        <v>-3.0786856454415801E-2</v>
      </c>
      <c r="L206" s="3"/>
      <c r="M206" s="3" t="e">
        <f>(Table1[[#This Row],[poisson_likelihood]] - (1-Table1[[#This Row],[poisson_likelihood]])/(1/Table1[[#This Row],[365 implied]]-1))/4</f>
        <v>#DIV/0!</v>
      </c>
      <c r="N206" s="4" t="e">
        <f>Table1[[#This Row],[kelly/4 365]]*$W$2*$U$2</f>
        <v>#DIV/0!</v>
      </c>
      <c r="O206" s="3"/>
      <c r="P206" s="3" t="e">
        <f>(Table1[[#This Row],[poisson_likelihood]] - (1-Table1[[#This Row],[poisson_likelihood]])/(1/Table1[[#This Row],[99/pinn implied]]-1))/4</f>
        <v>#DIV/0!</v>
      </c>
      <c r="Q206" s="4" t="e">
        <f>Table1[[#This Row],[kelly/4 99]]*$W$2*$U$2</f>
        <v>#DIV/0!</v>
      </c>
      <c r="R206" s="11"/>
      <c r="S2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8031</v>
      </c>
      <c r="B207" t="s">
        <v>124</v>
      </c>
      <c r="C207" s="1">
        <v>45621</v>
      </c>
      <c r="D207" t="s">
        <v>12</v>
      </c>
      <c r="E207">
        <v>2.5</v>
      </c>
      <c r="F207" s="3">
        <v>0.46511627906976699</v>
      </c>
      <c r="G207" s="3">
        <v>0.44383527653204702</v>
      </c>
      <c r="H207" s="3">
        <v>0.39917890797766198</v>
      </c>
      <c r="I207" s="3">
        <v>0.39444444444444399</v>
      </c>
      <c r="J207" s="3">
        <v>0.41533546325878501</v>
      </c>
      <c r="K207" s="3">
        <v>-3.0818553880005501E-2</v>
      </c>
      <c r="L207" s="3"/>
      <c r="M207" s="3" t="e">
        <f>(Table1[[#This Row],[poisson_likelihood]] - (1-Table1[[#This Row],[poisson_likelihood]])/(1/Table1[[#This Row],[365 implied]]-1))/4</f>
        <v>#DIV/0!</v>
      </c>
      <c r="N207" s="4" t="e">
        <f>Table1[[#This Row],[kelly/4 365]]*$W$2*$U$2</f>
        <v>#DIV/0!</v>
      </c>
      <c r="O207" s="3"/>
      <c r="P207" s="3" t="e">
        <f>(Table1[[#This Row],[poisson_likelihood]] - (1-Table1[[#This Row],[poisson_likelihood]])/(1/Table1[[#This Row],[99/pinn implied]]-1))/4</f>
        <v>#DIV/0!</v>
      </c>
      <c r="Q207" s="4" t="e">
        <f>Table1[[#This Row],[kelly/4 99]]*$W$2*$U$2</f>
        <v>#DIV/0!</v>
      </c>
      <c r="R207" s="11"/>
      <c r="S2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8011</v>
      </c>
      <c r="B208" t="s">
        <v>114</v>
      </c>
      <c r="C208" s="1">
        <v>45621</v>
      </c>
      <c r="D208" t="s">
        <v>12</v>
      </c>
      <c r="E208">
        <v>2.5</v>
      </c>
      <c r="F208" s="3">
        <v>0.387596899224806</v>
      </c>
      <c r="G208" s="3">
        <v>0.36151628243874301</v>
      </c>
      <c r="H208" s="3">
        <v>0.31184633286150798</v>
      </c>
      <c r="I208" s="3">
        <v>0.28977272727272702</v>
      </c>
      <c r="J208" s="3">
        <v>0.29220779220779203</v>
      </c>
      <c r="K208" s="3">
        <v>-3.0923490698941299E-2</v>
      </c>
      <c r="L208" s="3"/>
      <c r="M208" s="3" t="e">
        <f>(Table1[[#This Row],[poisson_likelihood]] - (1-Table1[[#This Row],[poisson_likelihood]])/(1/Table1[[#This Row],[365 implied]]-1))/4</f>
        <v>#DIV/0!</v>
      </c>
      <c r="N208" s="4" t="e">
        <f>Table1[[#This Row],[kelly/4 365]]*$W$2*$U$2</f>
        <v>#DIV/0!</v>
      </c>
      <c r="O208" s="3"/>
      <c r="P208" s="3" t="e">
        <f>(Table1[[#This Row],[poisson_likelihood]] - (1-Table1[[#This Row],[poisson_likelihood]])/(1/Table1[[#This Row],[99/pinn implied]]-1))/4</f>
        <v>#DIV/0!</v>
      </c>
      <c r="Q208" s="4" t="e">
        <f>Table1[[#This Row],[kelly/4 99]]*$W$2*$U$2</f>
        <v>#DIV/0!</v>
      </c>
      <c r="R208" s="11"/>
      <c r="S2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7995</v>
      </c>
      <c r="B209" t="s">
        <v>106</v>
      </c>
      <c r="C209" s="1">
        <v>45621</v>
      </c>
      <c r="D209" t="s">
        <v>12</v>
      </c>
      <c r="E209">
        <v>2.5</v>
      </c>
      <c r="F209" s="3">
        <v>0.632911392405063</v>
      </c>
      <c r="G209" s="3">
        <v>0.61685425891624102</v>
      </c>
      <c r="H209" s="3">
        <v>0.58742556864782203</v>
      </c>
      <c r="I209" s="3">
        <v>0.62702702702702695</v>
      </c>
      <c r="J209" s="3">
        <v>0.60815047021943502</v>
      </c>
      <c r="K209" s="3">
        <v>-3.09774144553621E-2</v>
      </c>
      <c r="L209" s="3"/>
      <c r="M209" s="3" t="e">
        <f>(Table1[[#This Row],[poisson_likelihood]] - (1-Table1[[#This Row],[poisson_likelihood]])/(1/Table1[[#This Row],[365 implied]]-1))/4</f>
        <v>#DIV/0!</v>
      </c>
      <c r="N209" s="4" t="e">
        <f>Table1[[#This Row],[kelly/4 365]]*$W$2*$U$2</f>
        <v>#DIV/0!</v>
      </c>
      <c r="O209" s="3"/>
      <c r="P209" s="3" t="e">
        <f>(Table1[[#This Row],[poisson_likelihood]] - (1-Table1[[#This Row],[poisson_likelihood]])/(1/Table1[[#This Row],[99/pinn implied]]-1))/4</f>
        <v>#DIV/0!</v>
      </c>
      <c r="Q209" s="4" t="e">
        <f>Table1[[#This Row],[kelly/4 99]]*$W$2*$U$2</f>
        <v>#DIV/0!</v>
      </c>
      <c r="R209" s="11"/>
      <c r="S2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7870</v>
      </c>
      <c r="B210" t="s">
        <v>43</v>
      </c>
      <c r="C210" s="1">
        <v>45621</v>
      </c>
      <c r="D210" t="s">
        <v>13</v>
      </c>
      <c r="E210">
        <v>1.5</v>
      </c>
      <c r="F210" s="3">
        <v>0.4</v>
      </c>
      <c r="G210" s="3">
        <v>0.30501899361686602</v>
      </c>
      <c r="H210" s="3">
        <v>0.32377181801799598</v>
      </c>
      <c r="I210" s="3">
        <v>0.28275862068965502</v>
      </c>
      <c r="J210" s="3">
        <v>0.31086142322097299</v>
      </c>
      <c r="K210" s="3">
        <v>-3.1761742492501403E-2</v>
      </c>
      <c r="L210" s="3"/>
      <c r="M210" s="3" t="e">
        <f>(Table1[[#This Row],[poisson_likelihood]] - (1-Table1[[#This Row],[poisson_likelihood]])/(1/Table1[[#This Row],[365 implied]]-1))/4</f>
        <v>#DIV/0!</v>
      </c>
      <c r="N210" s="4" t="e">
        <f>Table1[[#This Row],[kelly/4 365]]*$W$2*$U$2</f>
        <v>#DIV/0!</v>
      </c>
      <c r="O210" s="3"/>
      <c r="P210" s="3" t="e">
        <f>(Table1[[#This Row],[poisson_likelihood]] - (1-Table1[[#This Row],[poisson_likelihood]])/(1/Table1[[#This Row],[99/pinn implied]]-1))/4</f>
        <v>#DIV/0!</v>
      </c>
      <c r="Q210" s="4" t="e">
        <f>Table1[[#This Row],[kelly/4 99]]*$W$2*$U$2</f>
        <v>#DIV/0!</v>
      </c>
      <c r="R210" s="11"/>
      <c r="S2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8063</v>
      </c>
      <c r="B211" t="s">
        <v>140</v>
      </c>
      <c r="C211" s="1">
        <v>45621</v>
      </c>
      <c r="D211" t="s">
        <v>12</v>
      </c>
      <c r="E211">
        <v>1.5</v>
      </c>
      <c r="F211" s="3">
        <v>0.66666666666666596</v>
      </c>
      <c r="G211" s="3">
        <v>0.64958851984141197</v>
      </c>
      <c r="H211" s="3">
        <v>0.62428984340400595</v>
      </c>
      <c r="I211" s="3">
        <v>0.64122137404580104</v>
      </c>
      <c r="J211" s="3">
        <v>0.63809523809523805</v>
      </c>
      <c r="K211" s="3">
        <v>-3.1782617446994899E-2</v>
      </c>
      <c r="L211" s="3"/>
      <c r="M211" s="3" t="e">
        <f>(Table1[[#This Row],[poisson_likelihood]] - (1-Table1[[#This Row],[poisson_likelihood]])/(1/Table1[[#This Row],[365 implied]]-1))/4</f>
        <v>#DIV/0!</v>
      </c>
      <c r="N211" s="4" t="e">
        <f>Table1[[#This Row],[kelly/4 365]]*$W$2*$U$2</f>
        <v>#DIV/0!</v>
      </c>
      <c r="O211" s="3"/>
      <c r="P211" s="3" t="e">
        <f>(Table1[[#This Row],[poisson_likelihood]] - (1-Table1[[#This Row],[poisson_likelihood]])/(1/Table1[[#This Row],[99/pinn implied]]-1))/4</f>
        <v>#DIV/0!</v>
      </c>
      <c r="Q211" s="4" t="e">
        <f>Table1[[#This Row],[kelly/4 99]]*$W$2*$U$2</f>
        <v>#DIV/0!</v>
      </c>
      <c r="R211" s="11"/>
      <c r="S2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7877</v>
      </c>
      <c r="B212" t="s">
        <v>47</v>
      </c>
      <c r="C212" s="1">
        <v>45621</v>
      </c>
      <c r="D212" t="s">
        <v>12</v>
      </c>
      <c r="E212">
        <v>2.5</v>
      </c>
      <c r="F212" s="3">
        <v>0.54644808743169304</v>
      </c>
      <c r="G212" s="3">
        <v>0.53068715259316901</v>
      </c>
      <c r="H212" s="3">
        <v>0.48874835116527598</v>
      </c>
      <c r="I212" s="3">
        <v>0.52597402597402598</v>
      </c>
      <c r="J212" s="3">
        <v>0.50950570342205304</v>
      </c>
      <c r="K212" s="3">
        <v>-3.1804372701067597E-2</v>
      </c>
      <c r="L212" s="3"/>
      <c r="M212" s="3" t="e">
        <f>(Table1[[#This Row],[poisson_likelihood]] - (1-Table1[[#This Row],[poisson_likelihood]])/(1/Table1[[#This Row],[365 implied]]-1))/4</f>
        <v>#DIV/0!</v>
      </c>
      <c r="N212" s="4" t="e">
        <f>Table1[[#This Row],[kelly/4 365]]*$W$2*$U$2</f>
        <v>#DIV/0!</v>
      </c>
      <c r="O212" s="3"/>
      <c r="P212" s="3" t="e">
        <f>(Table1[[#This Row],[poisson_likelihood]] - (1-Table1[[#This Row],[poisson_likelihood]])/(1/Table1[[#This Row],[99/pinn implied]]-1))/4</f>
        <v>#DIV/0!</v>
      </c>
      <c r="Q212" s="4" t="e">
        <f>Table1[[#This Row],[kelly/4 99]]*$W$2*$U$2</f>
        <v>#DIV/0!</v>
      </c>
      <c r="R212" s="11"/>
      <c r="S2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7860</v>
      </c>
      <c r="B213" t="s">
        <v>38</v>
      </c>
      <c r="C213" s="1">
        <v>45621</v>
      </c>
      <c r="D213" t="s">
        <v>13</v>
      </c>
      <c r="E213">
        <v>1.5</v>
      </c>
      <c r="F213" s="3">
        <v>0.44444444444444398</v>
      </c>
      <c r="G213" s="3">
        <v>0.33996879084869103</v>
      </c>
      <c r="H213" s="3">
        <v>0.37352830541266202</v>
      </c>
      <c r="I213" s="3">
        <v>0.34065934065934</v>
      </c>
      <c r="J213" s="3">
        <v>0.35463258785942398</v>
      </c>
      <c r="K213" s="3">
        <v>-3.1912262564301797E-2</v>
      </c>
      <c r="L213" s="3"/>
      <c r="M213" s="3" t="e">
        <f>(Table1[[#This Row],[poisson_likelihood]] - (1-Table1[[#This Row],[poisson_likelihood]])/(1/Table1[[#This Row],[365 implied]]-1))/4</f>
        <v>#DIV/0!</v>
      </c>
      <c r="N213" s="4" t="e">
        <f>Table1[[#This Row],[kelly/4 365]]*$W$2*$U$2</f>
        <v>#DIV/0!</v>
      </c>
      <c r="O213" s="3"/>
      <c r="P213" s="3" t="e">
        <f>(Table1[[#This Row],[poisson_likelihood]] - (1-Table1[[#This Row],[poisson_likelihood]])/(1/Table1[[#This Row],[99/pinn implied]]-1))/4</f>
        <v>#DIV/0!</v>
      </c>
      <c r="Q213" s="4" t="e">
        <f>Table1[[#This Row],[kelly/4 99]]*$W$2*$U$2</f>
        <v>#DIV/0!</v>
      </c>
      <c r="R213" s="11"/>
      <c r="S2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8058</v>
      </c>
      <c r="B214" t="s">
        <v>137</v>
      </c>
      <c r="C214" s="1">
        <v>45621</v>
      </c>
      <c r="D214" t="s">
        <v>13</v>
      </c>
      <c r="E214">
        <v>2.5</v>
      </c>
      <c r="F214" s="3">
        <v>0.42016806722688999</v>
      </c>
      <c r="G214" s="3">
        <v>0.30254297646866701</v>
      </c>
      <c r="H214" s="3">
        <v>0.34546970978674701</v>
      </c>
      <c r="I214" s="3">
        <v>0.43975903614457801</v>
      </c>
      <c r="J214" s="3">
        <v>0.42907801418439701</v>
      </c>
      <c r="K214" s="3">
        <v>-3.22069004904963E-2</v>
      </c>
      <c r="L214" s="3"/>
      <c r="M214" s="3" t="e">
        <f>(Table1[[#This Row],[poisson_likelihood]] - (1-Table1[[#This Row],[poisson_likelihood]])/(1/Table1[[#This Row],[365 implied]]-1))/4</f>
        <v>#DIV/0!</v>
      </c>
      <c r="N214" s="4" t="e">
        <f>Table1[[#This Row],[kelly/4 365]]*$W$2*$U$2</f>
        <v>#DIV/0!</v>
      </c>
      <c r="O214" s="3"/>
      <c r="P214" s="3" t="e">
        <f>(Table1[[#This Row],[poisson_likelihood]] - (1-Table1[[#This Row],[poisson_likelihood]])/(1/Table1[[#This Row],[99/pinn implied]]-1))/4</f>
        <v>#DIV/0!</v>
      </c>
      <c r="Q214" s="4" t="e">
        <f>Table1[[#This Row],[kelly/4 99]]*$W$2*$U$2</f>
        <v>#DIV/0!</v>
      </c>
      <c r="R214" s="11"/>
      <c r="S2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8016</v>
      </c>
      <c r="B215" t="s">
        <v>116</v>
      </c>
      <c r="C215" s="1">
        <v>45621</v>
      </c>
      <c r="D215" t="s">
        <v>13</v>
      </c>
      <c r="E215">
        <v>3.5</v>
      </c>
      <c r="F215" s="3">
        <v>0.63694267515923497</v>
      </c>
      <c r="G215" s="3">
        <v>0.559312220562041</v>
      </c>
      <c r="H215" s="3">
        <v>0.59003709626772205</v>
      </c>
      <c r="I215" s="3">
        <v>0.69060773480662896</v>
      </c>
      <c r="J215" s="3">
        <v>0.70063694267515897</v>
      </c>
      <c r="K215" s="3">
        <v>-3.2299017043717203E-2</v>
      </c>
      <c r="L215" s="3"/>
      <c r="M215" s="3" t="e">
        <f>(Table1[[#This Row],[poisson_likelihood]] - (1-Table1[[#This Row],[poisson_likelihood]])/(1/Table1[[#This Row],[365 implied]]-1))/4</f>
        <v>#DIV/0!</v>
      </c>
      <c r="N215" s="4" t="e">
        <f>Table1[[#This Row],[kelly/4 365]]*$W$2*$U$2</f>
        <v>#DIV/0!</v>
      </c>
      <c r="O215" s="3"/>
      <c r="P215" s="3" t="e">
        <f>(Table1[[#This Row],[poisson_likelihood]] - (1-Table1[[#This Row],[poisson_likelihood]])/(1/Table1[[#This Row],[99/pinn implied]]-1))/4</f>
        <v>#DIV/0!</v>
      </c>
      <c r="Q215" s="4" t="e">
        <f>Table1[[#This Row],[kelly/4 99]]*$W$2*$U$2</f>
        <v>#DIV/0!</v>
      </c>
      <c r="R215" s="11"/>
      <c r="S2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7984</v>
      </c>
      <c r="B216" t="s">
        <v>100</v>
      </c>
      <c r="C216" s="1">
        <v>45621</v>
      </c>
      <c r="D216" t="s">
        <v>13</v>
      </c>
      <c r="E216">
        <v>1.5</v>
      </c>
      <c r="F216" s="3">
        <v>0.43103448275862</v>
      </c>
      <c r="G216" s="3">
        <v>0.325913888990917</v>
      </c>
      <c r="H216" s="3">
        <v>0.35540018496509501</v>
      </c>
      <c r="I216" s="3">
        <v>0.359281437125748</v>
      </c>
      <c r="J216" s="3">
        <v>0.39078156312625201</v>
      </c>
      <c r="K216" s="3">
        <v>-3.3233252060791398E-2</v>
      </c>
      <c r="L216" s="3"/>
      <c r="M216" s="3" t="e">
        <f>(Table1[[#This Row],[poisson_likelihood]] - (1-Table1[[#This Row],[poisson_likelihood]])/(1/Table1[[#This Row],[365 implied]]-1))/4</f>
        <v>#DIV/0!</v>
      </c>
      <c r="N216" s="4" t="e">
        <f>Table1[[#This Row],[kelly/4 365]]*$W$2*$U$2</f>
        <v>#DIV/0!</v>
      </c>
      <c r="O216" s="3"/>
      <c r="P216" s="3" t="e">
        <f>(Table1[[#This Row],[poisson_likelihood]] - (1-Table1[[#This Row],[poisson_likelihood]])/(1/Table1[[#This Row],[99/pinn implied]]-1))/4</f>
        <v>#DIV/0!</v>
      </c>
      <c r="Q216" s="4" t="e">
        <f>Table1[[#This Row],[kelly/4 99]]*$W$2*$U$2</f>
        <v>#DIV/0!</v>
      </c>
      <c r="R216" s="11"/>
      <c r="S2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8078</v>
      </c>
      <c r="B217" t="s">
        <v>147</v>
      </c>
      <c r="C217" s="1">
        <v>45621</v>
      </c>
      <c r="D217" t="s">
        <v>13</v>
      </c>
      <c r="E217">
        <v>2.5</v>
      </c>
      <c r="F217" s="3">
        <v>0.57142857142857095</v>
      </c>
      <c r="G217" s="3">
        <v>0.47336008543403302</v>
      </c>
      <c r="H217" s="3">
        <v>0.51435841761873902</v>
      </c>
      <c r="I217" s="3">
        <v>0.67058823529411704</v>
      </c>
      <c r="J217" s="3">
        <v>0.67105263157894701</v>
      </c>
      <c r="K217" s="3">
        <v>-3.32909230557355E-2</v>
      </c>
      <c r="L217" s="3"/>
      <c r="M217" s="3" t="e">
        <f>(Table1[[#This Row],[poisson_likelihood]] - (1-Table1[[#This Row],[poisson_likelihood]])/(1/Table1[[#This Row],[365 implied]]-1))/4</f>
        <v>#DIV/0!</v>
      </c>
      <c r="N217" s="4" t="e">
        <f>Table1[[#This Row],[kelly/4 365]]*$W$2*$U$2</f>
        <v>#DIV/0!</v>
      </c>
      <c r="O217" s="3"/>
      <c r="P217" s="3" t="e">
        <f>(Table1[[#This Row],[poisson_likelihood]] - (1-Table1[[#This Row],[poisson_likelihood]])/(1/Table1[[#This Row],[99/pinn implied]]-1))/4</f>
        <v>#DIV/0!</v>
      </c>
      <c r="Q217" s="4" t="e">
        <f>Table1[[#This Row],[kelly/4 99]]*$W$2*$U$2</f>
        <v>#DIV/0!</v>
      </c>
      <c r="R217" s="11"/>
      <c r="S2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7958</v>
      </c>
      <c r="B218" t="s">
        <v>87</v>
      </c>
      <c r="C218" s="1">
        <v>45621</v>
      </c>
      <c r="D218" t="s">
        <v>13</v>
      </c>
      <c r="E218">
        <v>1.5</v>
      </c>
      <c r="F218" s="3">
        <v>0.47393364928909898</v>
      </c>
      <c r="G218" s="3">
        <v>0.37045004493014799</v>
      </c>
      <c r="H218" s="3">
        <v>0.402684015830019</v>
      </c>
      <c r="I218" s="3">
        <v>0.40109890109890101</v>
      </c>
      <c r="J218" s="3">
        <v>0.41082802547770703</v>
      </c>
      <c r="K218" s="3">
        <v>-3.3859623107806103E-2</v>
      </c>
      <c r="L218" s="3"/>
      <c r="M218" s="3" t="e">
        <f>(Table1[[#This Row],[poisson_likelihood]] - (1-Table1[[#This Row],[poisson_likelihood]])/(1/Table1[[#This Row],[365 implied]]-1))/4</f>
        <v>#DIV/0!</v>
      </c>
      <c r="N218" s="4" t="e">
        <f>Table1[[#This Row],[kelly/4 365]]*$W$2*$U$2</f>
        <v>#DIV/0!</v>
      </c>
      <c r="O218" s="3"/>
      <c r="P218" s="3" t="e">
        <f>(Table1[[#This Row],[poisson_likelihood]] - (1-Table1[[#This Row],[poisson_likelihood]])/(1/Table1[[#This Row],[99/pinn implied]]-1))/4</f>
        <v>#DIV/0!</v>
      </c>
      <c r="Q218" s="4" t="e">
        <f>Table1[[#This Row],[kelly/4 99]]*$W$2*$U$2</f>
        <v>#DIV/0!</v>
      </c>
      <c r="R218" s="11"/>
      <c r="S2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7953</v>
      </c>
      <c r="B219" t="s">
        <v>85</v>
      </c>
      <c r="C219" s="1">
        <v>45621</v>
      </c>
      <c r="D219" t="s">
        <v>12</v>
      </c>
      <c r="E219">
        <v>3.5</v>
      </c>
      <c r="F219" s="3">
        <v>0.434782608695652</v>
      </c>
      <c r="G219" s="3">
        <v>0.386393931615585</v>
      </c>
      <c r="H219" s="3">
        <v>0.35756676870746901</v>
      </c>
      <c r="I219" s="3">
        <v>0.38853503184713301</v>
      </c>
      <c r="J219" s="3">
        <v>0.37894736842105198</v>
      </c>
      <c r="K219" s="3">
        <v>-3.4153159994773002E-2</v>
      </c>
      <c r="L219" s="3"/>
      <c r="M219" s="3" t="e">
        <f>(Table1[[#This Row],[poisson_likelihood]] - (1-Table1[[#This Row],[poisson_likelihood]])/(1/Table1[[#This Row],[365 implied]]-1))/4</f>
        <v>#DIV/0!</v>
      </c>
      <c r="N219" s="4" t="e">
        <f>Table1[[#This Row],[kelly/4 365]]*$W$2*$U$2</f>
        <v>#DIV/0!</v>
      </c>
      <c r="O219" s="3"/>
      <c r="P219" s="3" t="e">
        <f>(Table1[[#This Row],[poisson_likelihood]] - (1-Table1[[#This Row],[poisson_likelihood]])/(1/Table1[[#This Row],[99/pinn implied]]-1))/4</f>
        <v>#DIV/0!</v>
      </c>
      <c r="Q219" s="4" t="e">
        <f>Table1[[#This Row],[kelly/4 99]]*$W$2*$U$2</f>
        <v>#DIV/0!</v>
      </c>
      <c r="R219" s="11"/>
      <c r="S2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8033</v>
      </c>
      <c r="B220" t="s">
        <v>125</v>
      </c>
      <c r="C220" s="1">
        <v>45621</v>
      </c>
      <c r="D220" t="s">
        <v>12</v>
      </c>
      <c r="E220">
        <v>2.5</v>
      </c>
      <c r="F220" s="3">
        <v>0.58479532163742598</v>
      </c>
      <c r="G220" s="3">
        <v>0.57304917563898605</v>
      </c>
      <c r="H220" s="3">
        <v>0.52773527244976604</v>
      </c>
      <c r="I220" s="3">
        <v>0.56081081081080997</v>
      </c>
      <c r="J220" s="3">
        <v>0.55673758865248202</v>
      </c>
      <c r="K220" s="3">
        <v>-3.4356578912288202E-2</v>
      </c>
      <c r="L220" s="3"/>
      <c r="M220" s="3" t="e">
        <f>(Table1[[#This Row],[poisson_likelihood]] - (1-Table1[[#This Row],[poisson_likelihood]])/(1/Table1[[#This Row],[365 implied]]-1))/4</f>
        <v>#DIV/0!</v>
      </c>
      <c r="N220" s="4" t="e">
        <f>Table1[[#This Row],[kelly/4 365]]*$W$2*$U$2</f>
        <v>#DIV/0!</v>
      </c>
      <c r="O220" s="3"/>
      <c r="P220" s="3" t="e">
        <f>(Table1[[#This Row],[poisson_likelihood]] - (1-Table1[[#This Row],[poisson_likelihood]])/(1/Table1[[#This Row],[99/pinn implied]]-1))/4</f>
        <v>#DIV/0!</v>
      </c>
      <c r="Q220" s="4" t="e">
        <f>Table1[[#This Row],[kelly/4 99]]*$W$2*$U$2</f>
        <v>#DIV/0!</v>
      </c>
      <c r="R220" s="11"/>
      <c r="S2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7829</v>
      </c>
      <c r="B221" t="s">
        <v>23</v>
      </c>
      <c r="C221" s="1">
        <v>45621</v>
      </c>
      <c r="D221" t="s">
        <v>12</v>
      </c>
      <c r="E221">
        <v>2.5</v>
      </c>
      <c r="F221" s="3">
        <v>0.418410041841004</v>
      </c>
      <c r="G221" s="3">
        <v>0.389215630537526</v>
      </c>
      <c r="H221" s="3">
        <v>0.33789598236194102</v>
      </c>
      <c r="I221" s="3">
        <v>0.39622641509433898</v>
      </c>
      <c r="J221" s="3">
        <v>0.40074906367041102</v>
      </c>
      <c r="K221" s="3">
        <v>-3.4609460819237201E-2</v>
      </c>
      <c r="L221" s="3"/>
      <c r="M221" s="3" t="e">
        <f>(Table1[[#This Row],[poisson_likelihood]] - (1-Table1[[#This Row],[poisson_likelihood]])/(1/Table1[[#This Row],[365 implied]]-1))/4</f>
        <v>#DIV/0!</v>
      </c>
      <c r="N221" s="4" t="e">
        <f>Table1[[#This Row],[kelly/4 365]]*$W$2*$U$2</f>
        <v>#DIV/0!</v>
      </c>
      <c r="O221" s="3"/>
      <c r="P221" s="3" t="e">
        <f>(Table1[[#This Row],[poisson_likelihood]] - (1-Table1[[#This Row],[poisson_likelihood]])/(1/Table1[[#This Row],[99/pinn implied]]-1))/4</f>
        <v>#DIV/0!</v>
      </c>
      <c r="Q221" s="4" t="e">
        <f>Table1[[#This Row],[kelly/4 99]]*$W$2*$U$2</f>
        <v>#DIV/0!</v>
      </c>
      <c r="R221" s="11"/>
      <c r="S2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7809</v>
      </c>
      <c r="B222" t="s">
        <v>11</v>
      </c>
      <c r="C222" s="1">
        <v>45621</v>
      </c>
      <c r="D222" t="s">
        <v>12</v>
      </c>
      <c r="E222">
        <v>2.5</v>
      </c>
      <c r="F222" s="3">
        <v>0.53191489361702105</v>
      </c>
      <c r="G222" s="3">
        <v>0.50976784726791702</v>
      </c>
      <c r="H222" s="3">
        <v>0.46706809695927798</v>
      </c>
      <c r="I222" s="3">
        <v>0.560693641618497</v>
      </c>
      <c r="J222" s="3">
        <v>0.55149501661129496</v>
      </c>
      <c r="K222" s="3">
        <v>-3.4634084578566898E-2</v>
      </c>
      <c r="L222" s="3"/>
      <c r="M222" s="3" t="e">
        <f>(Table1[[#This Row],[poisson_likelihood]] - (1-Table1[[#This Row],[poisson_likelihood]])/(1/Table1[[#This Row],[365 implied]]-1))/4</f>
        <v>#DIV/0!</v>
      </c>
      <c r="N222" s="4" t="e">
        <f>Table1[[#This Row],[kelly/4 365]]*$W$2*$U$2</f>
        <v>#DIV/0!</v>
      </c>
      <c r="O222" s="3"/>
      <c r="P222" s="3" t="e">
        <f>(Table1[[#This Row],[poisson_likelihood]] - (1-Table1[[#This Row],[poisson_likelihood]])/(1/Table1[[#This Row],[99/pinn implied]]-1))/4</f>
        <v>#DIV/0!</v>
      </c>
      <c r="Q222" s="4" t="e">
        <f>Table1[[#This Row],[kelly/4 99]]*$W$2*$U$2</f>
        <v>#DIV/0!</v>
      </c>
      <c r="R222" s="11"/>
      <c r="S2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8036</v>
      </c>
      <c r="B223" t="s">
        <v>126</v>
      </c>
      <c r="C223" s="1">
        <v>45621</v>
      </c>
      <c r="D223" t="s">
        <v>13</v>
      </c>
      <c r="E223">
        <v>3.5</v>
      </c>
      <c r="F223" s="3">
        <v>0.61728395061728303</v>
      </c>
      <c r="G223" s="3">
        <v>0.52656668593421496</v>
      </c>
      <c r="H223" s="3">
        <v>0.56382197790708299</v>
      </c>
      <c r="I223" s="3">
        <v>0.58928571428571397</v>
      </c>
      <c r="J223" s="3">
        <v>0.57894736842105199</v>
      </c>
      <c r="K223" s="3">
        <v>-3.4922740238114598E-2</v>
      </c>
      <c r="L223" s="3"/>
      <c r="M223" s="3" t="e">
        <f>(Table1[[#This Row],[poisson_likelihood]] - (1-Table1[[#This Row],[poisson_likelihood]])/(1/Table1[[#This Row],[365 implied]]-1))/4</f>
        <v>#DIV/0!</v>
      </c>
      <c r="N223" s="4" t="e">
        <f>Table1[[#This Row],[kelly/4 365]]*$W$2*$U$2</f>
        <v>#DIV/0!</v>
      </c>
      <c r="O223" s="3"/>
      <c r="P223" s="3" t="e">
        <f>(Table1[[#This Row],[poisson_likelihood]] - (1-Table1[[#This Row],[poisson_likelihood]])/(1/Table1[[#This Row],[99/pinn implied]]-1))/4</f>
        <v>#DIV/0!</v>
      </c>
      <c r="Q223" s="4" t="e">
        <f>Table1[[#This Row],[kelly/4 99]]*$W$2*$U$2</f>
        <v>#DIV/0!</v>
      </c>
      <c r="R223" s="11"/>
      <c r="S2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8073</v>
      </c>
      <c r="B224" t="s">
        <v>145</v>
      </c>
      <c r="C224" s="1">
        <v>45621</v>
      </c>
      <c r="D224" t="s">
        <v>12</v>
      </c>
      <c r="E224">
        <v>2.5</v>
      </c>
      <c r="F224" s="3">
        <v>0.53191489361702105</v>
      </c>
      <c r="G224" s="3">
        <v>0.50930952600194801</v>
      </c>
      <c r="H224" s="3">
        <v>0.46614177038231802</v>
      </c>
      <c r="I224" s="3">
        <v>0.38709677419354799</v>
      </c>
      <c r="J224" s="3">
        <v>0.37827715355805203</v>
      </c>
      <c r="K224" s="3">
        <v>-3.5128827182171002E-2</v>
      </c>
      <c r="L224" s="3"/>
      <c r="M224" s="3" t="e">
        <f>(Table1[[#This Row],[poisson_likelihood]] - (1-Table1[[#This Row],[poisson_likelihood]])/(1/Table1[[#This Row],[365 implied]]-1))/4</f>
        <v>#DIV/0!</v>
      </c>
      <c r="N224" s="4" t="e">
        <f>Table1[[#This Row],[kelly/4 365]]*$W$2*$U$2</f>
        <v>#DIV/0!</v>
      </c>
      <c r="O224" s="3"/>
      <c r="P224" s="3" t="e">
        <f>(Table1[[#This Row],[poisson_likelihood]] - (1-Table1[[#This Row],[poisson_likelihood]])/(1/Table1[[#This Row],[99/pinn implied]]-1))/4</f>
        <v>#DIV/0!</v>
      </c>
      <c r="Q224" s="4" t="e">
        <f>Table1[[#This Row],[kelly/4 99]]*$W$2*$U$2</f>
        <v>#DIV/0!</v>
      </c>
      <c r="R224" s="11"/>
      <c r="S2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8018</v>
      </c>
      <c r="B225" t="s">
        <v>117</v>
      </c>
      <c r="C225" s="1">
        <v>45621</v>
      </c>
      <c r="D225" t="s">
        <v>13</v>
      </c>
      <c r="E225">
        <v>2.5</v>
      </c>
      <c r="F225" s="3">
        <v>0.45045045045045001</v>
      </c>
      <c r="G225" s="3">
        <v>0.33889411320090701</v>
      </c>
      <c r="H225" s="3">
        <v>0.37169170977579402</v>
      </c>
      <c r="I225" s="3">
        <v>0.45405405405405402</v>
      </c>
      <c r="J225" s="3">
        <v>0.42946708463949801</v>
      </c>
      <c r="K225" s="3">
        <v>-3.5828771372486599E-2</v>
      </c>
      <c r="L225" s="3"/>
      <c r="M225" s="3" t="e">
        <f>(Table1[[#This Row],[poisson_likelihood]] - (1-Table1[[#This Row],[poisson_likelihood]])/(1/Table1[[#This Row],[365 implied]]-1))/4</f>
        <v>#DIV/0!</v>
      </c>
      <c r="N225" s="4" t="e">
        <f>Table1[[#This Row],[kelly/4 365]]*$W$2*$U$2</f>
        <v>#DIV/0!</v>
      </c>
      <c r="O225" s="3"/>
      <c r="P225" s="3" t="e">
        <f>(Table1[[#This Row],[poisson_likelihood]] - (1-Table1[[#This Row],[poisson_likelihood]])/(1/Table1[[#This Row],[99/pinn implied]]-1))/4</f>
        <v>#DIV/0!</v>
      </c>
      <c r="Q225" s="4" t="e">
        <f>Table1[[#This Row],[kelly/4 99]]*$W$2*$U$2</f>
        <v>#DIV/0!</v>
      </c>
      <c r="R225" s="11"/>
      <c r="S2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7896</v>
      </c>
      <c r="B226" t="s">
        <v>56</v>
      </c>
      <c r="C226" s="1">
        <v>45621</v>
      </c>
      <c r="D226" t="s">
        <v>13</v>
      </c>
      <c r="E226">
        <v>2.5</v>
      </c>
      <c r="F226" s="3">
        <v>0.52356020942408299</v>
      </c>
      <c r="G226" s="3">
        <v>0.42498057641155101</v>
      </c>
      <c r="H226" s="3">
        <v>0.45370289464175101</v>
      </c>
      <c r="I226" s="3">
        <v>0.44198895027624302</v>
      </c>
      <c r="J226" s="3">
        <v>0.45192307692307598</v>
      </c>
      <c r="K226" s="3">
        <v>-3.6655898690729098E-2</v>
      </c>
      <c r="L226" s="3"/>
      <c r="M226" s="3" t="e">
        <f>(Table1[[#This Row],[poisson_likelihood]] - (1-Table1[[#This Row],[poisson_likelihood]])/(1/Table1[[#This Row],[365 implied]]-1))/4</f>
        <v>#DIV/0!</v>
      </c>
      <c r="N226" s="4" t="e">
        <f>Table1[[#This Row],[kelly/4 365]]*$W$2*$U$2</f>
        <v>#DIV/0!</v>
      </c>
      <c r="O226" s="3"/>
      <c r="P226" s="3" t="e">
        <f>(Table1[[#This Row],[poisson_likelihood]] - (1-Table1[[#This Row],[poisson_likelihood]])/(1/Table1[[#This Row],[99/pinn implied]]-1))/4</f>
        <v>#DIV/0!</v>
      </c>
      <c r="Q226" s="4" t="e">
        <f>Table1[[#This Row],[kelly/4 99]]*$W$2*$U$2</f>
        <v>#DIV/0!</v>
      </c>
      <c r="R226" s="11"/>
      <c r="S2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7821</v>
      </c>
      <c r="B227" t="s">
        <v>19</v>
      </c>
      <c r="C227" s="1">
        <v>45621</v>
      </c>
      <c r="D227" t="s">
        <v>12</v>
      </c>
      <c r="E227">
        <v>2.5</v>
      </c>
      <c r="F227" s="3">
        <v>0.44444444444444398</v>
      </c>
      <c r="G227" s="3">
        <v>0.41602850610700498</v>
      </c>
      <c r="H227" s="3">
        <v>0.36135303476178998</v>
      </c>
      <c r="I227" s="3">
        <v>0.404371584699453</v>
      </c>
      <c r="J227" s="3">
        <v>0.43769968051118202</v>
      </c>
      <c r="K227" s="3">
        <v>-3.7391134357194399E-2</v>
      </c>
      <c r="L227" s="3"/>
      <c r="M227" s="3" t="e">
        <f>(Table1[[#This Row],[poisson_likelihood]] - (1-Table1[[#This Row],[poisson_likelihood]])/(1/Table1[[#This Row],[365 implied]]-1))/4</f>
        <v>#DIV/0!</v>
      </c>
      <c r="N227" s="4" t="e">
        <f>Table1[[#This Row],[kelly/4 365]]*$W$2*$U$2</f>
        <v>#DIV/0!</v>
      </c>
      <c r="O227" s="3"/>
      <c r="P227" s="3" t="e">
        <f>(Table1[[#This Row],[poisson_likelihood]] - (1-Table1[[#This Row],[poisson_likelihood]])/(1/Table1[[#This Row],[99/pinn implied]]-1))/4</f>
        <v>#DIV/0!</v>
      </c>
      <c r="Q227" s="4" t="e">
        <f>Table1[[#This Row],[kelly/4 99]]*$W$2*$U$2</f>
        <v>#DIV/0!</v>
      </c>
      <c r="R227" s="11"/>
      <c r="S2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8075</v>
      </c>
      <c r="B228" t="s">
        <v>146</v>
      </c>
      <c r="C228" s="1">
        <v>45621</v>
      </c>
      <c r="D228" t="s">
        <v>12</v>
      </c>
      <c r="E228">
        <v>2.5</v>
      </c>
      <c r="F228" s="3">
        <v>0.467289719626168</v>
      </c>
      <c r="G228" s="3">
        <v>0.42311920064896802</v>
      </c>
      <c r="H228" s="3">
        <v>0.38537186952328401</v>
      </c>
      <c r="I228" s="3">
        <v>0.29411764705882298</v>
      </c>
      <c r="J228" s="3">
        <v>0.30212765957446802</v>
      </c>
      <c r="K228" s="3">
        <v>-3.84439033377569E-2</v>
      </c>
      <c r="L228" s="3"/>
      <c r="M228" s="3" t="e">
        <f>(Table1[[#This Row],[poisson_likelihood]] - (1-Table1[[#This Row],[poisson_likelihood]])/(1/Table1[[#This Row],[365 implied]]-1))/4</f>
        <v>#DIV/0!</v>
      </c>
      <c r="N228" s="4" t="e">
        <f>Table1[[#This Row],[kelly/4 365]]*$W$2*$U$2</f>
        <v>#DIV/0!</v>
      </c>
      <c r="O228" s="3"/>
      <c r="P228" s="3" t="e">
        <f>(Table1[[#This Row],[poisson_likelihood]] - (1-Table1[[#This Row],[poisson_likelihood]])/(1/Table1[[#This Row],[99/pinn implied]]-1))/4</f>
        <v>#DIV/0!</v>
      </c>
      <c r="Q228" s="4" t="e">
        <f>Table1[[#This Row],[kelly/4 99]]*$W$2*$U$2</f>
        <v>#DIV/0!</v>
      </c>
      <c r="R228" s="11"/>
      <c r="S2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7851</v>
      </c>
      <c r="B229" t="s">
        <v>34</v>
      </c>
      <c r="C229" s="1">
        <v>45621</v>
      </c>
      <c r="D229" t="s">
        <v>12</v>
      </c>
      <c r="E229">
        <v>3.5</v>
      </c>
      <c r="F229" s="3">
        <v>0.485436893203883</v>
      </c>
      <c r="G229" s="3">
        <v>0.448043688031593</v>
      </c>
      <c r="H229" s="3">
        <v>0.40622828311585102</v>
      </c>
      <c r="I229" s="3">
        <v>0.48901098901098899</v>
      </c>
      <c r="J229" s="3">
        <v>0.51446945337620498</v>
      </c>
      <c r="K229" s="3">
        <v>-3.84834284861666E-2</v>
      </c>
      <c r="L229" s="3"/>
      <c r="M229" s="3" t="e">
        <f>(Table1[[#This Row],[poisson_likelihood]] - (1-Table1[[#This Row],[poisson_likelihood]])/(1/Table1[[#This Row],[365 implied]]-1))/4</f>
        <v>#DIV/0!</v>
      </c>
      <c r="N229" s="4" t="e">
        <f>Table1[[#This Row],[kelly/4 365]]*$W$2*$U$2</f>
        <v>#DIV/0!</v>
      </c>
      <c r="O229" s="3"/>
      <c r="P229" s="3" t="e">
        <f>(Table1[[#This Row],[poisson_likelihood]] - (1-Table1[[#This Row],[poisson_likelihood]])/(1/Table1[[#This Row],[99/pinn implied]]-1))/4</f>
        <v>#DIV/0!</v>
      </c>
      <c r="Q229" s="4" t="e">
        <f>Table1[[#This Row],[kelly/4 99]]*$W$2*$U$2</f>
        <v>#DIV/0!</v>
      </c>
      <c r="R229" s="11"/>
      <c r="S2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8005</v>
      </c>
      <c r="B230" t="s">
        <v>111</v>
      </c>
      <c r="C230" s="1">
        <v>45621</v>
      </c>
      <c r="D230" t="s">
        <v>12</v>
      </c>
      <c r="E230">
        <v>2.5</v>
      </c>
      <c r="F230" s="3">
        <v>0.59171597633136097</v>
      </c>
      <c r="G230" s="3">
        <v>0.56409448739066803</v>
      </c>
      <c r="H230" s="3">
        <v>0.52795482918080405</v>
      </c>
      <c r="I230" s="3">
        <v>0.443037974683544</v>
      </c>
      <c r="J230" s="3">
        <v>0.44520547945205402</v>
      </c>
      <c r="K230" s="3">
        <v>-3.90421516972611E-2</v>
      </c>
      <c r="L230" s="3"/>
      <c r="M230" s="3" t="e">
        <f>(Table1[[#This Row],[poisson_likelihood]] - (1-Table1[[#This Row],[poisson_likelihood]])/(1/Table1[[#This Row],[365 implied]]-1))/4</f>
        <v>#DIV/0!</v>
      </c>
      <c r="N230" s="4" t="e">
        <f>Table1[[#This Row],[kelly/4 365]]*$W$2*$U$2</f>
        <v>#DIV/0!</v>
      </c>
      <c r="O230" s="3"/>
      <c r="P230" s="3" t="e">
        <f>(Table1[[#This Row],[poisson_likelihood]] - (1-Table1[[#This Row],[poisson_likelihood]])/(1/Table1[[#This Row],[99/pinn implied]]-1))/4</f>
        <v>#DIV/0!</v>
      </c>
      <c r="Q230" s="4" t="e">
        <f>Table1[[#This Row],[kelly/4 99]]*$W$2*$U$2</f>
        <v>#DIV/0!</v>
      </c>
      <c r="R230" s="11"/>
      <c r="S2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7942</v>
      </c>
      <c r="B231" t="s">
        <v>79</v>
      </c>
      <c r="C231" s="1">
        <v>45621</v>
      </c>
      <c r="D231" t="s">
        <v>13</v>
      </c>
      <c r="E231">
        <v>1.5</v>
      </c>
      <c r="F231" s="3">
        <v>0.45871559633027498</v>
      </c>
      <c r="G231" s="3">
        <v>0.34946679865290697</v>
      </c>
      <c r="H231" s="3">
        <v>0.37400103457913397</v>
      </c>
      <c r="I231" s="3">
        <v>0.4</v>
      </c>
      <c r="J231" s="3">
        <v>0.41811846689895399</v>
      </c>
      <c r="K231" s="3">
        <v>-3.9126640808789401E-2</v>
      </c>
      <c r="L231" s="3"/>
      <c r="M231" s="3" t="e">
        <f>(Table1[[#This Row],[poisson_likelihood]] - (1-Table1[[#This Row],[poisson_likelihood]])/(1/Table1[[#This Row],[365 implied]]-1))/4</f>
        <v>#DIV/0!</v>
      </c>
      <c r="N231" s="4" t="e">
        <f>Table1[[#This Row],[kelly/4 365]]*$W$2*$U$2</f>
        <v>#DIV/0!</v>
      </c>
      <c r="O231" s="3"/>
      <c r="P231" s="3" t="e">
        <f>(Table1[[#This Row],[poisson_likelihood]] - (1-Table1[[#This Row],[poisson_likelihood]])/(1/Table1[[#This Row],[99/pinn implied]]-1))/4</f>
        <v>#DIV/0!</v>
      </c>
      <c r="Q231" s="4" t="e">
        <f>Table1[[#This Row],[kelly/4 99]]*$W$2*$U$2</f>
        <v>#DIV/0!</v>
      </c>
      <c r="R231" s="11"/>
      <c r="S2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7892</v>
      </c>
      <c r="B232" t="s">
        <v>54</v>
      </c>
      <c r="C232" s="1">
        <v>45621</v>
      </c>
      <c r="D232" t="s">
        <v>13</v>
      </c>
      <c r="E232">
        <v>2.5</v>
      </c>
      <c r="F232" s="3">
        <v>0.54945054945054905</v>
      </c>
      <c r="G232" s="3">
        <v>0.44077607228793197</v>
      </c>
      <c r="H232" s="3">
        <v>0.47779617477321501</v>
      </c>
      <c r="I232" s="3">
        <v>0.46285714285714202</v>
      </c>
      <c r="J232" s="3">
        <v>0.49668874172185401</v>
      </c>
      <c r="K232" s="3">
        <v>-3.9759439607545098E-2</v>
      </c>
      <c r="L232" s="3"/>
      <c r="M232" s="3" t="e">
        <f>(Table1[[#This Row],[poisson_likelihood]] - (1-Table1[[#This Row],[poisson_likelihood]])/(1/Table1[[#This Row],[365 implied]]-1))/4</f>
        <v>#DIV/0!</v>
      </c>
      <c r="N232" s="4" t="e">
        <f>Table1[[#This Row],[kelly/4 365]]*$W$2*$U$2</f>
        <v>#DIV/0!</v>
      </c>
      <c r="O232" s="3"/>
      <c r="P232" s="3" t="e">
        <f>(Table1[[#This Row],[poisson_likelihood]] - (1-Table1[[#This Row],[poisson_likelihood]])/(1/Table1[[#This Row],[99/pinn implied]]-1))/4</f>
        <v>#DIV/0!</v>
      </c>
      <c r="Q232" s="4" t="e">
        <f>Table1[[#This Row],[kelly/4 99]]*$W$2*$U$2</f>
        <v>#DIV/0!</v>
      </c>
      <c r="R232" s="11"/>
      <c r="S2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8098</v>
      </c>
      <c r="B233" t="s">
        <v>157</v>
      </c>
      <c r="C233" s="1">
        <v>45621</v>
      </c>
      <c r="D233" t="s">
        <v>13</v>
      </c>
      <c r="E233">
        <v>1.5</v>
      </c>
      <c r="F233" s="3">
        <v>0.45454545454545398</v>
      </c>
      <c r="G233" s="3">
        <v>0.32143812511257802</v>
      </c>
      <c r="H233" s="3">
        <v>0.36763980297699</v>
      </c>
      <c r="I233" s="3">
        <v>0.43093922651933703</v>
      </c>
      <c r="J233" s="3">
        <v>0.43408360128617302</v>
      </c>
      <c r="K233" s="3">
        <v>-3.98317569688795E-2</v>
      </c>
      <c r="L233" s="3"/>
      <c r="M233" s="3" t="e">
        <f>(Table1[[#This Row],[poisson_likelihood]] - (1-Table1[[#This Row],[poisson_likelihood]])/(1/Table1[[#This Row],[365 implied]]-1))/4</f>
        <v>#DIV/0!</v>
      </c>
      <c r="N233" s="4" t="e">
        <f>Table1[[#This Row],[kelly/4 365]]*$W$2*$U$2</f>
        <v>#DIV/0!</v>
      </c>
      <c r="O233" s="3"/>
      <c r="P233" s="3" t="e">
        <f>(Table1[[#This Row],[poisson_likelihood]] - (1-Table1[[#This Row],[poisson_likelihood]])/(1/Table1[[#This Row],[99/pinn implied]]-1))/4</f>
        <v>#DIV/0!</v>
      </c>
      <c r="Q233" s="4" t="e">
        <f>Table1[[#This Row],[kelly/4 99]]*$W$2*$U$2</f>
        <v>#DIV/0!</v>
      </c>
      <c r="R233" s="11"/>
      <c r="S2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8025</v>
      </c>
      <c r="B234" t="s">
        <v>121</v>
      </c>
      <c r="C234" s="1">
        <v>45621</v>
      </c>
      <c r="D234" t="s">
        <v>12</v>
      </c>
      <c r="E234">
        <v>2.5</v>
      </c>
      <c r="F234" s="3">
        <v>0.50761421319796896</v>
      </c>
      <c r="G234" s="3">
        <v>0.47002077238473799</v>
      </c>
      <c r="H234" s="3">
        <v>0.42778047411423697</v>
      </c>
      <c r="I234" s="3">
        <v>0.48648648648648601</v>
      </c>
      <c r="J234" s="3">
        <v>0.469465648854961</v>
      </c>
      <c r="K234" s="3">
        <v>-4.0534140720348701E-2</v>
      </c>
      <c r="L234" s="3"/>
      <c r="M234" s="3" t="e">
        <f>(Table1[[#This Row],[poisson_likelihood]] - (1-Table1[[#This Row],[poisson_likelihood]])/(1/Table1[[#This Row],[365 implied]]-1))/4</f>
        <v>#DIV/0!</v>
      </c>
      <c r="N234" s="4" t="e">
        <f>Table1[[#This Row],[kelly/4 365]]*$W$2*$U$2</f>
        <v>#DIV/0!</v>
      </c>
      <c r="O234" s="3"/>
      <c r="P234" s="3" t="e">
        <f>(Table1[[#This Row],[poisson_likelihood]] - (1-Table1[[#This Row],[poisson_likelihood]])/(1/Table1[[#This Row],[99/pinn implied]]-1))/4</f>
        <v>#DIV/0!</v>
      </c>
      <c r="Q234" s="4" t="e">
        <f>Table1[[#This Row],[kelly/4 99]]*$W$2*$U$2</f>
        <v>#DIV/0!</v>
      </c>
      <c r="R234" s="11"/>
      <c r="S2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8038</v>
      </c>
      <c r="B235" t="s">
        <v>127</v>
      </c>
      <c r="C235" s="1">
        <v>45621</v>
      </c>
      <c r="D235" t="s">
        <v>13</v>
      </c>
      <c r="E235">
        <v>1.5</v>
      </c>
      <c r="F235" s="3">
        <v>0.45045045045045001</v>
      </c>
      <c r="G235" s="3">
        <v>0.33705628643772201</v>
      </c>
      <c r="H235" s="3">
        <v>0.36024196472896503</v>
      </c>
      <c r="I235" s="3">
        <v>0.36931818181818099</v>
      </c>
      <c r="J235" s="3">
        <v>0.36721311475409801</v>
      </c>
      <c r="K235" s="3">
        <v>-4.1037466865101901E-2</v>
      </c>
      <c r="L235" s="3"/>
      <c r="M235" s="3" t="e">
        <f>(Table1[[#This Row],[poisson_likelihood]] - (1-Table1[[#This Row],[poisson_likelihood]])/(1/Table1[[#This Row],[365 implied]]-1))/4</f>
        <v>#DIV/0!</v>
      </c>
      <c r="N235" s="4" t="e">
        <f>Table1[[#This Row],[kelly/4 365]]*$W$2*$U$2</f>
        <v>#DIV/0!</v>
      </c>
      <c r="O235" s="3"/>
      <c r="P235" s="3" t="e">
        <f>(Table1[[#This Row],[poisson_likelihood]] - (1-Table1[[#This Row],[poisson_likelihood]])/(1/Table1[[#This Row],[99/pinn implied]]-1))/4</f>
        <v>#DIV/0!</v>
      </c>
      <c r="Q235" s="4" t="e">
        <f>Table1[[#This Row],[kelly/4 99]]*$W$2*$U$2</f>
        <v>#DIV/0!</v>
      </c>
      <c r="R235" s="11"/>
      <c r="S2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7843</v>
      </c>
      <c r="B236" t="s">
        <v>30</v>
      </c>
      <c r="C236" s="1">
        <v>45621</v>
      </c>
      <c r="D236" t="s">
        <v>12</v>
      </c>
      <c r="E236">
        <v>2.5</v>
      </c>
      <c r="F236" s="3">
        <v>0.50505050505050497</v>
      </c>
      <c r="G236" s="3">
        <v>0.46702269758901699</v>
      </c>
      <c r="H236" s="3">
        <v>0.42129272347643598</v>
      </c>
      <c r="I236" s="3">
        <v>0.52247191011235905</v>
      </c>
      <c r="J236" s="3">
        <v>0.51839464882943098</v>
      </c>
      <c r="K236" s="3">
        <v>-4.2306226407310098E-2</v>
      </c>
      <c r="L236" s="3"/>
      <c r="M236" s="3" t="e">
        <f>(Table1[[#This Row],[poisson_likelihood]] - (1-Table1[[#This Row],[poisson_likelihood]])/(1/Table1[[#This Row],[365 implied]]-1))/4</f>
        <v>#DIV/0!</v>
      </c>
      <c r="N236" s="4" t="e">
        <f>Table1[[#This Row],[kelly/4 365]]*$W$2*$U$2</f>
        <v>#DIV/0!</v>
      </c>
      <c r="O236" s="3"/>
      <c r="P236" s="3" t="e">
        <f>(Table1[[#This Row],[poisson_likelihood]] - (1-Table1[[#This Row],[poisson_likelihood]])/(1/Table1[[#This Row],[99/pinn implied]]-1))/4</f>
        <v>#DIV/0!</v>
      </c>
      <c r="Q236" s="4" t="e">
        <f>Table1[[#This Row],[kelly/4 99]]*$W$2*$U$2</f>
        <v>#DIV/0!</v>
      </c>
      <c r="R236" s="11"/>
      <c r="S2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8086</v>
      </c>
      <c r="B237" t="s">
        <v>151</v>
      </c>
      <c r="C237" s="1">
        <v>45621</v>
      </c>
      <c r="D237" t="s">
        <v>13</v>
      </c>
      <c r="E237">
        <v>2.5</v>
      </c>
      <c r="F237" s="3">
        <v>0.467289719626168</v>
      </c>
      <c r="G237" s="3">
        <v>0.33973983764249099</v>
      </c>
      <c r="H237" s="3">
        <v>0.37566011702354901</v>
      </c>
      <c r="I237" s="3">
        <v>0.45614035087719201</v>
      </c>
      <c r="J237" s="3">
        <v>0.46864686468646799</v>
      </c>
      <c r="K237" s="3">
        <v>-4.3001611747720103E-2</v>
      </c>
      <c r="L237" s="3"/>
      <c r="M237" s="3" t="e">
        <f>(Table1[[#This Row],[poisson_likelihood]] - (1-Table1[[#This Row],[poisson_likelihood]])/(1/Table1[[#This Row],[365 implied]]-1))/4</f>
        <v>#DIV/0!</v>
      </c>
      <c r="N237" s="4" t="e">
        <f>Table1[[#This Row],[kelly/4 365]]*$W$2*$U$2</f>
        <v>#DIV/0!</v>
      </c>
      <c r="O237" s="3"/>
      <c r="P237" s="3" t="e">
        <f>(Table1[[#This Row],[poisson_likelihood]] - (1-Table1[[#This Row],[poisson_likelihood]])/(1/Table1[[#This Row],[99/pinn implied]]-1))/4</f>
        <v>#DIV/0!</v>
      </c>
      <c r="Q237" s="4" t="e">
        <f>Table1[[#This Row],[kelly/4 99]]*$W$2*$U$2</f>
        <v>#DIV/0!</v>
      </c>
      <c r="R237" s="11"/>
      <c r="S2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8000</v>
      </c>
      <c r="B238" t="s">
        <v>108</v>
      </c>
      <c r="C238" s="1">
        <v>45621</v>
      </c>
      <c r="D238" t="s">
        <v>13</v>
      </c>
      <c r="E238">
        <v>2.5</v>
      </c>
      <c r="F238" s="3">
        <v>0.59880239520958001</v>
      </c>
      <c r="G238" s="3">
        <v>0.48578527543347599</v>
      </c>
      <c r="H238" s="3">
        <v>0.52939580247997498</v>
      </c>
      <c r="I238" s="3">
        <v>0.55395683453237399</v>
      </c>
      <c r="J238" s="3">
        <v>0.54166666666666596</v>
      </c>
      <c r="K238" s="3">
        <v>-4.3249630544194402E-2</v>
      </c>
      <c r="L238" s="3"/>
      <c r="M238" s="3" t="e">
        <f>(Table1[[#This Row],[poisson_likelihood]] - (1-Table1[[#This Row],[poisson_likelihood]])/(1/Table1[[#This Row],[365 implied]]-1))/4</f>
        <v>#DIV/0!</v>
      </c>
      <c r="N238" s="4" t="e">
        <f>Table1[[#This Row],[kelly/4 365]]*$W$2*$U$2</f>
        <v>#DIV/0!</v>
      </c>
      <c r="O238" s="3"/>
      <c r="P238" s="3" t="e">
        <f>(Table1[[#This Row],[poisson_likelihood]] - (1-Table1[[#This Row],[poisson_likelihood]])/(1/Table1[[#This Row],[99/pinn implied]]-1))/4</f>
        <v>#DIV/0!</v>
      </c>
      <c r="Q238" s="4" t="e">
        <f>Table1[[#This Row],[kelly/4 99]]*$W$2*$U$2</f>
        <v>#DIV/0!</v>
      </c>
      <c r="R238" s="11"/>
      <c r="S2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7819</v>
      </c>
      <c r="B239" t="s">
        <v>18</v>
      </c>
      <c r="C239" s="1">
        <v>45621</v>
      </c>
      <c r="D239" t="s">
        <v>12</v>
      </c>
      <c r="E239">
        <v>2.5</v>
      </c>
      <c r="F239" s="3">
        <v>0.44444444444444398</v>
      </c>
      <c r="G239" s="3">
        <v>0.40013830762951003</v>
      </c>
      <c r="H239" s="3">
        <v>0.347986825894115</v>
      </c>
      <c r="I239" s="3">
        <v>0.48520710059171501</v>
      </c>
      <c r="J239" s="3">
        <v>0.44097222222222199</v>
      </c>
      <c r="K239" s="3">
        <v>-4.34059283476479E-2</v>
      </c>
      <c r="L239" s="3"/>
      <c r="M239" s="3" t="e">
        <f>(Table1[[#This Row],[poisson_likelihood]] - (1-Table1[[#This Row],[poisson_likelihood]])/(1/Table1[[#This Row],[365 implied]]-1))/4</f>
        <v>#DIV/0!</v>
      </c>
      <c r="N239" s="4" t="e">
        <f>Table1[[#This Row],[kelly/4 365]]*$W$2*$U$2</f>
        <v>#DIV/0!</v>
      </c>
      <c r="O239" s="3"/>
      <c r="P239" s="3" t="e">
        <f>(Table1[[#This Row],[poisson_likelihood]] - (1-Table1[[#This Row],[poisson_likelihood]])/(1/Table1[[#This Row],[99/pinn implied]]-1))/4</f>
        <v>#DIV/0!</v>
      </c>
      <c r="Q239" s="4" t="e">
        <f>Table1[[#This Row],[kelly/4 99]]*$W$2*$U$2</f>
        <v>#DIV/0!</v>
      </c>
      <c r="R239" s="11"/>
      <c r="S2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7934</v>
      </c>
      <c r="B240" t="s">
        <v>75</v>
      </c>
      <c r="C240" s="1">
        <v>45621</v>
      </c>
      <c r="D240" t="s">
        <v>13</v>
      </c>
      <c r="E240">
        <v>1.5</v>
      </c>
      <c r="F240" s="3">
        <v>0.48076923076923</v>
      </c>
      <c r="G240" s="3">
        <v>0.33129376183463399</v>
      </c>
      <c r="H240" s="3">
        <v>0.389808068146349</v>
      </c>
      <c r="I240" s="3">
        <v>0.45355191256830601</v>
      </c>
      <c r="J240" s="3">
        <v>0.43573667711598701</v>
      </c>
      <c r="K240" s="3">
        <v>-4.3796115336942901E-2</v>
      </c>
      <c r="L240" s="3"/>
      <c r="M240" s="3" t="e">
        <f>(Table1[[#This Row],[poisson_likelihood]] - (1-Table1[[#This Row],[poisson_likelihood]])/(1/Table1[[#This Row],[365 implied]]-1))/4</f>
        <v>#DIV/0!</v>
      </c>
      <c r="N240" s="4" t="e">
        <f>Table1[[#This Row],[kelly/4 365]]*$W$2*$U$2</f>
        <v>#DIV/0!</v>
      </c>
      <c r="O240" s="3"/>
      <c r="P240" s="3" t="e">
        <f>(Table1[[#This Row],[poisson_likelihood]] - (1-Table1[[#This Row],[poisson_likelihood]])/(1/Table1[[#This Row],[99/pinn implied]]-1))/4</f>
        <v>#DIV/0!</v>
      </c>
      <c r="Q240" s="4" t="e">
        <f>Table1[[#This Row],[kelly/4 99]]*$W$2*$U$2</f>
        <v>#DIV/0!</v>
      </c>
      <c r="R240" s="11"/>
      <c r="S2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7987</v>
      </c>
      <c r="B241" t="s">
        <v>102</v>
      </c>
      <c r="C241" s="1">
        <v>45621</v>
      </c>
      <c r="D241" t="s">
        <v>12</v>
      </c>
      <c r="E241">
        <v>1.5</v>
      </c>
      <c r="F241" s="3">
        <v>0.61728395061728303</v>
      </c>
      <c r="G241" s="3">
        <v>0.59861235867805596</v>
      </c>
      <c r="H241" s="3">
        <v>0.55023757351854297</v>
      </c>
      <c r="I241" s="3">
        <v>0.58426966292134797</v>
      </c>
      <c r="J241" s="3">
        <v>0.57792207792207795</v>
      </c>
      <c r="K241" s="3">
        <v>-4.3796423749983701E-2</v>
      </c>
      <c r="L241" s="3"/>
      <c r="M241" s="3" t="e">
        <f>(Table1[[#This Row],[poisson_likelihood]] - (1-Table1[[#This Row],[poisson_likelihood]])/(1/Table1[[#This Row],[365 implied]]-1))/4</f>
        <v>#DIV/0!</v>
      </c>
      <c r="N241" s="4" t="e">
        <f>Table1[[#This Row],[kelly/4 365]]*$W$2*$U$2</f>
        <v>#DIV/0!</v>
      </c>
      <c r="O241" s="3"/>
      <c r="P241" s="3" t="e">
        <f>(Table1[[#This Row],[poisson_likelihood]] - (1-Table1[[#This Row],[poisson_likelihood]])/(1/Table1[[#This Row],[99/pinn implied]]-1))/4</f>
        <v>#DIV/0!</v>
      </c>
      <c r="Q241" s="4" t="e">
        <f>Table1[[#This Row],[kelly/4 99]]*$W$2*$U$2</f>
        <v>#DIV/0!</v>
      </c>
      <c r="R241" s="11"/>
      <c r="S2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7918</v>
      </c>
      <c r="B242" t="s">
        <v>67</v>
      </c>
      <c r="C242" s="1">
        <v>45621</v>
      </c>
      <c r="D242" t="s">
        <v>13</v>
      </c>
      <c r="E242">
        <v>1.5</v>
      </c>
      <c r="F242" s="3">
        <v>0.43290043290043201</v>
      </c>
      <c r="G242" s="3">
        <v>0.30484645226826002</v>
      </c>
      <c r="H242" s="3">
        <v>0.33230998209708001</v>
      </c>
      <c r="I242" s="3">
        <v>0.462365591397849</v>
      </c>
      <c r="J242" s="3">
        <v>0.44409937888198697</v>
      </c>
      <c r="K242" s="3">
        <v>-4.4344263617508199E-2</v>
      </c>
      <c r="L242" s="3"/>
      <c r="M242" s="3" t="e">
        <f>(Table1[[#This Row],[poisson_likelihood]] - (1-Table1[[#This Row],[poisson_likelihood]])/(1/Table1[[#This Row],[365 implied]]-1))/4</f>
        <v>#DIV/0!</v>
      </c>
      <c r="N242" s="4" t="e">
        <f>Table1[[#This Row],[kelly/4 365]]*$W$2*$U$2</f>
        <v>#DIV/0!</v>
      </c>
      <c r="O242" s="3"/>
      <c r="P242" s="3" t="e">
        <f>(Table1[[#This Row],[poisson_likelihood]] - (1-Table1[[#This Row],[poisson_likelihood]])/(1/Table1[[#This Row],[99/pinn implied]]-1))/4</f>
        <v>#DIV/0!</v>
      </c>
      <c r="Q242" s="4" t="e">
        <f>Table1[[#This Row],[kelly/4 99]]*$W$2*$U$2</f>
        <v>#DIV/0!</v>
      </c>
      <c r="R242" s="11"/>
      <c r="S2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8095</v>
      </c>
      <c r="B243" t="s">
        <v>156</v>
      </c>
      <c r="C243" s="1">
        <v>45621</v>
      </c>
      <c r="D243" t="s">
        <v>12</v>
      </c>
      <c r="E243">
        <v>2.5</v>
      </c>
      <c r="F243" s="3">
        <v>0.39682539682539603</v>
      </c>
      <c r="G243" s="3">
        <v>0.34120933153967897</v>
      </c>
      <c r="H243" s="3">
        <v>0.28269932230838601</v>
      </c>
      <c r="I243" s="3">
        <v>0.36627906976744101</v>
      </c>
      <c r="J243" s="3">
        <v>0.37419354838709601</v>
      </c>
      <c r="K243" s="3">
        <v>-4.7302254569550499E-2</v>
      </c>
      <c r="L243" s="3"/>
      <c r="M243" s="3" t="e">
        <f>(Table1[[#This Row],[poisson_likelihood]] - (1-Table1[[#This Row],[poisson_likelihood]])/(1/Table1[[#This Row],[365 implied]]-1))/4</f>
        <v>#DIV/0!</v>
      </c>
      <c r="N243" s="4" t="e">
        <f>Table1[[#This Row],[kelly/4 365]]*$W$2*$U$2</f>
        <v>#DIV/0!</v>
      </c>
      <c r="O243" s="3"/>
      <c r="P243" s="3" t="e">
        <f>(Table1[[#This Row],[poisson_likelihood]] - (1-Table1[[#This Row],[poisson_likelihood]])/(1/Table1[[#This Row],[99/pinn implied]]-1))/4</f>
        <v>#DIV/0!</v>
      </c>
      <c r="Q243" s="4" t="e">
        <f>Table1[[#This Row],[kelly/4 99]]*$W$2*$U$2</f>
        <v>#DIV/0!</v>
      </c>
      <c r="R243" s="11"/>
      <c r="S2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8021</v>
      </c>
      <c r="B244" t="s">
        <v>119</v>
      </c>
      <c r="C244" s="1">
        <v>45621</v>
      </c>
      <c r="D244" t="s">
        <v>12</v>
      </c>
      <c r="E244">
        <v>1.5</v>
      </c>
      <c r="F244" s="3">
        <v>0.58479532163742598</v>
      </c>
      <c r="G244" s="3">
        <v>0.56242121878108697</v>
      </c>
      <c r="H244" s="3">
        <v>0.50618909352823505</v>
      </c>
      <c r="I244" s="3">
        <v>0.50543478260869501</v>
      </c>
      <c r="J244" s="3">
        <v>0.490506329113924</v>
      </c>
      <c r="K244" s="3">
        <v>-4.7329806361520198E-2</v>
      </c>
      <c r="L244" s="3"/>
      <c r="M244" s="3" t="e">
        <f>(Table1[[#This Row],[poisson_likelihood]] - (1-Table1[[#This Row],[poisson_likelihood]])/(1/Table1[[#This Row],[365 implied]]-1))/4</f>
        <v>#DIV/0!</v>
      </c>
      <c r="N244" s="4" t="e">
        <f>Table1[[#This Row],[kelly/4 365]]*$W$2*$U$2</f>
        <v>#DIV/0!</v>
      </c>
      <c r="O244" s="3"/>
      <c r="P244" s="3" t="e">
        <f>(Table1[[#This Row],[poisson_likelihood]] - (1-Table1[[#This Row],[poisson_likelihood]])/(1/Table1[[#This Row],[99/pinn implied]]-1))/4</f>
        <v>#DIV/0!</v>
      </c>
      <c r="Q244" s="4" t="e">
        <f>Table1[[#This Row],[kelly/4 99]]*$W$2*$U$2</f>
        <v>#DIV/0!</v>
      </c>
      <c r="R244" s="11"/>
      <c r="S2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8002</v>
      </c>
      <c r="B245" t="s">
        <v>109</v>
      </c>
      <c r="C245" s="1">
        <v>45621</v>
      </c>
      <c r="D245" t="s">
        <v>13</v>
      </c>
      <c r="E245">
        <v>2.5</v>
      </c>
      <c r="F245" s="3">
        <v>0.57142857142857095</v>
      </c>
      <c r="G245" s="3">
        <v>0.44921184660950197</v>
      </c>
      <c r="H245" s="3">
        <v>0.48931872923491099</v>
      </c>
      <c r="I245" s="3">
        <v>0.56741573033707804</v>
      </c>
      <c r="J245" s="3">
        <v>0.57281553398058205</v>
      </c>
      <c r="K245" s="3">
        <v>-4.7897407946301498E-2</v>
      </c>
      <c r="L245" s="3"/>
      <c r="M245" s="3" t="e">
        <f>(Table1[[#This Row],[poisson_likelihood]] - (1-Table1[[#This Row],[poisson_likelihood]])/(1/Table1[[#This Row],[365 implied]]-1))/4</f>
        <v>#DIV/0!</v>
      </c>
      <c r="N245" s="4" t="e">
        <f>Table1[[#This Row],[kelly/4 365]]*$W$2*$U$2</f>
        <v>#DIV/0!</v>
      </c>
      <c r="O245" s="3"/>
      <c r="P245" s="3" t="e">
        <f>(Table1[[#This Row],[poisson_likelihood]] - (1-Table1[[#This Row],[poisson_likelihood]])/(1/Table1[[#This Row],[99/pinn implied]]-1))/4</f>
        <v>#DIV/0!</v>
      </c>
      <c r="Q245" s="4" t="e">
        <f>Table1[[#This Row],[kelly/4 99]]*$W$2*$U$2</f>
        <v>#DIV/0!</v>
      </c>
      <c r="R245" s="11"/>
      <c r="S2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7930</v>
      </c>
      <c r="B246" t="s">
        <v>73</v>
      </c>
      <c r="C246" s="1">
        <v>45621</v>
      </c>
      <c r="D246" t="s">
        <v>13</v>
      </c>
      <c r="E246">
        <v>1.5</v>
      </c>
      <c r="F246" s="3">
        <v>0.40650406504065001</v>
      </c>
      <c r="G246" s="3">
        <v>0.25780092950635802</v>
      </c>
      <c r="H246" s="3">
        <v>0.29094532439160198</v>
      </c>
      <c r="I246" s="3">
        <v>0.34146341463414598</v>
      </c>
      <c r="J246" s="3">
        <v>0.35251798561150999</v>
      </c>
      <c r="K246" s="3">
        <v>-4.8677140752852198E-2</v>
      </c>
      <c r="L246" s="3"/>
      <c r="M246" s="3" t="e">
        <f>(Table1[[#This Row],[poisson_likelihood]] - (1-Table1[[#This Row],[poisson_likelihood]])/(1/Table1[[#This Row],[365 implied]]-1))/4</f>
        <v>#DIV/0!</v>
      </c>
      <c r="N246" s="4" t="e">
        <f>Table1[[#This Row],[kelly/4 365]]*$W$2*$U$2</f>
        <v>#DIV/0!</v>
      </c>
      <c r="O246" s="3"/>
      <c r="P246" s="3" t="e">
        <f>(Table1[[#This Row],[poisson_likelihood]] - (1-Table1[[#This Row],[poisson_likelihood]])/(1/Table1[[#This Row],[99/pinn implied]]-1))/4</f>
        <v>#DIV/0!</v>
      </c>
      <c r="Q246" s="4" t="e">
        <f>Table1[[#This Row],[kelly/4 99]]*$W$2*$U$2</f>
        <v>#DIV/0!</v>
      </c>
      <c r="R246" s="11"/>
      <c r="S2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8051</v>
      </c>
      <c r="B247" t="s">
        <v>134</v>
      </c>
      <c r="C247" s="1">
        <v>45621</v>
      </c>
      <c r="D247" t="s">
        <v>12</v>
      </c>
      <c r="E247">
        <v>1.5</v>
      </c>
      <c r="F247" s="3">
        <v>0.59171597633136097</v>
      </c>
      <c r="G247" s="3">
        <v>0.56312736139165998</v>
      </c>
      <c r="H247" s="3">
        <v>0.51204744744901998</v>
      </c>
      <c r="I247" s="3">
        <v>0.5</v>
      </c>
      <c r="J247" s="3">
        <v>0.48022598870056499</v>
      </c>
      <c r="K247" s="3">
        <v>-4.8782541235925903E-2</v>
      </c>
      <c r="L247" s="3"/>
      <c r="M247" s="3" t="e">
        <f>(Table1[[#This Row],[poisson_likelihood]] - (1-Table1[[#This Row],[poisson_likelihood]])/(1/Table1[[#This Row],[365 implied]]-1))/4</f>
        <v>#DIV/0!</v>
      </c>
      <c r="N247" s="4" t="e">
        <f>Table1[[#This Row],[kelly/4 365]]*$W$2*$U$2</f>
        <v>#DIV/0!</v>
      </c>
      <c r="O247" s="3"/>
      <c r="P247" s="3" t="e">
        <f>(Table1[[#This Row],[poisson_likelihood]] - (1-Table1[[#This Row],[poisson_likelihood]])/(1/Table1[[#This Row],[99/pinn implied]]-1))/4</f>
        <v>#DIV/0!</v>
      </c>
      <c r="Q247" s="4" t="e">
        <f>Table1[[#This Row],[kelly/4 99]]*$W$2*$U$2</f>
        <v>#DIV/0!</v>
      </c>
      <c r="R247" s="11"/>
      <c r="S2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7923</v>
      </c>
      <c r="B248" t="s">
        <v>70</v>
      </c>
      <c r="C248" s="1">
        <v>45621</v>
      </c>
      <c r="D248" t="s">
        <v>12</v>
      </c>
      <c r="E248">
        <v>3.5</v>
      </c>
      <c r="F248" s="3">
        <v>0.53191489361702105</v>
      </c>
      <c r="G248" s="3">
        <v>0.47568022240163799</v>
      </c>
      <c r="H248" s="3">
        <v>0.43690189373362298</v>
      </c>
      <c r="I248" s="3">
        <v>0.387978142076502</v>
      </c>
      <c r="J248" s="3">
        <v>0.42811501597444002</v>
      </c>
      <c r="K248" s="3">
        <v>-5.0745579483178302E-2</v>
      </c>
      <c r="L248" s="3"/>
      <c r="M248" s="3" t="e">
        <f>(Table1[[#This Row],[poisson_likelihood]] - (1-Table1[[#This Row],[poisson_likelihood]])/(1/Table1[[#This Row],[365 implied]]-1))/4</f>
        <v>#DIV/0!</v>
      </c>
      <c r="N248" s="4" t="e">
        <f>Table1[[#This Row],[kelly/4 365]]*$W$2*$U$2</f>
        <v>#DIV/0!</v>
      </c>
      <c r="O248" s="3"/>
      <c r="P248" s="3" t="e">
        <f>(Table1[[#This Row],[poisson_likelihood]] - (1-Table1[[#This Row],[poisson_likelihood]])/(1/Table1[[#This Row],[99/pinn implied]]-1))/4</f>
        <v>#DIV/0!</v>
      </c>
      <c r="Q248" s="4" t="e">
        <f>Table1[[#This Row],[kelly/4 99]]*$W$2*$U$2</f>
        <v>#DIV/0!</v>
      </c>
      <c r="R248" s="11"/>
      <c r="S2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7908</v>
      </c>
      <c r="B249" t="s">
        <v>62</v>
      </c>
      <c r="C249" s="1">
        <v>45621</v>
      </c>
      <c r="D249" t="s">
        <v>13</v>
      </c>
      <c r="E249">
        <v>2.5</v>
      </c>
      <c r="F249" s="3">
        <v>0.45454545454545398</v>
      </c>
      <c r="G249" s="3">
        <v>0.315902070380918</v>
      </c>
      <c r="H249" s="3">
        <v>0.34321690008841599</v>
      </c>
      <c r="I249" s="3">
        <v>0.38400000000000001</v>
      </c>
      <c r="J249" s="3">
        <v>0.38308457711442701</v>
      </c>
      <c r="K249" s="3">
        <v>-5.1025587459475802E-2</v>
      </c>
      <c r="L249" s="3"/>
      <c r="M249" s="3" t="e">
        <f>(Table1[[#This Row],[poisson_likelihood]] - (1-Table1[[#This Row],[poisson_likelihood]])/(1/Table1[[#This Row],[365 implied]]-1))/4</f>
        <v>#DIV/0!</v>
      </c>
      <c r="N249" s="4" t="e">
        <f>Table1[[#This Row],[kelly/4 365]]*$W$2*$U$2</f>
        <v>#DIV/0!</v>
      </c>
      <c r="O249" s="3"/>
      <c r="P249" s="3" t="e">
        <f>(Table1[[#This Row],[poisson_likelihood]] - (1-Table1[[#This Row],[poisson_likelihood]])/(1/Table1[[#This Row],[99/pinn implied]]-1))/4</f>
        <v>#DIV/0!</v>
      </c>
      <c r="Q249" s="4" t="e">
        <f>Table1[[#This Row],[kelly/4 99]]*$W$2*$U$2</f>
        <v>#DIV/0!</v>
      </c>
      <c r="R249" s="11"/>
      <c r="S2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0" spans="1:19" x14ac:dyDescent="0.2">
      <c r="A250">
        <v>7866</v>
      </c>
      <c r="B250" t="s">
        <v>41</v>
      </c>
      <c r="C250" s="1">
        <v>45621</v>
      </c>
      <c r="D250" t="s">
        <v>13</v>
      </c>
      <c r="E250">
        <v>3.5</v>
      </c>
      <c r="F250" s="3">
        <v>0.61728395061728303</v>
      </c>
      <c r="G250" s="3">
        <v>0.50092581134908998</v>
      </c>
      <c r="H250" s="3">
        <v>0.53772122026517</v>
      </c>
      <c r="I250" s="3">
        <v>0.53142857142857103</v>
      </c>
      <c r="J250" s="3">
        <v>0.54882154882154799</v>
      </c>
      <c r="K250" s="3">
        <v>-5.1972428697751698E-2</v>
      </c>
      <c r="L250" s="3"/>
      <c r="M250" s="3" t="e">
        <f>(Table1[[#This Row],[poisson_likelihood]] - (1-Table1[[#This Row],[poisson_likelihood]])/(1/Table1[[#This Row],[365 implied]]-1))/4</f>
        <v>#DIV/0!</v>
      </c>
      <c r="N250" s="4" t="e">
        <f>Table1[[#This Row],[kelly/4 365]]*$W$2*$U$2</f>
        <v>#DIV/0!</v>
      </c>
      <c r="O250" s="3"/>
      <c r="P250" s="3" t="e">
        <f>(Table1[[#This Row],[poisson_likelihood]] - (1-Table1[[#This Row],[poisson_likelihood]])/(1/Table1[[#This Row],[99/pinn implied]]-1))/4</f>
        <v>#DIV/0!</v>
      </c>
      <c r="Q250" s="4" t="e">
        <f>Table1[[#This Row],[kelly/4 99]]*$W$2*$U$2</f>
        <v>#DIV/0!</v>
      </c>
      <c r="R250" s="11"/>
      <c r="S2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1" spans="1:19" x14ac:dyDescent="0.2">
      <c r="A251">
        <v>7913</v>
      </c>
      <c r="B251" t="s">
        <v>65</v>
      </c>
      <c r="C251" s="1">
        <v>45621</v>
      </c>
      <c r="D251" t="s">
        <v>12</v>
      </c>
      <c r="E251">
        <v>1.5</v>
      </c>
      <c r="F251" s="3">
        <v>0.61728395061728303</v>
      </c>
      <c r="G251" s="3">
        <v>0.58755738082387998</v>
      </c>
      <c r="H251" s="3">
        <v>0.53695529133426201</v>
      </c>
      <c r="I251" s="3">
        <v>0.57803468208092401</v>
      </c>
      <c r="J251" s="3">
        <v>0.56655290102389</v>
      </c>
      <c r="K251" s="3">
        <v>-5.2472753241328801E-2</v>
      </c>
      <c r="L251" s="3"/>
      <c r="M251" s="3" t="e">
        <f>(Table1[[#This Row],[poisson_likelihood]] - (1-Table1[[#This Row],[poisson_likelihood]])/(1/Table1[[#This Row],[365 implied]]-1))/4</f>
        <v>#DIV/0!</v>
      </c>
      <c r="N251" s="4" t="e">
        <f>Table1[[#This Row],[kelly/4 365]]*$W$2*$U$2</f>
        <v>#DIV/0!</v>
      </c>
      <c r="O251" s="3"/>
      <c r="P251" s="3" t="e">
        <f>(Table1[[#This Row],[poisson_likelihood]] - (1-Table1[[#This Row],[poisson_likelihood]])/(1/Table1[[#This Row],[99/pinn implied]]-1))/4</f>
        <v>#DIV/0!</v>
      </c>
      <c r="Q251" s="4" t="e">
        <f>Table1[[#This Row],[kelly/4 99]]*$W$2*$U$2</f>
        <v>#DIV/0!</v>
      </c>
      <c r="R251" s="11"/>
      <c r="S2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2" spans="1:19" x14ac:dyDescent="0.2">
      <c r="A252">
        <v>8045</v>
      </c>
      <c r="B252" t="s">
        <v>131</v>
      </c>
      <c r="C252" s="1">
        <v>45621</v>
      </c>
      <c r="D252" t="s">
        <v>12</v>
      </c>
      <c r="E252">
        <v>1.5</v>
      </c>
      <c r="F252" s="3">
        <v>0.55248618784530301</v>
      </c>
      <c r="G252" s="3">
        <v>0.51498025664658598</v>
      </c>
      <c r="H252" s="3">
        <v>0.457883028076774</v>
      </c>
      <c r="I252" s="3">
        <v>0.49038461538461497</v>
      </c>
      <c r="J252" s="3">
        <v>0.47881355932203301</v>
      </c>
      <c r="K252" s="3">
        <v>-5.2849296043530197E-2</v>
      </c>
      <c r="L252" s="3"/>
      <c r="M252" s="3" t="e">
        <f>(Table1[[#This Row],[poisson_likelihood]] - (1-Table1[[#This Row],[poisson_likelihood]])/(1/Table1[[#This Row],[365 implied]]-1))/4</f>
        <v>#DIV/0!</v>
      </c>
      <c r="N252" s="4" t="e">
        <f>Table1[[#This Row],[kelly/4 365]]*$W$2*$U$2</f>
        <v>#DIV/0!</v>
      </c>
      <c r="O252" s="3"/>
      <c r="P252" s="3" t="e">
        <f>(Table1[[#This Row],[poisson_likelihood]] - (1-Table1[[#This Row],[poisson_likelihood]])/(1/Table1[[#This Row],[99/pinn implied]]-1))/4</f>
        <v>#DIV/0!</v>
      </c>
      <c r="Q252" s="4" t="e">
        <f>Table1[[#This Row],[kelly/4 99]]*$W$2*$U$2</f>
        <v>#DIV/0!</v>
      </c>
      <c r="R252" s="11"/>
      <c r="S2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3" spans="1:19" x14ac:dyDescent="0.2">
      <c r="A253">
        <v>7951</v>
      </c>
      <c r="B253" t="s">
        <v>84</v>
      </c>
      <c r="C253" s="1">
        <v>45621</v>
      </c>
      <c r="D253" t="s">
        <v>12</v>
      </c>
      <c r="E253">
        <v>2.5</v>
      </c>
      <c r="F253" s="3">
        <v>0.52083333333333304</v>
      </c>
      <c r="G253" s="3">
        <v>0.46522862740001703</v>
      </c>
      <c r="H253" s="3">
        <v>0.41949689340514001</v>
      </c>
      <c r="I253" s="3">
        <v>0.34883720930232498</v>
      </c>
      <c r="J253" s="3">
        <v>0.39459459459459401</v>
      </c>
      <c r="K253" s="3">
        <v>-5.28711860494918E-2</v>
      </c>
      <c r="L253" s="3"/>
      <c r="M253" s="3" t="e">
        <f>(Table1[[#This Row],[poisson_likelihood]] - (1-Table1[[#This Row],[poisson_likelihood]])/(1/Table1[[#This Row],[365 implied]]-1))/4</f>
        <v>#DIV/0!</v>
      </c>
      <c r="N253" s="4" t="e">
        <f>Table1[[#This Row],[kelly/4 365]]*$W$2*$U$2</f>
        <v>#DIV/0!</v>
      </c>
      <c r="O253" s="3"/>
      <c r="P253" s="3" t="e">
        <f>(Table1[[#This Row],[poisson_likelihood]] - (1-Table1[[#This Row],[poisson_likelihood]])/(1/Table1[[#This Row],[99/pinn implied]]-1))/4</f>
        <v>#DIV/0!</v>
      </c>
      <c r="Q253" s="4" t="e">
        <f>Table1[[#This Row],[kelly/4 99]]*$W$2*$U$2</f>
        <v>#DIV/0!</v>
      </c>
      <c r="R253" s="11"/>
      <c r="S2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4" spans="1:19" x14ac:dyDescent="0.2">
      <c r="A254">
        <v>7898</v>
      </c>
      <c r="B254" t="s">
        <v>57</v>
      </c>
      <c r="C254" s="1">
        <v>45621</v>
      </c>
      <c r="D254" t="s">
        <v>13</v>
      </c>
      <c r="E254">
        <v>2.5</v>
      </c>
      <c r="F254" s="3">
        <v>0.44843049327354201</v>
      </c>
      <c r="G254" s="3">
        <v>0.32530573125531498</v>
      </c>
      <c r="H254" s="3">
        <v>0.330601566587926</v>
      </c>
      <c r="I254" s="3">
        <v>0.32941176470588202</v>
      </c>
      <c r="J254" s="3">
        <v>0.379661016949152</v>
      </c>
      <c r="K254" s="3">
        <v>-5.3406200509943901E-2</v>
      </c>
      <c r="L254" s="3"/>
      <c r="M254" s="3" t="e">
        <f>(Table1[[#This Row],[poisson_likelihood]] - (1-Table1[[#This Row],[poisson_likelihood]])/(1/Table1[[#This Row],[365 implied]]-1))/4</f>
        <v>#DIV/0!</v>
      </c>
      <c r="N254" s="4" t="e">
        <f>Table1[[#This Row],[kelly/4 365]]*$W$2*$U$2</f>
        <v>#DIV/0!</v>
      </c>
      <c r="O254" s="3"/>
      <c r="P254" s="3" t="e">
        <f>(Table1[[#This Row],[poisson_likelihood]] - (1-Table1[[#This Row],[poisson_likelihood]])/(1/Table1[[#This Row],[99/pinn implied]]-1))/4</f>
        <v>#DIV/0!</v>
      </c>
      <c r="Q254" s="4" t="e">
        <f>Table1[[#This Row],[kelly/4 99]]*$W$2*$U$2</f>
        <v>#DIV/0!</v>
      </c>
      <c r="R254" s="11"/>
      <c r="S2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5" spans="1:19" x14ac:dyDescent="0.2">
      <c r="A255">
        <v>7847</v>
      </c>
      <c r="B255" t="s">
        <v>32</v>
      </c>
      <c r="C255" s="1">
        <v>45621</v>
      </c>
      <c r="D255" t="s">
        <v>12</v>
      </c>
      <c r="E255">
        <v>2.5</v>
      </c>
      <c r="F255" s="3">
        <v>0.63694267515923497</v>
      </c>
      <c r="G255" s="3">
        <v>0.59855258592724903</v>
      </c>
      <c r="H255" s="3">
        <v>0.559184891292413</v>
      </c>
      <c r="I255" s="3">
        <v>0.544303797468354</v>
      </c>
      <c r="J255" s="3">
        <v>0.56794425087108003</v>
      </c>
      <c r="K255" s="3">
        <v>-5.3543737136364199E-2</v>
      </c>
      <c r="L255" s="3"/>
      <c r="M255" s="3" t="e">
        <f>(Table1[[#This Row],[poisson_likelihood]] - (1-Table1[[#This Row],[poisson_likelihood]])/(1/Table1[[#This Row],[365 implied]]-1))/4</f>
        <v>#DIV/0!</v>
      </c>
      <c r="N255" s="4" t="e">
        <f>Table1[[#This Row],[kelly/4 365]]*$W$2*$U$2</f>
        <v>#DIV/0!</v>
      </c>
      <c r="O255" s="3"/>
      <c r="P255" s="3" t="e">
        <f>(Table1[[#This Row],[poisson_likelihood]] - (1-Table1[[#This Row],[poisson_likelihood]])/(1/Table1[[#This Row],[99/pinn implied]]-1))/4</f>
        <v>#DIV/0!</v>
      </c>
      <c r="Q255" s="4" t="e">
        <f>Table1[[#This Row],[kelly/4 99]]*$W$2*$U$2</f>
        <v>#DIV/0!</v>
      </c>
      <c r="R255" s="11"/>
      <c r="S2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6" spans="1:19" x14ac:dyDescent="0.2">
      <c r="A256">
        <v>7853</v>
      </c>
      <c r="B256" t="s">
        <v>35</v>
      </c>
      <c r="C256" s="1">
        <v>45621</v>
      </c>
      <c r="D256" t="s">
        <v>12</v>
      </c>
      <c r="E256">
        <v>2.5</v>
      </c>
      <c r="F256" s="3">
        <v>0.45454545454545398</v>
      </c>
      <c r="G256" s="3">
        <v>0.38092435683245002</v>
      </c>
      <c r="H256" s="3">
        <v>0.33734469237742198</v>
      </c>
      <c r="I256" s="3">
        <v>0.39884393063583801</v>
      </c>
      <c r="J256" s="3">
        <v>0.40468227424749098</v>
      </c>
      <c r="K256" s="3">
        <v>-5.3717015993681498E-2</v>
      </c>
      <c r="L256" s="3"/>
      <c r="M256" s="3" t="e">
        <f>(Table1[[#This Row],[poisson_likelihood]] - (1-Table1[[#This Row],[poisson_likelihood]])/(1/Table1[[#This Row],[365 implied]]-1))/4</f>
        <v>#DIV/0!</v>
      </c>
      <c r="N256" s="4" t="e">
        <f>Table1[[#This Row],[kelly/4 365]]*$W$2*$U$2</f>
        <v>#DIV/0!</v>
      </c>
      <c r="O256" s="3"/>
      <c r="P256" s="3" t="e">
        <f>(Table1[[#This Row],[poisson_likelihood]] - (1-Table1[[#This Row],[poisson_likelihood]])/(1/Table1[[#This Row],[99/pinn implied]]-1))/4</f>
        <v>#DIV/0!</v>
      </c>
      <c r="Q256" s="4" t="e">
        <f>Table1[[#This Row],[kelly/4 99]]*$W$2*$U$2</f>
        <v>#DIV/0!</v>
      </c>
      <c r="R256" s="11"/>
      <c r="S2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7" spans="1:19" x14ac:dyDescent="0.2">
      <c r="A257">
        <v>7973</v>
      </c>
      <c r="B257" t="s">
        <v>95</v>
      </c>
      <c r="C257" s="1">
        <v>45621</v>
      </c>
      <c r="D257" t="s">
        <v>12</v>
      </c>
      <c r="E257">
        <v>2.5</v>
      </c>
      <c r="F257" s="3">
        <v>0.50505050505050497</v>
      </c>
      <c r="G257" s="3">
        <v>0.44840715707512901</v>
      </c>
      <c r="H257" s="3">
        <v>0.397438214214001</v>
      </c>
      <c r="I257" s="3">
        <v>0.39130434782608697</v>
      </c>
      <c r="J257" s="3">
        <v>0.40880503144654001</v>
      </c>
      <c r="K257" s="3">
        <v>-5.4355187718438197E-2</v>
      </c>
      <c r="L257" s="3"/>
      <c r="M257" s="3" t="e">
        <f>(Table1[[#This Row],[poisson_likelihood]] - (1-Table1[[#This Row],[poisson_likelihood]])/(1/Table1[[#This Row],[365 implied]]-1))/4</f>
        <v>#DIV/0!</v>
      </c>
      <c r="N257" s="4" t="e">
        <f>Table1[[#This Row],[kelly/4 365]]*$W$2*$U$2</f>
        <v>#DIV/0!</v>
      </c>
      <c r="O257" s="3"/>
      <c r="P257" s="3" t="e">
        <f>(Table1[[#This Row],[poisson_likelihood]] - (1-Table1[[#This Row],[poisson_likelihood]])/(1/Table1[[#This Row],[99/pinn implied]]-1))/4</f>
        <v>#DIV/0!</v>
      </c>
      <c r="Q257" s="4" t="e">
        <f>Table1[[#This Row],[kelly/4 99]]*$W$2*$U$2</f>
        <v>#DIV/0!</v>
      </c>
      <c r="R257" s="11"/>
      <c r="S2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8" spans="1:19" x14ac:dyDescent="0.2">
      <c r="A258">
        <v>7813</v>
      </c>
      <c r="B258" t="s">
        <v>15</v>
      </c>
      <c r="C258" s="1">
        <v>45621</v>
      </c>
      <c r="D258" t="s">
        <v>12</v>
      </c>
      <c r="E258">
        <v>2.5</v>
      </c>
      <c r="F258" s="3">
        <v>0.58823529411764697</v>
      </c>
      <c r="G258" s="3">
        <v>0.535788914881</v>
      </c>
      <c r="H258" s="3">
        <v>0.49746116767478998</v>
      </c>
      <c r="I258" s="3">
        <v>0.53146853146853101</v>
      </c>
      <c r="J258" s="3">
        <v>0.52777777777777701</v>
      </c>
      <c r="K258" s="3">
        <v>-5.51128624831628E-2</v>
      </c>
      <c r="L258" s="3"/>
      <c r="M258" s="3" t="e">
        <f>(Table1[[#This Row],[poisson_likelihood]] - (1-Table1[[#This Row],[poisson_likelihood]])/(1/Table1[[#This Row],[365 implied]]-1))/4</f>
        <v>#DIV/0!</v>
      </c>
      <c r="N258" s="4" t="e">
        <f>Table1[[#This Row],[kelly/4 365]]*$W$2*$U$2</f>
        <v>#DIV/0!</v>
      </c>
      <c r="O258" s="3"/>
      <c r="P258" s="3" t="e">
        <f>(Table1[[#This Row],[poisson_likelihood]] - (1-Table1[[#This Row],[poisson_likelihood]])/(1/Table1[[#This Row],[99/pinn implied]]-1))/4</f>
        <v>#DIV/0!</v>
      </c>
      <c r="Q258" s="4" t="e">
        <f>Table1[[#This Row],[kelly/4 99]]*$W$2*$U$2</f>
        <v>#DIV/0!</v>
      </c>
      <c r="R258" s="11"/>
      <c r="S2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9" spans="1:19" x14ac:dyDescent="0.2">
      <c r="A259">
        <v>7998</v>
      </c>
      <c r="B259" t="s">
        <v>107</v>
      </c>
      <c r="C259" s="1">
        <v>45621</v>
      </c>
      <c r="D259" t="s">
        <v>13</v>
      </c>
      <c r="E259">
        <v>1.5</v>
      </c>
      <c r="F259" s="3">
        <v>0.45248868778280499</v>
      </c>
      <c r="G259" s="3">
        <v>0.29969660193132103</v>
      </c>
      <c r="H259" s="3">
        <v>0.33136551281243198</v>
      </c>
      <c r="I259" s="3">
        <v>0.4</v>
      </c>
      <c r="J259" s="3">
        <v>0.36666666666666597</v>
      </c>
      <c r="K259" s="3">
        <v>-5.5306243116637198E-2</v>
      </c>
      <c r="L259" s="3"/>
      <c r="M259" s="3" t="e">
        <f>(Table1[[#This Row],[poisson_likelihood]] - (1-Table1[[#This Row],[poisson_likelihood]])/(1/Table1[[#This Row],[365 implied]]-1))/4</f>
        <v>#DIV/0!</v>
      </c>
      <c r="N259" s="4" t="e">
        <f>Table1[[#This Row],[kelly/4 365]]*$W$2*$U$2</f>
        <v>#DIV/0!</v>
      </c>
      <c r="O259" s="3"/>
      <c r="P259" s="3" t="e">
        <f>(Table1[[#This Row],[poisson_likelihood]] - (1-Table1[[#This Row],[poisson_likelihood]])/(1/Table1[[#This Row],[99/pinn implied]]-1))/4</f>
        <v>#DIV/0!</v>
      </c>
      <c r="Q259" s="4" t="e">
        <f>Table1[[#This Row],[kelly/4 99]]*$W$2*$U$2</f>
        <v>#DIV/0!</v>
      </c>
      <c r="R259" s="11"/>
      <c r="S2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0" spans="1:19" x14ac:dyDescent="0.2">
      <c r="A260">
        <v>8041</v>
      </c>
      <c r="B260" t="s">
        <v>129</v>
      </c>
      <c r="C260" s="1">
        <v>45621</v>
      </c>
      <c r="D260" t="s">
        <v>12</v>
      </c>
      <c r="E260">
        <v>1.5</v>
      </c>
      <c r="F260" s="3">
        <v>0.64516129032257996</v>
      </c>
      <c r="G260" s="3">
        <v>0.59969905148250502</v>
      </c>
      <c r="H260" s="3">
        <v>0.56458343123411103</v>
      </c>
      <c r="I260" s="3">
        <v>0.495867768595041</v>
      </c>
      <c r="J260" s="3">
        <v>0.51778656126482203</v>
      </c>
      <c r="K260" s="3">
        <v>-5.6770764357784997E-2</v>
      </c>
      <c r="L260" s="3"/>
      <c r="M260" s="3" t="e">
        <f>(Table1[[#This Row],[poisson_likelihood]] - (1-Table1[[#This Row],[poisson_likelihood]])/(1/Table1[[#This Row],[365 implied]]-1))/4</f>
        <v>#DIV/0!</v>
      </c>
      <c r="N260" s="4" t="e">
        <f>Table1[[#This Row],[kelly/4 365]]*$W$2*$U$2</f>
        <v>#DIV/0!</v>
      </c>
      <c r="O260" s="3"/>
      <c r="P260" s="3" t="e">
        <f>(Table1[[#This Row],[poisson_likelihood]] - (1-Table1[[#This Row],[poisson_likelihood]])/(1/Table1[[#This Row],[99/pinn implied]]-1))/4</f>
        <v>#DIV/0!</v>
      </c>
      <c r="Q260" s="4" t="e">
        <f>Table1[[#This Row],[kelly/4 99]]*$W$2*$U$2</f>
        <v>#DIV/0!</v>
      </c>
      <c r="R260" s="11"/>
      <c r="S2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1" spans="1:19" x14ac:dyDescent="0.2">
      <c r="A261">
        <v>7916</v>
      </c>
      <c r="B261" t="s">
        <v>66</v>
      </c>
      <c r="C261" s="1">
        <v>45621</v>
      </c>
      <c r="D261" t="s">
        <v>13</v>
      </c>
      <c r="E261">
        <v>2.5</v>
      </c>
      <c r="F261" s="3">
        <v>0.44843049327354201</v>
      </c>
      <c r="G261" s="3">
        <v>0.297684214994133</v>
      </c>
      <c r="H261" s="3">
        <v>0.32226548416325901</v>
      </c>
      <c r="I261" s="3">
        <v>0.36065573770491799</v>
      </c>
      <c r="J261" s="3">
        <v>0.36677115987460801</v>
      </c>
      <c r="K261" s="3">
        <v>-5.7184546812180999E-2</v>
      </c>
      <c r="L261" s="3"/>
      <c r="M261" s="3" t="e">
        <f>(Table1[[#This Row],[poisson_likelihood]] - (1-Table1[[#This Row],[poisson_likelihood]])/(1/Table1[[#This Row],[365 implied]]-1))/4</f>
        <v>#DIV/0!</v>
      </c>
      <c r="N261" s="4" t="e">
        <f>Table1[[#This Row],[kelly/4 365]]*$W$2*$U$2</f>
        <v>#DIV/0!</v>
      </c>
      <c r="O261" s="3"/>
      <c r="P261" s="3" t="e">
        <f>(Table1[[#This Row],[poisson_likelihood]] - (1-Table1[[#This Row],[poisson_likelihood]])/(1/Table1[[#This Row],[99/pinn implied]]-1))/4</f>
        <v>#DIV/0!</v>
      </c>
      <c r="Q261" s="4" t="e">
        <f>Table1[[#This Row],[kelly/4 99]]*$W$2*$U$2</f>
        <v>#DIV/0!</v>
      </c>
      <c r="R261" s="11"/>
      <c r="S2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2" spans="1:19" x14ac:dyDescent="0.2">
      <c r="A262">
        <v>7885</v>
      </c>
      <c r="B262" t="s">
        <v>51</v>
      </c>
      <c r="C262" s="1">
        <v>45621</v>
      </c>
      <c r="D262" t="s">
        <v>12</v>
      </c>
      <c r="E262">
        <v>2.5</v>
      </c>
      <c r="F262" s="3">
        <v>0.60606060606060597</v>
      </c>
      <c r="G262" s="3">
        <v>0.56422720462642195</v>
      </c>
      <c r="H262" s="3">
        <v>0.51572528232241699</v>
      </c>
      <c r="I262" s="3">
        <v>0.535135135135135</v>
      </c>
      <c r="J262" s="3">
        <v>0.54231974921630099</v>
      </c>
      <c r="K262" s="3">
        <v>-5.7328186218466103E-2</v>
      </c>
      <c r="L262" s="3"/>
      <c r="M262" s="3" t="e">
        <f>(Table1[[#This Row],[poisson_likelihood]] - (1-Table1[[#This Row],[poisson_likelihood]])/(1/Table1[[#This Row],[365 implied]]-1))/4</f>
        <v>#DIV/0!</v>
      </c>
      <c r="N262" s="4" t="e">
        <f>Table1[[#This Row],[kelly/4 365]]*$W$2*$U$2</f>
        <v>#DIV/0!</v>
      </c>
      <c r="O262" s="3"/>
      <c r="P262" s="3" t="e">
        <f>(Table1[[#This Row],[poisson_likelihood]] - (1-Table1[[#This Row],[poisson_likelihood]])/(1/Table1[[#This Row],[99/pinn implied]]-1))/4</f>
        <v>#DIV/0!</v>
      </c>
      <c r="Q262" s="4" t="e">
        <f>Table1[[#This Row],[kelly/4 99]]*$W$2*$U$2</f>
        <v>#DIV/0!</v>
      </c>
      <c r="R262" s="11"/>
      <c r="S2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3" spans="1:19" x14ac:dyDescent="0.2">
      <c r="A263">
        <v>7938</v>
      </c>
      <c r="B263" t="s">
        <v>77</v>
      </c>
      <c r="C263" s="1">
        <v>45621</v>
      </c>
      <c r="D263" t="s">
        <v>13</v>
      </c>
      <c r="E263">
        <v>2.5</v>
      </c>
      <c r="F263" s="3">
        <v>0.62111801242235998</v>
      </c>
      <c r="G263" s="3">
        <v>0.49037850829588697</v>
      </c>
      <c r="H263" s="3">
        <v>0.53409864613523605</v>
      </c>
      <c r="I263" s="3">
        <v>0.61212121212121196</v>
      </c>
      <c r="J263" s="3">
        <v>0.59531772575250796</v>
      </c>
      <c r="K263" s="3">
        <v>-5.7418516279618699E-2</v>
      </c>
      <c r="L263" s="3"/>
      <c r="M263" s="3" t="e">
        <f>(Table1[[#This Row],[poisson_likelihood]] - (1-Table1[[#This Row],[poisson_likelihood]])/(1/Table1[[#This Row],[365 implied]]-1))/4</f>
        <v>#DIV/0!</v>
      </c>
      <c r="N263" s="4" t="e">
        <f>Table1[[#This Row],[kelly/4 365]]*$W$2*$U$2</f>
        <v>#DIV/0!</v>
      </c>
      <c r="O263" s="3"/>
      <c r="P263" s="3" t="e">
        <f>(Table1[[#This Row],[poisson_likelihood]] - (1-Table1[[#This Row],[poisson_likelihood]])/(1/Table1[[#This Row],[99/pinn implied]]-1))/4</f>
        <v>#DIV/0!</v>
      </c>
      <c r="Q263" s="4" t="e">
        <f>Table1[[#This Row],[kelly/4 99]]*$W$2*$U$2</f>
        <v>#DIV/0!</v>
      </c>
      <c r="R263" s="11"/>
      <c r="S2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4" spans="1:19" x14ac:dyDescent="0.2">
      <c r="A264">
        <v>7890</v>
      </c>
      <c r="B264" t="s">
        <v>53</v>
      </c>
      <c r="C264" s="1">
        <v>45621</v>
      </c>
      <c r="D264" t="s">
        <v>13</v>
      </c>
      <c r="E264">
        <v>3.5</v>
      </c>
      <c r="F264" s="3">
        <v>0.51546391752577303</v>
      </c>
      <c r="G264" s="3">
        <v>0.39526684255215799</v>
      </c>
      <c r="H264" s="3">
        <v>0.40192643117052901</v>
      </c>
      <c r="I264" s="3">
        <v>0.42944785276073599</v>
      </c>
      <c r="J264" s="3">
        <v>0.466192170818505</v>
      </c>
      <c r="K264" s="3">
        <v>-5.8580511576907697E-2</v>
      </c>
      <c r="L264" s="3"/>
      <c r="M264" s="3" t="e">
        <f>(Table1[[#This Row],[poisson_likelihood]] - (1-Table1[[#This Row],[poisson_likelihood]])/(1/Table1[[#This Row],[365 implied]]-1))/4</f>
        <v>#DIV/0!</v>
      </c>
      <c r="N264" s="4" t="e">
        <f>Table1[[#This Row],[kelly/4 365]]*$W$2*$U$2</f>
        <v>#DIV/0!</v>
      </c>
      <c r="O264" s="3"/>
      <c r="P264" s="3" t="e">
        <f>(Table1[[#This Row],[poisson_likelihood]] - (1-Table1[[#This Row],[poisson_likelihood]])/(1/Table1[[#This Row],[99/pinn implied]]-1))/4</f>
        <v>#DIV/0!</v>
      </c>
      <c r="Q264" s="4" t="e">
        <f>Table1[[#This Row],[kelly/4 99]]*$W$2*$U$2</f>
        <v>#DIV/0!</v>
      </c>
      <c r="R264" s="11"/>
      <c r="S2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5" spans="1:19" x14ac:dyDescent="0.2">
      <c r="A265">
        <v>7943</v>
      </c>
      <c r="B265" t="s">
        <v>80</v>
      </c>
      <c r="C265" s="1">
        <v>45621</v>
      </c>
      <c r="D265" t="s">
        <v>12</v>
      </c>
      <c r="E265">
        <v>1.5</v>
      </c>
      <c r="F265" s="3">
        <v>0.59880239520958001</v>
      </c>
      <c r="G265" s="3">
        <v>0.54863913075467496</v>
      </c>
      <c r="H265" s="3">
        <v>0.503788247707318</v>
      </c>
      <c r="I265" s="3">
        <v>0.40384615384615302</v>
      </c>
      <c r="J265" s="3">
        <v>0.41366906474820098</v>
      </c>
      <c r="K265" s="3">
        <v>-5.9206576988350003E-2</v>
      </c>
      <c r="L265" s="3"/>
      <c r="M265" s="3" t="e">
        <f>(Table1[[#This Row],[poisson_likelihood]] - (1-Table1[[#This Row],[poisson_likelihood]])/(1/Table1[[#This Row],[365 implied]]-1))/4</f>
        <v>#DIV/0!</v>
      </c>
      <c r="N265" s="4" t="e">
        <f>Table1[[#This Row],[kelly/4 365]]*$W$2*$U$2</f>
        <v>#DIV/0!</v>
      </c>
      <c r="O265" s="3"/>
      <c r="P265" s="3" t="e">
        <f>(Table1[[#This Row],[poisson_likelihood]] - (1-Table1[[#This Row],[poisson_likelihood]])/(1/Table1[[#This Row],[99/pinn implied]]-1))/4</f>
        <v>#DIV/0!</v>
      </c>
      <c r="Q265" s="4" t="e">
        <f>Table1[[#This Row],[kelly/4 99]]*$W$2*$U$2</f>
        <v>#DIV/0!</v>
      </c>
      <c r="R265" s="11"/>
      <c r="S2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6" spans="1:19" x14ac:dyDescent="0.2">
      <c r="A266">
        <v>8068</v>
      </c>
      <c r="B266" t="s">
        <v>142</v>
      </c>
      <c r="C266" s="1">
        <v>45621</v>
      </c>
      <c r="D266" t="s">
        <v>13</v>
      </c>
      <c r="E266">
        <v>2.5</v>
      </c>
      <c r="F266" s="3">
        <v>0.59523809523809501</v>
      </c>
      <c r="G266" s="3">
        <v>0.45739522505103902</v>
      </c>
      <c r="H266" s="3">
        <v>0.49903645957535803</v>
      </c>
      <c r="I266" s="3">
        <v>0.60655737704918</v>
      </c>
      <c r="J266" s="3">
        <v>0.628571428571428</v>
      </c>
      <c r="K266" s="3">
        <v>-5.9418657321101902E-2</v>
      </c>
      <c r="L266" s="3"/>
      <c r="M266" s="3" t="e">
        <f>(Table1[[#This Row],[poisson_likelihood]] - (1-Table1[[#This Row],[poisson_likelihood]])/(1/Table1[[#This Row],[365 implied]]-1))/4</f>
        <v>#DIV/0!</v>
      </c>
      <c r="N266" s="4" t="e">
        <f>Table1[[#This Row],[kelly/4 365]]*$W$2*$U$2</f>
        <v>#DIV/0!</v>
      </c>
      <c r="O266" s="3"/>
      <c r="P266" s="3" t="e">
        <f>(Table1[[#This Row],[poisson_likelihood]] - (1-Table1[[#This Row],[poisson_likelihood]])/(1/Table1[[#This Row],[99/pinn implied]]-1))/4</f>
        <v>#DIV/0!</v>
      </c>
      <c r="Q266" s="4" t="e">
        <f>Table1[[#This Row],[kelly/4 99]]*$W$2*$U$2</f>
        <v>#DIV/0!</v>
      </c>
      <c r="R266" s="11"/>
      <c r="S2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7" spans="1:19" x14ac:dyDescent="0.2">
      <c r="A267">
        <v>7818</v>
      </c>
      <c r="B267" t="s">
        <v>17</v>
      </c>
      <c r="C267" s="1">
        <v>45621</v>
      </c>
      <c r="D267" t="s">
        <v>13</v>
      </c>
      <c r="E267">
        <v>2.5</v>
      </c>
      <c r="F267" s="3">
        <v>0.60975609756097504</v>
      </c>
      <c r="G267" s="3">
        <v>0.47760841453745001</v>
      </c>
      <c r="H267" s="3">
        <v>0.51662696349598203</v>
      </c>
      <c r="I267" s="3">
        <v>0.42622950819672101</v>
      </c>
      <c r="J267" s="3">
        <v>0.47923322683705999</v>
      </c>
      <c r="K267" s="3">
        <v>-5.9660851510385998E-2</v>
      </c>
      <c r="L267" s="3"/>
      <c r="M267" s="3" t="e">
        <f>(Table1[[#This Row],[poisson_likelihood]] - (1-Table1[[#This Row],[poisson_likelihood]])/(1/Table1[[#This Row],[365 implied]]-1))/4</f>
        <v>#DIV/0!</v>
      </c>
      <c r="N267" s="4" t="e">
        <f>Table1[[#This Row],[kelly/4 365]]*$W$2*$U$2</f>
        <v>#DIV/0!</v>
      </c>
      <c r="O267" s="3"/>
      <c r="P267" s="3" t="e">
        <f>(Table1[[#This Row],[poisson_likelihood]] - (1-Table1[[#This Row],[poisson_likelihood]])/(1/Table1[[#This Row],[99/pinn implied]]-1))/4</f>
        <v>#DIV/0!</v>
      </c>
      <c r="Q267" s="4" t="e">
        <f>Table1[[#This Row],[kelly/4 99]]*$W$2*$U$2</f>
        <v>#DIV/0!</v>
      </c>
      <c r="R267" s="11"/>
      <c r="S2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8" spans="1:19" x14ac:dyDescent="0.2">
      <c r="A268">
        <v>8014</v>
      </c>
      <c r="B268" t="s">
        <v>115</v>
      </c>
      <c r="C268" s="1">
        <v>45621</v>
      </c>
      <c r="D268" t="s">
        <v>13</v>
      </c>
      <c r="E268">
        <v>2.5</v>
      </c>
      <c r="F268" s="3">
        <v>0.57471264367816</v>
      </c>
      <c r="G268" s="3">
        <v>0.428400248857779</v>
      </c>
      <c r="H268" s="3">
        <v>0.47138582034568299</v>
      </c>
      <c r="I268" s="3">
        <v>0.45454545454545398</v>
      </c>
      <c r="J268" s="3">
        <v>0.48148148148148101</v>
      </c>
      <c r="K268" s="3">
        <v>-6.0739416418415501E-2</v>
      </c>
      <c r="L268" s="3"/>
      <c r="M268" s="3" t="e">
        <f>(Table1[[#This Row],[poisson_likelihood]] - (1-Table1[[#This Row],[poisson_likelihood]])/(1/Table1[[#This Row],[365 implied]]-1))/4</f>
        <v>#DIV/0!</v>
      </c>
      <c r="N268" s="4" t="e">
        <f>Table1[[#This Row],[kelly/4 365]]*$W$2*$U$2</f>
        <v>#DIV/0!</v>
      </c>
      <c r="O268" s="3"/>
      <c r="P268" s="3" t="e">
        <f>(Table1[[#This Row],[poisson_likelihood]] - (1-Table1[[#This Row],[poisson_likelihood]])/(1/Table1[[#This Row],[99/pinn implied]]-1))/4</f>
        <v>#DIV/0!</v>
      </c>
      <c r="Q268" s="4" t="e">
        <f>Table1[[#This Row],[kelly/4 99]]*$W$2*$U$2</f>
        <v>#DIV/0!</v>
      </c>
      <c r="R268" s="11"/>
      <c r="S2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9" spans="1:19" x14ac:dyDescent="0.2">
      <c r="A269">
        <v>8055</v>
      </c>
      <c r="B269" t="s">
        <v>136</v>
      </c>
      <c r="C269" s="1">
        <v>45621</v>
      </c>
      <c r="D269" t="s">
        <v>12</v>
      </c>
      <c r="E269">
        <v>1.5</v>
      </c>
      <c r="F269" s="3">
        <v>0.65359477124182996</v>
      </c>
      <c r="G269" s="3">
        <v>0.60716743440189602</v>
      </c>
      <c r="H269" s="3">
        <v>0.56788133694110399</v>
      </c>
      <c r="I269" s="3">
        <v>0.56097560975609695</v>
      </c>
      <c r="J269" s="3">
        <v>0.56727272727272704</v>
      </c>
      <c r="K269" s="3">
        <v>-6.1859223811372502E-2</v>
      </c>
      <c r="L269" s="3"/>
      <c r="M269" s="3" t="e">
        <f>(Table1[[#This Row],[poisson_likelihood]] - (1-Table1[[#This Row],[poisson_likelihood]])/(1/Table1[[#This Row],[365 implied]]-1))/4</f>
        <v>#DIV/0!</v>
      </c>
      <c r="N269" s="4" t="e">
        <f>Table1[[#This Row],[kelly/4 365]]*$W$2*$U$2</f>
        <v>#DIV/0!</v>
      </c>
      <c r="O269" s="3"/>
      <c r="P269" s="3" t="e">
        <f>(Table1[[#This Row],[poisson_likelihood]] - (1-Table1[[#This Row],[poisson_likelihood]])/(1/Table1[[#This Row],[99/pinn implied]]-1))/4</f>
        <v>#DIV/0!</v>
      </c>
      <c r="Q269" s="4" t="e">
        <f>Table1[[#This Row],[kelly/4 99]]*$W$2*$U$2</f>
        <v>#DIV/0!</v>
      </c>
      <c r="R269" s="11"/>
      <c r="S2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0" spans="1:19" x14ac:dyDescent="0.2">
      <c r="A270">
        <v>7971</v>
      </c>
      <c r="B270" t="s">
        <v>94</v>
      </c>
      <c r="C270" s="1">
        <v>45621</v>
      </c>
      <c r="D270" t="s">
        <v>12</v>
      </c>
      <c r="E270">
        <v>1.5</v>
      </c>
      <c r="F270" s="3">
        <v>0.57471264367816</v>
      </c>
      <c r="G270" s="3">
        <v>0.52280852059098903</v>
      </c>
      <c r="H270" s="3">
        <v>0.46786993235003399</v>
      </c>
      <c r="I270" s="3">
        <v>0.475138121546961</v>
      </c>
      <c r="J270" s="3">
        <v>0.47770700636942598</v>
      </c>
      <c r="K270" s="3">
        <v>-6.2806188415857903E-2</v>
      </c>
      <c r="L270" s="3"/>
      <c r="M270" s="3" t="e">
        <f>(Table1[[#This Row],[poisson_likelihood]] - (1-Table1[[#This Row],[poisson_likelihood]])/(1/Table1[[#This Row],[365 implied]]-1))/4</f>
        <v>#DIV/0!</v>
      </c>
      <c r="N270" s="4" t="e">
        <f>Table1[[#This Row],[kelly/4 365]]*$W$2*$U$2</f>
        <v>#DIV/0!</v>
      </c>
      <c r="O270" s="3"/>
      <c r="P270" s="3" t="e">
        <f>(Table1[[#This Row],[poisson_likelihood]] - (1-Table1[[#This Row],[poisson_likelihood]])/(1/Table1[[#This Row],[99/pinn implied]]-1))/4</f>
        <v>#DIV/0!</v>
      </c>
      <c r="Q270" s="4" t="e">
        <f>Table1[[#This Row],[kelly/4 99]]*$W$2*$U$2</f>
        <v>#DIV/0!</v>
      </c>
      <c r="R270" s="11"/>
      <c r="S2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1" spans="1:19" x14ac:dyDescent="0.2">
      <c r="A271">
        <v>7850</v>
      </c>
      <c r="B271" t="s">
        <v>33</v>
      </c>
      <c r="C271" s="1">
        <v>45621</v>
      </c>
      <c r="D271" t="s">
        <v>13</v>
      </c>
      <c r="E271">
        <v>2.5</v>
      </c>
      <c r="F271" s="3">
        <v>0.48076923076923</v>
      </c>
      <c r="G271" s="3">
        <v>0.33491454204807197</v>
      </c>
      <c r="H271" s="3">
        <v>0.34978490428820203</v>
      </c>
      <c r="I271" s="3">
        <v>0.36612021857923499</v>
      </c>
      <c r="J271" s="3">
        <v>0.35873015873015801</v>
      </c>
      <c r="K271" s="3">
        <v>-6.3066527564939606E-2</v>
      </c>
      <c r="L271" s="3"/>
      <c r="M271" s="3" t="e">
        <f>(Table1[[#This Row],[poisson_likelihood]] - (1-Table1[[#This Row],[poisson_likelihood]])/(1/Table1[[#This Row],[365 implied]]-1))/4</f>
        <v>#DIV/0!</v>
      </c>
      <c r="N271" s="4" t="e">
        <f>Table1[[#This Row],[kelly/4 365]]*$W$2*$U$2</f>
        <v>#DIV/0!</v>
      </c>
      <c r="O271" s="3"/>
      <c r="P271" s="3" t="e">
        <f>(Table1[[#This Row],[poisson_likelihood]] - (1-Table1[[#This Row],[poisson_likelihood]])/(1/Table1[[#This Row],[99/pinn implied]]-1))/4</f>
        <v>#DIV/0!</v>
      </c>
      <c r="Q271" s="4" t="e">
        <f>Table1[[#This Row],[kelly/4 99]]*$W$2*$U$2</f>
        <v>#DIV/0!</v>
      </c>
      <c r="R271" s="11"/>
      <c r="S2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2" spans="1:19" x14ac:dyDescent="0.2">
      <c r="A272">
        <v>8082</v>
      </c>
      <c r="B272" t="s">
        <v>149</v>
      </c>
      <c r="C272" s="1">
        <v>45621</v>
      </c>
      <c r="D272" t="s">
        <v>13</v>
      </c>
      <c r="E272">
        <v>2.5</v>
      </c>
      <c r="F272" s="3">
        <v>0.50505050505050497</v>
      </c>
      <c r="G272" s="3">
        <v>0.34666073891312799</v>
      </c>
      <c r="H272" s="3">
        <v>0.38000856140505701</v>
      </c>
      <c r="I272" s="3">
        <v>0.469135802469135</v>
      </c>
      <c r="J272" s="3">
        <v>0.47972972972972899</v>
      </c>
      <c r="K272" s="3">
        <v>-6.3158940922955695E-2</v>
      </c>
      <c r="L272" s="3"/>
      <c r="M272" s="3" t="e">
        <f>(Table1[[#This Row],[poisson_likelihood]] - (1-Table1[[#This Row],[poisson_likelihood]])/(1/Table1[[#This Row],[365 implied]]-1))/4</f>
        <v>#DIV/0!</v>
      </c>
      <c r="N272" s="4" t="e">
        <f>Table1[[#This Row],[kelly/4 365]]*$W$2*$U$2</f>
        <v>#DIV/0!</v>
      </c>
      <c r="O272" s="3"/>
      <c r="P272" s="3" t="e">
        <f>(Table1[[#This Row],[poisson_likelihood]] - (1-Table1[[#This Row],[poisson_likelihood]])/(1/Table1[[#This Row],[99/pinn implied]]-1))/4</f>
        <v>#DIV/0!</v>
      </c>
      <c r="Q272" s="4" t="e">
        <f>Table1[[#This Row],[kelly/4 99]]*$W$2*$U$2</f>
        <v>#DIV/0!</v>
      </c>
      <c r="R272" s="11"/>
      <c r="S2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3" spans="1:19" x14ac:dyDescent="0.2">
      <c r="A273">
        <v>7994</v>
      </c>
      <c r="B273" t="s">
        <v>105</v>
      </c>
      <c r="C273" s="1">
        <v>45621</v>
      </c>
      <c r="D273" t="s">
        <v>13</v>
      </c>
      <c r="E273">
        <v>3.5</v>
      </c>
      <c r="F273" s="3">
        <v>0.48076923076923</v>
      </c>
      <c r="G273" s="3">
        <v>0.33859552750732602</v>
      </c>
      <c r="H273" s="3">
        <v>0.34889016314451499</v>
      </c>
      <c r="I273" s="3">
        <v>0.34972677595628399</v>
      </c>
      <c r="J273" s="3">
        <v>0.35668789808917101</v>
      </c>
      <c r="K273" s="3">
        <v>-6.3497328856344307E-2</v>
      </c>
      <c r="L273" s="3"/>
      <c r="M273" s="3" t="e">
        <f>(Table1[[#This Row],[poisson_likelihood]] - (1-Table1[[#This Row],[poisson_likelihood]])/(1/Table1[[#This Row],[365 implied]]-1))/4</f>
        <v>#DIV/0!</v>
      </c>
      <c r="N273" s="4" t="e">
        <f>Table1[[#This Row],[kelly/4 365]]*$W$2*$U$2</f>
        <v>#DIV/0!</v>
      </c>
      <c r="O273" s="3"/>
      <c r="P273" s="3" t="e">
        <f>(Table1[[#This Row],[poisson_likelihood]] - (1-Table1[[#This Row],[poisson_likelihood]])/(1/Table1[[#This Row],[99/pinn implied]]-1))/4</f>
        <v>#DIV/0!</v>
      </c>
      <c r="Q273" s="4" t="e">
        <f>Table1[[#This Row],[kelly/4 99]]*$W$2*$U$2</f>
        <v>#DIV/0!</v>
      </c>
      <c r="R273" s="11"/>
      <c r="S2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4" spans="1:19" x14ac:dyDescent="0.2">
      <c r="A274">
        <v>7899</v>
      </c>
      <c r="B274" t="s">
        <v>58</v>
      </c>
      <c r="C274" s="1">
        <v>45621</v>
      </c>
      <c r="D274" t="s">
        <v>12</v>
      </c>
      <c r="E274">
        <v>3.5</v>
      </c>
      <c r="F274" s="3">
        <v>0.59171597633136097</v>
      </c>
      <c r="G274" s="3">
        <v>0.52046329342309505</v>
      </c>
      <c r="H274" s="3">
        <v>0.48578382873473203</v>
      </c>
      <c r="I274" s="3">
        <v>0.51633986928104503</v>
      </c>
      <c r="J274" s="3">
        <v>0.52613240418118401</v>
      </c>
      <c r="K274" s="3">
        <v>-6.4864249796486501E-2</v>
      </c>
      <c r="L274" s="3"/>
      <c r="M274" s="3" t="e">
        <f>(Table1[[#This Row],[poisson_likelihood]] - (1-Table1[[#This Row],[poisson_likelihood]])/(1/Table1[[#This Row],[365 implied]]-1))/4</f>
        <v>#DIV/0!</v>
      </c>
      <c r="N274" s="4" t="e">
        <f>Table1[[#This Row],[kelly/4 365]]*$W$2*$U$2</f>
        <v>#DIV/0!</v>
      </c>
      <c r="O274" s="3"/>
      <c r="P274" s="3" t="e">
        <f>(Table1[[#This Row],[poisson_likelihood]] - (1-Table1[[#This Row],[poisson_likelihood]])/(1/Table1[[#This Row],[99/pinn implied]]-1))/4</f>
        <v>#DIV/0!</v>
      </c>
      <c r="Q274" s="4" t="e">
        <f>Table1[[#This Row],[kelly/4 99]]*$W$2*$U$2</f>
        <v>#DIV/0!</v>
      </c>
      <c r="R274" s="11"/>
      <c r="S2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5" spans="1:19" x14ac:dyDescent="0.2">
      <c r="A275">
        <v>7833</v>
      </c>
      <c r="B275" t="s">
        <v>25</v>
      </c>
      <c r="C275" s="1">
        <v>45621</v>
      </c>
      <c r="D275" t="s">
        <v>12</v>
      </c>
      <c r="E275">
        <v>1.5</v>
      </c>
      <c r="F275" s="3">
        <v>0.64935064935064901</v>
      </c>
      <c r="G275" s="3">
        <v>0.59165842156969695</v>
      </c>
      <c r="H275" s="3">
        <v>0.55823844991246996</v>
      </c>
      <c r="I275" s="3">
        <v>0.50641025641025605</v>
      </c>
      <c r="J275" s="3">
        <v>0.55471698113207502</v>
      </c>
      <c r="K275" s="3">
        <v>-6.4959623673516695E-2</v>
      </c>
      <c r="L275" s="3"/>
      <c r="M275" s="3" t="e">
        <f>(Table1[[#This Row],[poisson_likelihood]] - (1-Table1[[#This Row],[poisson_likelihood]])/(1/Table1[[#This Row],[365 implied]]-1))/4</f>
        <v>#DIV/0!</v>
      </c>
      <c r="N275" s="4" t="e">
        <f>Table1[[#This Row],[kelly/4 365]]*$W$2*$U$2</f>
        <v>#DIV/0!</v>
      </c>
      <c r="O275" s="3"/>
      <c r="P275" s="3" t="e">
        <f>(Table1[[#This Row],[poisson_likelihood]] - (1-Table1[[#This Row],[poisson_likelihood]])/(1/Table1[[#This Row],[99/pinn implied]]-1))/4</f>
        <v>#DIV/0!</v>
      </c>
      <c r="Q275" s="4" t="e">
        <f>Table1[[#This Row],[kelly/4 99]]*$W$2*$U$2</f>
        <v>#DIV/0!</v>
      </c>
      <c r="R275" s="11"/>
      <c r="S2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6" spans="1:19" x14ac:dyDescent="0.2">
      <c r="A276">
        <v>7867</v>
      </c>
      <c r="B276" t="s">
        <v>42</v>
      </c>
      <c r="C276" s="1">
        <v>45621</v>
      </c>
      <c r="D276" t="s">
        <v>12</v>
      </c>
      <c r="E276">
        <v>2.5</v>
      </c>
      <c r="F276" s="3">
        <v>0.44247787610619399</v>
      </c>
      <c r="G276" s="3">
        <v>0.362700830229708</v>
      </c>
      <c r="H276" s="3">
        <v>0.29187968872915598</v>
      </c>
      <c r="I276" s="3">
        <v>0.25471698113207503</v>
      </c>
      <c r="J276" s="3">
        <v>0.27542372881355898</v>
      </c>
      <c r="K276" s="3">
        <v>-6.7530139577799006E-2</v>
      </c>
      <c r="L276" s="3"/>
      <c r="M276" s="3" t="e">
        <f>(Table1[[#This Row],[poisson_likelihood]] - (1-Table1[[#This Row],[poisson_likelihood]])/(1/Table1[[#This Row],[365 implied]]-1))/4</f>
        <v>#DIV/0!</v>
      </c>
      <c r="N276" s="4" t="e">
        <f>Table1[[#This Row],[kelly/4 365]]*$W$2*$U$2</f>
        <v>#DIV/0!</v>
      </c>
      <c r="O276" s="3"/>
      <c r="P276" s="3" t="e">
        <f>(Table1[[#This Row],[poisson_likelihood]] - (1-Table1[[#This Row],[poisson_likelihood]])/(1/Table1[[#This Row],[99/pinn implied]]-1))/4</f>
        <v>#DIV/0!</v>
      </c>
      <c r="Q276" s="4" t="e">
        <f>Table1[[#This Row],[kelly/4 99]]*$W$2*$U$2</f>
        <v>#DIV/0!</v>
      </c>
      <c r="R276" s="11"/>
      <c r="S2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7" spans="1:19" x14ac:dyDescent="0.2">
      <c r="A277">
        <v>7837</v>
      </c>
      <c r="B277" t="s">
        <v>27</v>
      </c>
      <c r="C277" s="1">
        <v>45621</v>
      </c>
      <c r="D277" t="s">
        <v>12</v>
      </c>
      <c r="E277">
        <v>2.5</v>
      </c>
      <c r="F277" s="3">
        <v>0.48309178743961301</v>
      </c>
      <c r="G277" s="3">
        <v>0.37416377092215097</v>
      </c>
      <c r="H277" s="3">
        <v>0.33954683160830801</v>
      </c>
      <c r="I277" s="3">
        <v>0.41208791208791201</v>
      </c>
      <c r="J277" s="3">
        <v>0.44230769230769201</v>
      </c>
      <c r="K277" s="3">
        <v>-6.9424780039906805E-2</v>
      </c>
      <c r="L277" s="3"/>
      <c r="M277" s="3" t="e">
        <f>(Table1[[#This Row],[poisson_likelihood]] - (1-Table1[[#This Row],[poisson_likelihood]])/(1/Table1[[#This Row],[365 implied]]-1))/4</f>
        <v>#DIV/0!</v>
      </c>
      <c r="N277" s="4" t="e">
        <f>Table1[[#This Row],[kelly/4 365]]*$W$2*$U$2</f>
        <v>#DIV/0!</v>
      </c>
      <c r="O277" s="3"/>
      <c r="P277" s="3" t="e">
        <f>(Table1[[#This Row],[poisson_likelihood]] - (1-Table1[[#This Row],[poisson_likelihood]])/(1/Table1[[#This Row],[99/pinn implied]]-1))/4</f>
        <v>#DIV/0!</v>
      </c>
      <c r="Q277" s="4" t="e">
        <f>Table1[[#This Row],[kelly/4 99]]*$W$2*$U$2</f>
        <v>#DIV/0!</v>
      </c>
      <c r="R277" s="11"/>
      <c r="S2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8" spans="1:19" x14ac:dyDescent="0.2">
      <c r="A278">
        <v>8023</v>
      </c>
      <c r="B278" t="s">
        <v>120</v>
      </c>
      <c r="C278" s="1">
        <v>45621</v>
      </c>
      <c r="D278" t="s">
        <v>12</v>
      </c>
      <c r="E278">
        <v>3.5</v>
      </c>
      <c r="F278" s="3">
        <v>0.53191489361702105</v>
      </c>
      <c r="G278" s="3">
        <v>0.43170449912413</v>
      </c>
      <c r="H278" s="3">
        <v>0.39543533522657198</v>
      </c>
      <c r="I278" s="3">
        <v>0.39204545454545398</v>
      </c>
      <c r="J278" s="3">
        <v>0.39534883720930197</v>
      </c>
      <c r="K278" s="3">
        <v>-7.2892491413080601E-2</v>
      </c>
      <c r="L278" s="3"/>
      <c r="M278" s="3" t="e">
        <f>(Table1[[#This Row],[poisson_likelihood]] - (1-Table1[[#This Row],[poisson_likelihood]])/(1/Table1[[#This Row],[365 implied]]-1))/4</f>
        <v>#DIV/0!</v>
      </c>
      <c r="N278" s="4" t="e">
        <f>Table1[[#This Row],[kelly/4 365]]*$W$2*$U$2</f>
        <v>#DIV/0!</v>
      </c>
      <c r="O278" s="3"/>
      <c r="P278" s="3" t="e">
        <f>(Table1[[#This Row],[poisson_likelihood]] - (1-Table1[[#This Row],[poisson_likelihood]])/(1/Table1[[#This Row],[99/pinn implied]]-1))/4</f>
        <v>#DIV/0!</v>
      </c>
      <c r="Q278" s="4" t="e">
        <f>Table1[[#This Row],[kelly/4 99]]*$W$2*$U$2</f>
        <v>#DIV/0!</v>
      </c>
      <c r="R278" s="11"/>
      <c r="S2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9" spans="1:19" x14ac:dyDescent="0.2">
      <c r="A279">
        <v>7823</v>
      </c>
      <c r="B279" t="s">
        <v>20</v>
      </c>
      <c r="C279" s="1">
        <v>45621</v>
      </c>
      <c r="D279" t="s">
        <v>12</v>
      </c>
      <c r="E279">
        <v>1.5</v>
      </c>
      <c r="F279" s="3">
        <v>0.62111801242235998</v>
      </c>
      <c r="G279" s="3">
        <v>0.55967151258510806</v>
      </c>
      <c r="H279" s="3">
        <v>0.510471897244414</v>
      </c>
      <c r="I279" s="3">
        <v>0.54545454545454497</v>
      </c>
      <c r="J279" s="3">
        <v>0.53094462540716603</v>
      </c>
      <c r="K279" s="3">
        <v>-7.3008297310037898E-2</v>
      </c>
      <c r="L279" s="3"/>
      <c r="M279" s="3" t="e">
        <f>(Table1[[#This Row],[poisson_likelihood]] - (1-Table1[[#This Row],[poisson_likelihood]])/(1/Table1[[#This Row],[365 implied]]-1))/4</f>
        <v>#DIV/0!</v>
      </c>
      <c r="N279" s="4" t="e">
        <f>Table1[[#This Row],[kelly/4 365]]*$W$2*$U$2</f>
        <v>#DIV/0!</v>
      </c>
      <c r="O279" s="3"/>
      <c r="P279" s="3" t="e">
        <f>(Table1[[#This Row],[poisson_likelihood]] - (1-Table1[[#This Row],[poisson_likelihood]])/(1/Table1[[#This Row],[99/pinn implied]]-1))/4</f>
        <v>#DIV/0!</v>
      </c>
      <c r="Q279" s="4" t="e">
        <f>Table1[[#This Row],[kelly/4 99]]*$W$2*$U$2</f>
        <v>#DIV/0!</v>
      </c>
      <c r="R279" s="11"/>
      <c r="S2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0" spans="1:19" x14ac:dyDescent="0.2">
      <c r="A280">
        <v>7978</v>
      </c>
      <c r="B280" t="s">
        <v>97</v>
      </c>
      <c r="C280" s="1">
        <v>45621</v>
      </c>
      <c r="D280" t="s">
        <v>13</v>
      </c>
      <c r="E280">
        <v>2.5</v>
      </c>
      <c r="F280" s="3">
        <v>0.66225165562913901</v>
      </c>
      <c r="G280" s="3">
        <v>0.51739500495076496</v>
      </c>
      <c r="H280" s="3">
        <v>0.56136467925609401</v>
      </c>
      <c r="I280" s="3">
        <v>0.59782608695652095</v>
      </c>
      <c r="J280" s="3">
        <v>0.623417721518987</v>
      </c>
      <c r="K280" s="3">
        <v>-7.46761442761259E-2</v>
      </c>
      <c r="L280" s="3"/>
      <c r="M280" s="3" t="e">
        <f>(Table1[[#This Row],[poisson_likelihood]] - (1-Table1[[#This Row],[poisson_likelihood]])/(1/Table1[[#This Row],[365 implied]]-1))/4</f>
        <v>#DIV/0!</v>
      </c>
      <c r="N280" s="4" t="e">
        <f>Table1[[#This Row],[kelly/4 365]]*$W$2*$U$2</f>
        <v>#DIV/0!</v>
      </c>
      <c r="O280" s="3"/>
      <c r="P280" s="3" t="e">
        <f>(Table1[[#This Row],[poisson_likelihood]] - (1-Table1[[#This Row],[poisson_likelihood]])/(1/Table1[[#This Row],[99/pinn implied]]-1))/4</f>
        <v>#DIV/0!</v>
      </c>
      <c r="Q280" s="4" t="e">
        <f>Table1[[#This Row],[kelly/4 99]]*$W$2*$U$2</f>
        <v>#DIV/0!</v>
      </c>
      <c r="R280" s="11"/>
      <c r="S2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1" spans="1:19" x14ac:dyDescent="0.2">
      <c r="A281">
        <v>8083</v>
      </c>
      <c r="B281" t="s">
        <v>150</v>
      </c>
      <c r="C281" s="1">
        <v>45621</v>
      </c>
      <c r="D281" t="s">
        <v>12</v>
      </c>
      <c r="E281">
        <v>1.5</v>
      </c>
      <c r="F281" s="3">
        <v>0.65359477124182996</v>
      </c>
      <c r="G281" s="3">
        <v>0.59011931967550202</v>
      </c>
      <c r="H281" s="3">
        <v>0.54776800123880298</v>
      </c>
      <c r="I281" s="3">
        <v>0.61111111111111105</v>
      </c>
      <c r="J281" s="3">
        <v>0.624505928853754</v>
      </c>
      <c r="K281" s="3">
        <v>-7.6374980238033102E-2</v>
      </c>
      <c r="L281" s="3"/>
      <c r="M281" s="3" t="e">
        <f>(Table1[[#This Row],[poisson_likelihood]] - (1-Table1[[#This Row],[poisson_likelihood]])/(1/Table1[[#This Row],[365 implied]]-1))/4</f>
        <v>#DIV/0!</v>
      </c>
      <c r="N281" s="4" t="e">
        <f>Table1[[#This Row],[kelly/4 365]]*$W$2*$U$2</f>
        <v>#DIV/0!</v>
      </c>
      <c r="O281" s="3"/>
      <c r="P281" s="3" t="e">
        <f>(Table1[[#This Row],[poisson_likelihood]] - (1-Table1[[#This Row],[poisson_likelihood]])/(1/Table1[[#This Row],[99/pinn implied]]-1))/4</f>
        <v>#DIV/0!</v>
      </c>
      <c r="Q281" s="4" t="e">
        <f>Table1[[#This Row],[kelly/4 99]]*$W$2*$U$2</f>
        <v>#DIV/0!</v>
      </c>
      <c r="R281" s="11"/>
      <c r="S2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2" spans="1:19" x14ac:dyDescent="0.2">
      <c r="A282">
        <v>7840</v>
      </c>
      <c r="B282" t="s">
        <v>28</v>
      </c>
      <c r="C282" s="1">
        <v>45621</v>
      </c>
      <c r="D282" t="s">
        <v>13</v>
      </c>
      <c r="E282">
        <v>2.5</v>
      </c>
      <c r="F282" s="3">
        <v>0.59880239520958001</v>
      </c>
      <c r="G282" s="3">
        <v>0.433822748321884</v>
      </c>
      <c r="H282" s="3">
        <v>0.46986960793687699</v>
      </c>
      <c r="I282" s="3">
        <v>0.44144144144144098</v>
      </c>
      <c r="J282" s="3">
        <v>0.45797101449275301</v>
      </c>
      <c r="K282" s="3">
        <v>-8.0342445800527698E-2</v>
      </c>
      <c r="L282" s="3"/>
      <c r="M282" s="3" t="e">
        <f>(Table1[[#This Row],[poisson_likelihood]] - (1-Table1[[#This Row],[poisson_likelihood]])/(1/Table1[[#This Row],[365 implied]]-1))/4</f>
        <v>#DIV/0!</v>
      </c>
      <c r="N282" s="4" t="e">
        <f>Table1[[#This Row],[kelly/4 365]]*$W$2*$U$2</f>
        <v>#DIV/0!</v>
      </c>
      <c r="O282" s="3"/>
      <c r="P282" s="3" t="e">
        <f>(Table1[[#This Row],[poisson_likelihood]] - (1-Table1[[#This Row],[poisson_likelihood]])/(1/Table1[[#This Row],[99/pinn implied]]-1))/4</f>
        <v>#DIV/0!</v>
      </c>
      <c r="Q282" s="4" t="e">
        <f>Table1[[#This Row],[kelly/4 99]]*$W$2*$U$2</f>
        <v>#DIV/0!</v>
      </c>
      <c r="R282" s="11"/>
      <c r="S2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3" spans="1:19" x14ac:dyDescent="0.2">
      <c r="A283">
        <v>7857</v>
      </c>
      <c r="B283" t="s">
        <v>37</v>
      </c>
      <c r="C283" s="1">
        <v>45621</v>
      </c>
      <c r="D283" t="s">
        <v>12</v>
      </c>
      <c r="E283">
        <v>1.5</v>
      </c>
      <c r="F283" s="3">
        <v>0.59171597633136097</v>
      </c>
      <c r="G283" s="3">
        <v>0.51479079579558995</v>
      </c>
      <c r="H283" s="3">
        <v>0.46031148219477902</v>
      </c>
      <c r="I283" s="3">
        <v>0.50641025641025605</v>
      </c>
      <c r="J283" s="3">
        <v>0.50883392226148405</v>
      </c>
      <c r="K283" s="3">
        <v>-8.0461447496674901E-2</v>
      </c>
      <c r="L283" s="3"/>
      <c r="M283" s="3" t="e">
        <f>(Table1[[#This Row],[poisson_likelihood]] - (1-Table1[[#This Row],[poisson_likelihood]])/(1/Table1[[#This Row],[365 implied]]-1))/4</f>
        <v>#DIV/0!</v>
      </c>
      <c r="N283" s="4" t="e">
        <f>Table1[[#This Row],[kelly/4 365]]*$W$2*$U$2</f>
        <v>#DIV/0!</v>
      </c>
      <c r="O283" s="3"/>
      <c r="P283" s="3" t="e">
        <f>(Table1[[#This Row],[poisson_likelihood]] - (1-Table1[[#This Row],[poisson_likelihood]])/(1/Table1[[#This Row],[99/pinn implied]]-1))/4</f>
        <v>#DIV/0!</v>
      </c>
      <c r="Q283" s="4" t="e">
        <f>Table1[[#This Row],[kelly/4 99]]*$W$2*$U$2</f>
        <v>#DIV/0!</v>
      </c>
      <c r="R283" s="11"/>
      <c r="S2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4" spans="1:19" x14ac:dyDescent="0.2">
      <c r="A284">
        <v>7925</v>
      </c>
      <c r="B284" t="s">
        <v>71</v>
      </c>
      <c r="C284" s="1">
        <v>45621</v>
      </c>
      <c r="D284" t="s">
        <v>12</v>
      </c>
      <c r="E284">
        <v>2.5</v>
      </c>
      <c r="F284" s="3">
        <v>0.55248618784530301</v>
      </c>
      <c r="G284" s="3">
        <v>0.45042510344431003</v>
      </c>
      <c r="H284" s="3">
        <v>0.40693917007255997</v>
      </c>
      <c r="I284" s="3">
        <v>0.39560439560439498</v>
      </c>
      <c r="J284" s="3">
        <v>0.43910256410256399</v>
      </c>
      <c r="K284" s="3">
        <v>-8.1308673508847504E-2</v>
      </c>
      <c r="L284" s="3"/>
      <c r="M284" s="3" t="e">
        <f>(Table1[[#This Row],[poisson_likelihood]] - (1-Table1[[#This Row],[poisson_likelihood]])/(1/Table1[[#This Row],[365 implied]]-1))/4</f>
        <v>#DIV/0!</v>
      </c>
      <c r="N284" s="4" t="e">
        <f>Table1[[#This Row],[kelly/4 365]]*$W$2*$U$2</f>
        <v>#DIV/0!</v>
      </c>
      <c r="O284" s="3"/>
      <c r="P284" s="3" t="e">
        <f>(Table1[[#This Row],[poisson_likelihood]] - (1-Table1[[#This Row],[poisson_likelihood]])/(1/Table1[[#This Row],[99/pinn implied]]-1))/4</f>
        <v>#DIV/0!</v>
      </c>
      <c r="Q284" s="4" t="e">
        <f>Table1[[#This Row],[kelly/4 99]]*$W$2*$U$2</f>
        <v>#DIV/0!</v>
      </c>
      <c r="R284" s="11"/>
      <c r="S2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5" spans="1:19" x14ac:dyDescent="0.2">
      <c r="A285">
        <v>7975</v>
      </c>
      <c r="B285" t="s">
        <v>96</v>
      </c>
      <c r="C285" s="1">
        <v>45621</v>
      </c>
      <c r="D285" t="s">
        <v>12</v>
      </c>
      <c r="E285">
        <v>2.5</v>
      </c>
      <c r="F285" s="3">
        <v>0.52083333333333304</v>
      </c>
      <c r="G285" s="3">
        <v>0.398888683670721</v>
      </c>
      <c r="H285" s="3">
        <v>0.34586778147710401</v>
      </c>
      <c r="I285" s="3">
        <v>0.34502923976608102</v>
      </c>
      <c r="J285" s="3">
        <v>0.39175257731958701</v>
      </c>
      <c r="K285" s="3">
        <v>-9.1286374881510507E-2</v>
      </c>
      <c r="L285" s="3"/>
      <c r="M285" s="3" t="e">
        <f>(Table1[[#This Row],[poisson_likelihood]] - (1-Table1[[#This Row],[poisson_likelihood]])/(1/Table1[[#This Row],[365 implied]]-1))/4</f>
        <v>#DIV/0!</v>
      </c>
      <c r="N285" s="4" t="e">
        <f>Table1[[#This Row],[kelly/4 365]]*$W$2*$U$2</f>
        <v>#DIV/0!</v>
      </c>
      <c r="O285" s="3"/>
      <c r="P285" s="3" t="e">
        <f>(Table1[[#This Row],[poisson_likelihood]] - (1-Table1[[#This Row],[poisson_likelihood]])/(1/Table1[[#This Row],[99/pinn implied]]-1))/4</f>
        <v>#DIV/0!</v>
      </c>
      <c r="Q285" s="4" t="e">
        <f>Table1[[#This Row],[kelly/4 99]]*$W$2*$U$2</f>
        <v>#DIV/0!</v>
      </c>
      <c r="R285" s="11"/>
      <c r="S2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6" spans="1:19" x14ac:dyDescent="0.2">
      <c r="A286">
        <v>7963</v>
      </c>
      <c r="B286" t="s">
        <v>90</v>
      </c>
      <c r="C286" s="1">
        <v>45621</v>
      </c>
      <c r="D286" t="s">
        <v>12</v>
      </c>
      <c r="E286">
        <v>1.5</v>
      </c>
      <c r="F286" s="3">
        <v>0.65359477124182996</v>
      </c>
      <c r="G286" s="3">
        <v>0.57775754942556401</v>
      </c>
      <c r="H286" s="3">
        <v>0.52701759198994103</v>
      </c>
      <c r="I286" s="3">
        <v>0.50819672131147497</v>
      </c>
      <c r="J286" s="3">
        <v>0.55379746835443</v>
      </c>
      <c r="K286" s="3">
        <v>-9.1350511441221596E-2</v>
      </c>
      <c r="L286" s="3"/>
      <c r="M286" s="3" t="e">
        <f>(Table1[[#This Row],[poisson_likelihood]] - (1-Table1[[#This Row],[poisson_likelihood]])/(1/Table1[[#This Row],[365 implied]]-1))/4</f>
        <v>#DIV/0!</v>
      </c>
      <c r="N286" s="4" t="e">
        <f>Table1[[#This Row],[kelly/4 365]]*$W$2*$U$2</f>
        <v>#DIV/0!</v>
      </c>
      <c r="O286" s="3"/>
      <c r="P286" s="3" t="e">
        <f>(Table1[[#This Row],[poisson_likelihood]] - (1-Table1[[#This Row],[poisson_likelihood]])/(1/Table1[[#This Row],[99/pinn implied]]-1))/4</f>
        <v>#DIV/0!</v>
      </c>
      <c r="Q286" s="4" t="e">
        <f>Table1[[#This Row],[kelly/4 99]]*$W$2*$U$2</f>
        <v>#DIV/0!</v>
      </c>
      <c r="R286" s="11"/>
      <c r="S2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7" spans="1:19" x14ac:dyDescent="0.2">
      <c r="A287">
        <v>8091</v>
      </c>
      <c r="B287" t="s">
        <v>154</v>
      </c>
      <c r="C287" s="1">
        <v>45621</v>
      </c>
      <c r="D287" t="s">
        <v>12</v>
      </c>
      <c r="E287">
        <v>1.5</v>
      </c>
      <c r="F287" s="3">
        <v>0.66666666666666596</v>
      </c>
      <c r="G287" s="3">
        <v>0.56928518866678302</v>
      </c>
      <c r="H287" s="3">
        <v>0.53605317109263695</v>
      </c>
      <c r="I287" s="3">
        <v>0.51461988304093498</v>
      </c>
      <c r="J287" s="3">
        <v>0.56081081081080997</v>
      </c>
      <c r="K287" s="3">
        <v>-9.7960121680521997E-2</v>
      </c>
      <c r="L287" s="3"/>
      <c r="M287" s="3" t="e">
        <f>(Table1[[#This Row],[poisson_likelihood]] - (1-Table1[[#This Row],[poisson_likelihood]])/(1/Table1[[#This Row],[365 implied]]-1))/4</f>
        <v>#DIV/0!</v>
      </c>
      <c r="N287" s="4" t="e">
        <f>Table1[[#This Row],[kelly/4 365]]*$W$2*$U$2</f>
        <v>#DIV/0!</v>
      </c>
      <c r="O287" s="3"/>
      <c r="P287" s="3" t="e">
        <f>(Table1[[#This Row],[poisson_likelihood]] - (1-Table1[[#This Row],[poisson_likelihood]])/(1/Table1[[#This Row],[99/pinn implied]]-1))/4</f>
        <v>#DIV/0!</v>
      </c>
      <c r="Q287" s="4" t="e">
        <f>Table1[[#This Row],[kelly/4 99]]*$W$2*$U$2</f>
        <v>#DIV/0!</v>
      </c>
      <c r="R287" s="11"/>
      <c r="S2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8" spans="1:19" x14ac:dyDescent="0.2">
      <c r="A288">
        <v>7901</v>
      </c>
      <c r="B288" t="s">
        <v>59</v>
      </c>
      <c r="C288" s="1">
        <v>45621</v>
      </c>
      <c r="D288" t="s">
        <v>12</v>
      </c>
      <c r="E288">
        <v>1.5</v>
      </c>
      <c r="F288" s="3">
        <v>0.62111801242235998</v>
      </c>
      <c r="G288" s="3">
        <v>0.52240934128153405</v>
      </c>
      <c r="H288" s="3">
        <v>0.470587782395611</v>
      </c>
      <c r="I288" s="3">
        <v>0.40659340659340598</v>
      </c>
      <c r="J288" s="3">
        <v>0.39811912225705298</v>
      </c>
      <c r="K288" s="3">
        <v>-9.9325274730764399E-2</v>
      </c>
      <c r="L288" s="3"/>
      <c r="M288" s="3" t="e">
        <f>(Table1[[#This Row],[poisson_likelihood]] - (1-Table1[[#This Row],[poisson_likelihood]])/(1/Table1[[#This Row],[365 implied]]-1))/4</f>
        <v>#DIV/0!</v>
      </c>
      <c r="N288" s="4" t="e">
        <f>Table1[[#This Row],[kelly/4 365]]*$W$2*$U$2</f>
        <v>#DIV/0!</v>
      </c>
      <c r="O288" s="3"/>
      <c r="P288" s="3" t="e">
        <f>(Table1[[#This Row],[poisson_likelihood]] - (1-Table1[[#This Row],[poisson_likelihood]])/(1/Table1[[#This Row],[99/pinn implied]]-1))/4</f>
        <v>#DIV/0!</v>
      </c>
      <c r="Q288" s="4" t="e">
        <f>Table1[[#This Row],[kelly/4 99]]*$W$2*$U$2</f>
        <v>#DIV/0!</v>
      </c>
      <c r="R288" s="11"/>
      <c r="S2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9" spans="1:19" x14ac:dyDescent="0.2">
      <c r="A289">
        <v>7836</v>
      </c>
      <c r="B289" t="s">
        <v>26</v>
      </c>
      <c r="C289" s="1">
        <v>45621</v>
      </c>
      <c r="D289" t="s">
        <v>13</v>
      </c>
      <c r="E289">
        <v>3.5</v>
      </c>
      <c r="F289" s="3">
        <v>0.52910052910052896</v>
      </c>
      <c r="G289" s="3">
        <v>0.33150574866333798</v>
      </c>
      <c r="H289" s="3">
        <v>0.33021609670692798</v>
      </c>
      <c r="I289" s="3">
        <v>0.33333333333333298</v>
      </c>
      <c r="J289" s="3">
        <v>0.35714285714285698</v>
      </c>
      <c r="K289" s="3">
        <v>-0.105587521692108</v>
      </c>
      <c r="L289" s="3"/>
      <c r="M289" s="3" t="e">
        <f>(Table1[[#This Row],[poisson_likelihood]] - (1-Table1[[#This Row],[poisson_likelihood]])/(1/Table1[[#This Row],[365 implied]]-1))/4</f>
        <v>#DIV/0!</v>
      </c>
      <c r="N289" s="4" t="e">
        <f>Table1[[#This Row],[kelly/4 365]]*$W$2*$U$2</f>
        <v>#DIV/0!</v>
      </c>
      <c r="O289" s="3"/>
      <c r="P289" s="3" t="e">
        <f>(Table1[[#This Row],[poisson_likelihood]] - (1-Table1[[#This Row],[poisson_likelihood]])/(1/Table1[[#This Row],[99/pinn implied]]-1))/4</f>
        <v>#DIV/0!</v>
      </c>
      <c r="Q289" s="4" t="e">
        <f>Table1[[#This Row],[kelly/4 99]]*$W$2*$U$2</f>
        <v>#DIV/0!</v>
      </c>
      <c r="R289" s="11"/>
      <c r="S2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0" spans="1:19" x14ac:dyDescent="0.2">
      <c r="A290">
        <v>8027</v>
      </c>
      <c r="B290" t="s">
        <v>122</v>
      </c>
      <c r="C290" s="1">
        <v>45621</v>
      </c>
      <c r="D290" t="s">
        <v>12</v>
      </c>
      <c r="E290">
        <v>1.5</v>
      </c>
      <c r="F290" s="3">
        <v>0.64935064935064901</v>
      </c>
      <c r="G290" s="3">
        <v>0.53487192960805796</v>
      </c>
      <c r="H290" s="3">
        <v>0.48294669059532302</v>
      </c>
      <c r="I290" s="3">
        <v>0.45762711864406702</v>
      </c>
      <c r="J290" s="3">
        <v>0.45874587458745802</v>
      </c>
      <c r="K290" s="3">
        <v>-0.118639859482963</v>
      </c>
      <c r="L290" s="3"/>
      <c r="M290" s="3" t="e">
        <f>(Table1[[#This Row],[poisson_likelihood]] - (1-Table1[[#This Row],[poisson_likelihood]])/(1/Table1[[#This Row],[365 implied]]-1))/4</f>
        <v>#DIV/0!</v>
      </c>
      <c r="N290" s="4" t="e">
        <f>Table1[[#This Row],[kelly/4 365]]*$W$2*$U$2</f>
        <v>#DIV/0!</v>
      </c>
      <c r="O290" s="3"/>
      <c r="P290" s="3" t="e">
        <f>(Table1[[#This Row],[poisson_likelihood]] - (1-Table1[[#This Row],[poisson_likelihood]])/(1/Table1[[#This Row],[99/pinn implied]]-1))/4</f>
        <v>#DIV/0!</v>
      </c>
      <c r="Q290" s="4" t="e">
        <f>Table1[[#This Row],[kelly/4 99]]*$W$2*$U$2</f>
        <v>#DIV/0!</v>
      </c>
      <c r="R290" s="11"/>
      <c r="S2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1" spans="1:19" x14ac:dyDescent="0.2">
      <c r="A291">
        <v>7981</v>
      </c>
      <c r="B291" t="s">
        <v>99</v>
      </c>
      <c r="C291" s="1">
        <v>45621</v>
      </c>
      <c r="D291" t="s">
        <v>12</v>
      </c>
      <c r="E291">
        <v>1.5</v>
      </c>
      <c r="F291" s="3">
        <v>0.63694267515923497</v>
      </c>
      <c r="G291" s="3">
        <v>0.519194322523303</v>
      </c>
      <c r="H291" s="3">
        <v>0.46457276838993999</v>
      </c>
      <c r="I291" s="3">
        <v>0.55952380952380898</v>
      </c>
      <c r="J291" s="3">
        <v>0.57286432160804002</v>
      </c>
      <c r="K291" s="3">
        <v>-0.118693312994646</v>
      </c>
      <c r="L291" s="3"/>
      <c r="M291" s="3" t="e">
        <f>(Table1[[#This Row],[poisson_likelihood]] - (1-Table1[[#This Row],[poisson_likelihood]])/(1/Table1[[#This Row],[365 implied]]-1))/4</f>
        <v>#DIV/0!</v>
      </c>
      <c r="N291" s="4" t="e">
        <f>Table1[[#This Row],[kelly/4 365]]*$W$2*$U$2</f>
        <v>#DIV/0!</v>
      </c>
      <c r="O291" s="3"/>
      <c r="P291" s="3" t="e">
        <f>(Table1[[#This Row],[poisson_likelihood]] - (1-Table1[[#This Row],[poisson_likelihood]])/(1/Table1[[#This Row],[99/pinn implied]]-1))/4</f>
        <v>#DIV/0!</v>
      </c>
      <c r="Q291" s="4" t="e">
        <f>Table1[[#This Row],[kelly/4 99]]*$W$2*$U$2</f>
        <v>#DIV/0!</v>
      </c>
      <c r="R291" s="11"/>
      <c r="S2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2024-11-25T19:58:20Z</dcterms:created>
  <dcterms:modified xsi:type="dcterms:W3CDTF">2024-11-26T13:00:04Z</dcterms:modified>
</cp:coreProperties>
</file>