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2B32BF6A-99EE-6D4B-BD4B-64A4753FD739}" xr6:coauthVersionLast="47" xr6:coauthVersionMax="47" xr10:uidLastSave="{00000000-0000-0000-0000-000000000000}"/>
  <bookViews>
    <workbookView xWindow="0" yWindow="500" windowWidth="38400" windowHeight="19700" xr2:uid="{00000000-000D-0000-FFFF-FFFF00000000}"/>
  </bookViews>
  <sheets>
    <sheet name="modelled_likelihoods_weight4_t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M68" i="1"/>
  <c r="N68" i="1" s="1"/>
  <c r="M132" i="1"/>
  <c r="N132" i="1" s="1"/>
  <c r="M172" i="1"/>
  <c r="N172" i="1" s="1"/>
  <c r="M220" i="1"/>
  <c r="N220" i="1" s="1"/>
  <c r="M252" i="1"/>
  <c r="N252" i="1" s="1"/>
  <c r="M100" i="1"/>
  <c r="N100" i="1" s="1"/>
  <c r="M211" i="1"/>
  <c r="N211" i="1" s="1"/>
  <c r="M83" i="1"/>
  <c r="N83" i="1" s="1"/>
  <c r="M320" i="1"/>
  <c r="N320" i="1" s="1"/>
  <c r="M95" i="1"/>
  <c r="N95" i="1" s="1"/>
  <c r="M28" i="1"/>
  <c r="N28" i="1" s="1"/>
  <c r="S28" i="1" s="1"/>
  <c r="M284" i="1"/>
  <c r="N284" i="1" s="1"/>
  <c r="M269" i="1"/>
  <c r="N269" i="1" s="1"/>
  <c r="M2" i="1"/>
  <c r="N2" i="1" s="1"/>
  <c r="M5" i="1"/>
  <c r="M6" i="1"/>
  <c r="M7" i="1"/>
  <c r="M8" i="1"/>
  <c r="M9" i="1"/>
  <c r="M10" i="1"/>
  <c r="N10" i="1" s="1"/>
  <c r="M11" i="1"/>
  <c r="M12" i="1"/>
  <c r="M13" i="1"/>
  <c r="M14" i="1"/>
  <c r="M15" i="1"/>
  <c r="N15" i="1" s="1"/>
  <c r="M17" i="1"/>
  <c r="N17" i="1" s="1"/>
  <c r="S17" i="1" s="1"/>
  <c r="M18" i="1"/>
  <c r="M25" i="1"/>
  <c r="N25" i="1" s="1"/>
  <c r="S25" i="1" s="1"/>
  <c r="M26" i="1"/>
  <c r="N26" i="1" s="1"/>
  <c r="S26" i="1" s="1"/>
  <c r="M27" i="1"/>
  <c r="M30" i="1"/>
  <c r="M31" i="1"/>
  <c r="M33" i="1"/>
  <c r="N33" i="1" s="1"/>
  <c r="S33" i="1" s="1"/>
  <c r="M34" i="1"/>
  <c r="N34" i="1" s="1"/>
  <c r="S34" i="1" s="1"/>
  <c r="M36" i="1"/>
  <c r="M38" i="1"/>
  <c r="M41" i="1"/>
  <c r="N41" i="1" s="1"/>
  <c r="S41" i="1" s="1"/>
  <c r="M42" i="1"/>
  <c r="N42" i="1" s="1"/>
  <c r="S42" i="1" s="1"/>
  <c r="M43" i="1"/>
  <c r="M45" i="1"/>
  <c r="M46" i="1"/>
  <c r="M47" i="1"/>
  <c r="M50" i="1"/>
  <c r="N50" i="1" s="1"/>
  <c r="S50" i="1" s="1"/>
  <c r="M51" i="1"/>
  <c r="M52" i="1"/>
  <c r="M53" i="1"/>
  <c r="M54" i="1"/>
  <c r="M55" i="1"/>
  <c r="M56" i="1"/>
  <c r="M57" i="1"/>
  <c r="N57" i="1" s="1"/>
  <c r="S57" i="1" s="1"/>
  <c r="M58" i="1"/>
  <c r="M59" i="1"/>
  <c r="M61" i="1"/>
  <c r="M62" i="1"/>
  <c r="M65" i="1"/>
  <c r="M66" i="1"/>
  <c r="N66" i="1" s="1"/>
  <c r="S66" i="1" s="1"/>
  <c r="M67" i="1"/>
  <c r="M69" i="1"/>
  <c r="M70" i="1"/>
  <c r="M73" i="1"/>
  <c r="N73" i="1" s="1"/>
  <c r="M74" i="1"/>
  <c r="N74" i="1" s="1"/>
  <c r="M75" i="1"/>
  <c r="M76" i="1"/>
  <c r="M77" i="1"/>
  <c r="M78" i="1"/>
  <c r="M79" i="1"/>
  <c r="N79" i="1" s="1"/>
  <c r="M82" i="1"/>
  <c r="N82" i="1" s="1"/>
  <c r="M85" i="1"/>
  <c r="M86" i="1"/>
  <c r="M87" i="1"/>
  <c r="N87" i="1" s="1"/>
  <c r="M88" i="1"/>
  <c r="M89" i="1"/>
  <c r="M90" i="1"/>
  <c r="M91" i="1"/>
  <c r="M94" i="1"/>
  <c r="M97" i="1"/>
  <c r="N97" i="1" s="1"/>
  <c r="M98" i="1"/>
  <c r="N98" i="1" s="1"/>
  <c r="M99" i="1"/>
  <c r="M101" i="1"/>
  <c r="M102" i="1"/>
  <c r="M104" i="1"/>
  <c r="M105" i="1"/>
  <c r="M106" i="1"/>
  <c r="N106" i="1" s="1"/>
  <c r="M107" i="1"/>
  <c r="M108" i="1"/>
  <c r="M109" i="1"/>
  <c r="M110" i="1"/>
  <c r="M113" i="1"/>
  <c r="N113" i="1" s="1"/>
  <c r="M114" i="1"/>
  <c r="N114" i="1" s="1"/>
  <c r="M115" i="1"/>
  <c r="M117" i="1"/>
  <c r="M118" i="1"/>
  <c r="M119" i="1"/>
  <c r="N119" i="1" s="1"/>
  <c r="M121" i="1"/>
  <c r="N121" i="1" s="1"/>
  <c r="M122" i="1"/>
  <c r="N122" i="1" s="1"/>
  <c r="M124" i="1"/>
  <c r="M125" i="1"/>
  <c r="M126" i="1"/>
  <c r="M129" i="1"/>
  <c r="N129" i="1" s="1"/>
  <c r="M130" i="1"/>
  <c r="N130" i="1" s="1"/>
  <c r="M131" i="1"/>
  <c r="M133" i="1"/>
  <c r="M134" i="1"/>
  <c r="M137" i="1"/>
  <c r="N137" i="1" s="1"/>
  <c r="M138" i="1"/>
  <c r="N138" i="1" s="1"/>
  <c r="M142" i="1"/>
  <c r="M143" i="1"/>
  <c r="N143" i="1" s="1"/>
  <c r="M144" i="1"/>
  <c r="M145" i="1"/>
  <c r="N145" i="1" s="1"/>
  <c r="M146" i="1"/>
  <c r="N146" i="1" s="1"/>
  <c r="M147" i="1"/>
  <c r="M149" i="1"/>
  <c r="M150" i="1"/>
  <c r="M151" i="1"/>
  <c r="N151" i="1" s="1"/>
  <c r="M152" i="1"/>
  <c r="M153" i="1"/>
  <c r="N153" i="1" s="1"/>
  <c r="M154" i="1"/>
  <c r="N154" i="1" s="1"/>
  <c r="M157" i="1"/>
  <c r="M158" i="1"/>
  <c r="M160" i="1"/>
  <c r="M161" i="1"/>
  <c r="M162" i="1"/>
  <c r="M163" i="1"/>
  <c r="M165" i="1"/>
  <c r="M166" i="1"/>
  <c r="M167" i="1"/>
  <c r="N167" i="1" s="1"/>
  <c r="M169" i="1"/>
  <c r="N169" i="1" s="1"/>
  <c r="M170" i="1"/>
  <c r="N170" i="1" s="1"/>
  <c r="M173" i="1"/>
  <c r="M174" i="1"/>
  <c r="M175" i="1"/>
  <c r="N175" i="1" s="1"/>
  <c r="M177" i="1"/>
  <c r="N177" i="1" s="1"/>
  <c r="M178" i="1"/>
  <c r="N178" i="1" s="1"/>
  <c r="M181" i="1"/>
  <c r="M182" i="1"/>
  <c r="N182" i="1" s="1"/>
  <c r="M183" i="1"/>
  <c r="N183" i="1" s="1"/>
  <c r="M184" i="1"/>
  <c r="M185" i="1"/>
  <c r="N185" i="1" s="1"/>
  <c r="M186" i="1"/>
  <c r="N186" i="1" s="1"/>
  <c r="M187" i="1"/>
  <c r="M188" i="1"/>
  <c r="M190" i="1"/>
  <c r="M191" i="1"/>
  <c r="M192" i="1"/>
  <c r="M193" i="1"/>
  <c r="N193" i="1" s="1"/>
  <c r="M194" i="1"/>
  <c r="N194" i="1" s="1"/>
  <c r="M196" i="1"/>
  <c r="M197" i="1"/>
  <c r="M198" i="1"/>
  <c r="M201" i="1"/>
  <c r="N201" i="1" s="1"/>
  <c r="M202" i="1"/>
  <c r="M205" i="1"/>
  <c r="M206" i="1"/>
  <c r="M208" i="1"/>
  <c r="M209" i="1"/>
  <c r="N209" i="1" s="1"/>
  <c r="M210" i="1"/>
  <c r="N210" i="1" s="1"/>
  <c r="M212" i="1"/>
  <c r="M214" i="1"/>
  <c r="M215" i="1"/>
  <c r="N215" i="1" s="1"/>
  <c r="M216" i="1"/>
  <c r="M217" i="1"/>
  <c r="N217" i="1" s="1"/>
  <c r="M218" i="1"/>
  <c r="N218" i="1" s="1"/>
  <c r="M219" i="1"/>
  <c r="M222" i="1"/>
  <c r="M223" i="1"/>
  <c r="N223" i="1" s="1"/>
  <c r="M225" i="1"/>
  <c r="N225" i="1" s="1"/>
  <c r="M226" i="1"/>
  <c r="N226" i="1" s="1"/>
  <c r="M229" i="1"/>
  <c r="M230" i="1"/>
  <c r="M231" i="1"/>
  <c r="N231" i="1" s="1"/>
  <c r="M233" i="1"/>
  <c r="N233" i="1" s="1"/>
  <c r="M234" i="1"/>
  <c r="N234" i="1" s="1"/>
  <c r="M235" i="1"/>
  <c r="M237" i="1"/>
  <c r="M238" i="1"/>
  <c r="M239" i="1"/>
  <c r="N239" i="1" s="1"/>
  <c r="M241" i="1"/>
  <c r="N241" i="1" s="1"/>
  <c r="M242" i="1"/>
  <c r="N242" i="1" s="1"/>
  <c r="M244" i="1"/>
  <c r="M245" i="1"/>
  <c r="M246" i="1"/>
  <c r="N246" i="1" s="1"/>
  <c r="M247" i="1"/>
  <c r="N247" i="1" s="1"/>
  <c r="M248" i="1"/>
  <c r="M249" i="1"/>
  <c r="N249" i="1" s="1"/>
  <c r="M250" i="1"/>
  <c r="M251" i="1"/>
  <c r="M253" i="1"/>
  <c r="M254" i="1"/>
  <c r="M255" i="1"/>
  <c r="N255" i="1" s="1"/>
  <c r="M256" i="1"/>
  <c r="M257" i="1"/>
  <c r="N257" i="1" s="1"/>
  <c r="M258" i="1"/>
  <c r="N258" i="1" s="1"/>
  <c r="M259" i="1"/>
  <c r="M261" i="1"/>
  <c r="M262" i="1"/>
  <c r="M263" i="1"/>
  <c r="N263" i="1" s="1"/>
  <c r="M264" i="1"/>
  <c r="M265" i="1"/>
  <c r="N265" i="1" s="1"/>
  <c r="M266" i="1"/>
  <c r="N266" i="1" s="1"/>
  <c r="M267" i="1"/>
  <c r="M268" i="1"/>
  <c r="M270" i="1"/>
  <c r="M271" i="1"/>
  <c r="N271" i="1" s="1"/>
  <c r="M272" i="1"/>
  <c r="M273" i="1"/>
  <c r="N273" i="1" s="1"/>
  <c r="M274" i="1"/>
  <c r="N274" i="1" s="1"/>
  <c r="M275" i="1"/>
  <c r="M276" i="1"/>
  <c r="M277" i="1"/>
  <c r="M278" i="1"/>
  <c r="M279" i="1"/>
  <c r="N279" i="1" s="1"/>
  <c r="M281" i="1"/>
  <c r="N281" i="1" s="1"/>
  <c r="M282" i="1"/>
  <c r="N282" i="1" s="1"/>
  <c r="M283" i="1"/>
  <c r="M285" i="1"/>
  <c r="N285" i="1" s="1"/>
  <c r="M288" i="1"/>
  <c r="M289" i="1"/>
  <c r="N289" i="1" s="1"/>
  <c r="M290" i="1"/>
  <c r="N290" i="1" s="1"/>
  <c r="M291" i="1"/>
  <c r="M294" i="1"/>
  <c r="N294" i="1" s="1"/>
  <c r="M295" i="1"/>
  <c r="N295" i="1" s="1"/>
  <c r="M298" i="1"/>
  <c r="N298" i="1" s="1"/>
  <c r="M299" i="1"/>
  <c r="M300" i="1"/>
  <c r="M302" i="1"/>
  <c r="M303" i="1"/>
  <c r="N303" i="1" s="1"/>
  <c r="M304" i="1"/>
  <c r="M306" i="1"/>
  <c r="N306" i="1" s="1"/>
  <c r="M307" i="1"/>
  <c r="M308" i="1"/>
  <c r="M309" i="1"/>
  <c r="N309" i="1" s="1"/>
  <c r="M310" i="1"/>
  <c r="N310" i="1" s="1"/>
  <c r="M311" i="1"/>
  <c r="N311" i="1" s="1"/>
  <c r="M313" i="1"/>
  <c r="N313" i="1" s="1"/>
  <c r="M314" i="1"/>
  <c r="N314" i="1" s="1"/>
  <c r="M315" i="1"/>
  <c r="M316" i="1"/>
  <c r="M317" i="1"/>
  <c r="M318" i="1"/>
  <c r="N318" i="1" s="1"/>
  <c r="M319" i="1"/>
  <c r="N319" i="1" s="1"/>
  <c r="M321" i="1"/>
  <c r="N321" i="1" s="1"/>
  <c r="M322" i="1"/>
  <c r="N322" i="1" s="1"/>
  <c r="M323" i="1"/>
  <c r="M324" i="1"/>
  <c r="M325" i="1"/>
  <c r="N325" i="1" s="1"/>
  <c r="M327" i="1"/>
  <c r="N327" i="1" s="1"/>
  <c r="M328" i="1"/>
  <c r="M329" i="1"/>
  <c r="N329" i="1" s="1"/>
  <c r="M330" i="1"/>
  <c r="N330" i="1" s="1"/>
  <c r="M332" i="1"/>
  <c r="M334" i="1"/>
  <c r="N334" i="1" s="1"/>
  <c r="M335" i="1"/>
  <c r="N335" i="1" s="1"/>
  <c r="M337" i="1"/>
  <c r="N337" i="1" s="1"/>
  <c r="M338" i="1"/>
  <c r="N338" i="1" s="1"/>
  <c r="M339" i="1"/>
  <c r="M341" i="1"/>
  <c r="M342" i="1"/>
  <c r="N342" i="1" s="1"/>
  <c r="M343" i="1"/>
  <c r="N343" i="1" s="1"/>
  <c r="M345" i="1"/>
  <c r="N345" i="1" s="1"/>
  <c r="M346" i="1"/>
  <c r="M348" i="1"/>
  <c r="M349" i="1"/>
  <c r="M350" i="1"/>
  <c r="M351" i="1"/>
  <c r="N351" i="1" s="1"/>
  <c r="M352" i="1"/>
  <c r="M353" i="1"/>
  <c r="M354" i="1"/>
  <c r="M355" i="1"/>
  <c r="M356" i="1"/>
  <c r="M357" i="1"/>
  <c r="M358" i="1"/>
  <c r="M359" i="1"/>
  <c r="N359" i="1" s="1"/>
  <c r="M360" i="1"/>
  <c r="M361" i="1"/>
  <c r="M362" i="1"/>
  <c r="M363" i="1"/>
  <c r="M364" i="1"/>
  <c r="M365" i="1"/>
  <c r="M366" i="1"/>
  <c r="M367" i="1"/>
  <c r="N367" i="1" s="1"/>
  <c r="M368" i="1"/>
  <c r="M369" i="1"/>
  <c r="M370" i="1"/>
  <c r="M371" i="1"/>
  <c r="M372" i="1"/>
  <c r="M373" i="1"/>
  <c r="M374" i="1"/>
  <c r="M375" i="1"/>
  <c r="N375" i="1" s="1"/>
  <c r="M376" i="1"/>
  <c r="M377" i="1"/>
  <c r="M378" i="1"/>
  <c r="M379" i="1"/>
  <c r="M380" i="1"/>
  <c r="M381" i="1"/>
  <c r="M382" i="1"/>
  <c r="M383" i="1"/>
  <c r="N383" i="1" s="1"/>
  <c r="M384" i="1"/>
  <c r="M385" i="1"/>
  <c r="M386" i="1"/>
  <c r="M387" i="1"/>
  <c r="M388" i="1"/>
  <c r="M389" i="1"/>
  <c r="M390" i="1"/>
  <c r="M391" i="1"/>
  <c r="N391" i="1" s="1"/>
  <c r="M392" i="1"/>
  <c r="M393" i="1"/>
  <c r="M394" i="1"/>
  <c r="M395" i="1"/>
  <c r="M396" i="1"/>
  <c r="M397" i="1"/>
  <c r="M398" i="1"/>
  <c r="M399" i="1"/>
  <c r="N399" i="1" s="1"/>
  <c r="O66" i="1"/>
  <c r="O61" i="1"/>
  <c r="O62" i="1"/>
  <c r="O60" i="1"/>
  <c r="O54" i="1"/>
  <c r="O52" i="1"/>
  <c r="O49" i="1"/>
  <c r="O50" i="1"/>
  <c r="O48" i="1"/>
  <c r="O17" i="1"/>
  <c r="O16" i="1"/>
  <c r="O20" i="1"/>
  <c r="O46" i="1"/>
  <c r="O39" i="1"/>
  <c r="O40" i="1"/>
  <c r="O38" i="1"/>
  <c r="O36" i="1"/>
  <c r="O31" i="1"/>
  <c r="O32" i="1"/>
  <c r="O30" i="1"/>
  <c r="O27" i="1"/>
  <c r="P27" i="1" s="1"/>
  <c r="Q27" i="1" s="1"/>
  <c r="O28" i="1"/>
  <c r="O26" i="1"/>
  <c r="L66" i="1"/>
  <c r="L65" i="1"/>
  <c r="L64" i="1"/>
  <c r="L61" i="1"/>
  <c r="L55" i="1"/>
  <c r="L54" i="1"/>
  <c r="L46" i="1"/>
  <c r="L39" i="1"/>
  <c r="L32" i="1"/>
  <c r="L49" i="1"/>
  <c r="L40" i="1"/>
  <c r="L27" i="1"/>
  <c r="L50" i="1"/>
  <c r="L30" i="1"/>
  <c r="L28" i="1"/>
  <c r="L38" i="1"/>
  <c r="L36" i="1"/>
  <c r="L26" i="1"/>
  <c r="L20" i="1"/>
  <c r="O42" i="1"/>
  <c r="P42" i="1" s="1"/>
  <c r="Q42" i="1" s="1"/>
  <c r="L42" i="1"/>
  <c r="O19" i="1"/>
  <c r="L19" i="1"/>
  <c r="O18" i="1"/>
  <c r="L18" i="1"/>
  <c r="O59" i="1"/>
  <c r="L59" i="1"/>
  <c r="O53" i="1"/>
  <c r="L53" i="1"/>
  <c r="O34" i="1"/>
  <c r="P34" i="1" s="1"/>
  <c r="Q34" i="1" s="1"/>
  <c r="L34" i="1"/>
  <c r="L31" i="1"/>
  <c r="O23" i="1"/>
  <c r="L23" i="1"/>
  <c r="L16" i="1"/>
  <c r="L48" i="1"/>
  <c r="O43" i="1"/>
  <c r="P43" i="1" s="1"/>
  <c r="Q43" i="1" s="1"/>
  <c r="L43" i="1"/>
  <c r="O25" i="1"/>
  <c r="L25" i="1"/>
  <c r="O13" i="1"/>
  <c r="L13" i="1"/>
  <c r="O58" i="1"/>
  <c r="L58" i="1"/>
  <c r="N58" i="1" s="1"/>
  <c r="S58" i="1" s="1"/>
  <c r="O45" i="1"/>
  <c r="L45" i="1"/>
  <c r="O33" i="1"/>
  <c r="L33" i="1"/>
  <c r="O12" i="1"/>
  <c r="L12" i="1"/>
  <c r="L62" i="1"/>
  <c r="O47" i="1"/>
  <c r="L47" i="1"/>
  <c r="O44" i="1"/>
  <c r="P44" i="1" s="1"/>
  <c r="Q44" i="1" s="1"/>
  <c r="L44" i="1"/>
  <c r="O9" i="1"/>
  <c r="P9" i="1" s="1"/>
  <c r="Q9" i="1" s="1"/>
  <c r="L9" i="1"/>
  <c r="L52" i="1"/>
  <c r="O29" i="1"/>
  <c r="L29" i="1"/>
  <c r="O8" i="1"/>
  <c r="L8" i="1"/>
  <c r="L60" i="1"/>
  <c r="O22" i="1"/>
  <c r="P22" i="1" s="1"/>
  <c r="Q22" i="1" s="1"/>
  <c r="L22" i="1"/>
  <c r="O10" i="1"/>
  <c r="L10" i="1"/>
  <c r="O6" i="1"/>
  <c r="P6" i="1" s="1"/>
  <c r="Q6" i="1" s="1"/>
  <c r="L6" i="1"/>
  <c r="O41" i="1"/>
  <c r="L41" i="1"/>
  <c r="O35" i="1"/>
  <c r="L35" i="1"/>
  <c r="O24" i="1"/>
  <c r="L24" i="1"/>
  <c r="O11" i="1"/>
  <c r="P11" i="1" s="1"/>
  <c r="Q11" i="1" s="1"/>
  <c r="L11" i="1"/>
  <c r="O5" i="1"/>
  <c r="L5" i="1"/>
  <c r="O57" i="1"/>
  <c r="L57" i="1"/>
  <c r="O56" i="1"/>
  <c r="L56" i="1"/>
  <c r="O51" i="1"/>
  <c r="L51" i="1"/>
  <c r="N51" i="1" s="1"/>
  <c r="L17" i="1"/>
  <c r="O3" i="1"/>
  <c r="P3" i="1" s="1"/>
  <c r="Q3" i="1" s="1"/>
  <c r="P41" i="1"/>
  <c r="Q41" i="1" s="1"/>
  <c r="P65" i="1"/>
  <c r="Q65" i="1" s="1"/>
  <c r="P73" i="1"/>
  <c r="Q73" i="1" s="1"/>
  <c r="P81" i="1"/>
  <c r="Q81" i="1" s="1"/>
  <c r="P97" i="1"/>
  <c r="Q97" i="1" s="1"/>
  <c r="P129" i="1"/>
  <c r="Q129" i="1" s="1"/>
  <c r="P145" i="1"/>
  <c r="Q145" i="1" s="1"/>
  <c r="P153" i="1"/>
  <c r="Q153" i="1" s="1"/>
  <c r="P161" i="1"/>
  <c r="Q161" i="1" s="1"/>
  <c r="P169" i="1"/>
  <c r="Q169" i="1" s="1"/>
  <c r="P177" i="1"/>
  <c r="Q177" i="1" s="1"/>
  <c r="P185" i="1"/>
  <c r="Q185" i="1" s="1"/>
  <c r="P201" i="1"/>
  <c r="Q201" i="1" s="1"/>
  <c r="P209" i="1"/>
  <c r="Q209" i="1" s="1"/>
  <c r="P241" i="1"/>
  <c r="Q241" i="1" s="1"/>
  <c r="P257" i="1"/>
  <c r="Q257" i="1" s="1"/>
  <c r="P289" i="1"/>
  <c r="Q289" i="1" s="1"/>
  <c r="P297" i="1"/>
  <c r="Q297" i="1" s="1"/>
  <c r="P305" i="1"/>
  <c r="Q305" i="1" s="1"/>
  <c r="P313" i="1"/>
  <c r="Q313" i="1" s="1"/>
  <c r="P321" i="1"/>
  <c r="Q321" i="1" s="1"/>
  <c r="P337" i="1"/>
  <c r="Q337" i="1" s="1"/>
  <c r="P345" i="1"/>
  <c r="Q345" i="1" s="1"/>
  <c r="P369" i="1"/>
  <c r="Q369" i="1" s="1"/>
  <c r="P385" i="1"/>
  <c r="Q385" i="1" s="1"/>
  <c r="L3" i="1"/>
  <c r="V1" i="1"/>
  <c r="S130" i="1"/>
  <c r="S281" i="1"/>
  <c r="S226" i="1"/>
  <c r="S144" i="1"/>
  <c r="S391" i="1"/>
  <c r="S161" i="1"/>
  <c r="S205" i="1"/>
  <c r="S81" i="1"/>
  <c r="S220" i="1"/>
  <c r="S263" i="1"/>
  <c r="S115" i="1"/>
  <c r="S305" i="1"/>
  <c r="S134" i="1"/>
  <c r="S229" i="1"/>
  <c r="S231" i="1"/>
  <c r="S162" i="1"/>
  <c r="S239" i="1"/>
  <c r="S273" i="1"/>
  <c r="S173" i="1"/>
  <c r="S230" i="1"/>
  <c r="S185" i="1"/>
  <c r="S367" i="1"/>
  <c r="S129" i="1"/>
  <c r="S339" i="1"/>
  <c r="S288" i="1"/>
  <c r="S223" i="1"/>
  <c r="S82" i="1"/>
  <c r="S388" i="1"/>
  <c r="S63" i="1"/>
  <c r="S169" i="1"/>
  <c r="S204" i="1"/>
  <c r="S109" i="1"/>
  <c r="S322" i="1"/>
  <c r="S312" i="1"/>
  <c r="S381" i="1"/>
  <c r="S77" i="1"/>
  <c r="S174" i="1"/>
  <c r="S181" i="1"/>
  <c r="S252" i="1"/>
  <c r="S254" i="1"/>
  <c r="S152" i="1"/>
  <c r="S387" i="1"/>
  <c r="S317" i="1"/>
  <c r="S71" i="1"/>
  <c r="S142" i="1"/>
  <c r="S241" i="1"/>
  <c r="S108" i="1"/>
  <c r="S290" i="1"/>
  <c r="S306" i="1"/>
  <c r="S133" i="1"/>
  <c r="S65" i="1"/>
  <c r="S294" i="1"/>
  <c r="S139" i="1"/>
  <c r="S272" i="1"/>
  <c r="S153" i="1"/>
  <c r="S253" i="1"/>
  <c r="S308" i="1"/>
  <c r="S136" i="1"/>
  <c r="S342" i="1"/>
  <c r="S120" i="1"/>
  <c r="S75" i="1"/>
  <c r="S313" i="1"/>
  <c r="S64" i="1"/>
  <c r="S304" i="1"/>
  <c r="S268" i="1"/>
  <c r="S178" i="1"/>
  <c r="S175" i="1"/>
  <c r="S260" i="1"/>
  <c r="S301" i="1"/>
  <c r="S88" i="1"/>
  <c r="S398" i="1"/>
  <c r="S369" i="1"/>
  <c r="S89" i="1"/>
  <c r="S334" i="1"/>
  <c r="S104" i="1"/>
  <c r="S225" i="1"/>
  <c r="S182" i="1"/>
  <c r="S227" i="1"/>
  <c r="S184" i="1"/>
  <c r="S73" i="1"/>
  <c r="S331" i="1"/>
  <c r="S340" i="1"/>
  <c r="S128" i="1"/>
  <c r="S350" i="1"/>
  <c r="S201" i="1"/>
  <c r="S190" i="1"/>
  <c r="S314" i="1"/>
  <c r="S95" i="1"/>
  <c r="S126" i="1"/>
  <c r="S343" i="1"/>
  <c r="S380" i="1"/>
  <c r="S67" i="1"/>
  <c r="S346" i="1"/>
  <c r="S107" i="1"/>
  <c r="S145" i="1"/>
  <c r="S269" i="1"/>
  <c r="S149" i="1"/>
  <c r="S299" i="1"/>
  <c r="S191" i="1"/>
  <c r="S207" i="1"/>
  <c r="S375" i="1"/>
  <c r="S335" i="1"/>
  <c r="S287" i="1"/>
  <c r="S87" i="1"/>
  <c r="S318" i="1"/>
  <c r="S106" i="1"/>
  <c r="S216" i="1"/>
  <c r="S219" i="1"/>
  <c r="S365" i="1"/>
  <c r="S151" i="1"/>
  <c r="S258" i="1"/>
  <c r="S298" i="1"/>
  <c r="S157" i="1"/>
  <c r="S275" i="1"/>
  <c r="S84" i="1"/>
  <c r="S392" i="1"/>
  <c r="S384" i="1"/>
  <c r="S4" i="1"/>
  <c r="S274" i="1"/>
  <c r="S90" i="1"/>
  <c r="S284" i="1"/>
  <c r="S131" i="1"/>
  <c r="S327" i="1"/>
  <c r="S389" i="1"/>
  <c r="S376" i="1"/>
  <c r="S396" i="1"/>
  <c r="S385" i="1"/>
  <c r="S259" i="1"/>
  <c r="S91" i="1"/>
  <c r="S295" i="1"/>
  <c r="S99" i="1"/>
  <c r="S319" i="1"/>
  <c r="S297" i="1"/>
  <c r="S76" i="1"/>
  <c r="S276" i="1"/>
  <c r="S124" i="1"/>
  <c r="S395" i="1"/>
  <c r="S14" i="1"/>
  <c r="S206" i="1"/>
  <c r="S215" i="1"/>
  <c r="S309" i="1"/>
  <c r="S138" i="1"/>
  <c r="S119" i="1"/>
  <c r="S271" i="1"/>
  <c r="S366" i="1"/>
  <c r="S127" i="1"/>
  <c r="S261" i="1"/>
  <c r="S166" i="1"/>
  <c r="S240" i="1"/>
  <c r="S150" i="1"/>
  <c r="S222" i="1"/>
  <c r="S85" i="1"/>
  <c r="S341" i="1"/>
  <c r="S349" i="1"/>
  <c r="S212" i="1"/>
  <c r="S196" i="1"/>
  <c r="S329" i="1"/>
  <c r="S172" i="1"/>
  <c r="S194" i="1"/>
  <c r="S360" i="1"/>
  <c r="S70" i="1"/>
  <c r="S209" i="1"/>
  <c r="S186" i="1"/>
  <c r="S21" i="1"/>
  <c r="S377" i="1"/>
  <c r="S94" i="1"/>
  <c r="S303" i="1"/>
  <c r="S188" i="1"/>
  <c r="S164" i="1"/>
  <c r="S382" i="1"/>
  <c r="S122" i="1"/>
  <c r="S293" i="1"/>
  <c r="S208" i="1"/>
  <c r="S156" i="1"/>
  <c r="S74" i="1"/>
  <c r="S355" i="1"/>
  <c r="S148" i="1"/>
  <c r="S300" i="1"/>
  <c r="S286" i="1"/>
  <c r="S110" i="1"/>
  <c r="S267" i="1"/>
  <c r="S374" i="1"/>
  <c r="S285" i="1"/>
  <c r="S93" i="1"/>
  <c r="S114" i="1"/>
  <c r="S266" i="1"/>
  <c r="S379" i="1"/>
  <c r="S37" i="1"/>
  <c r="S277" i="1"/>
  <c r="S111" i="1"/>
  <c r="S232" i="1"/>
  <c r="S189" i="1"/>
  <c r="S159" i="1"/>
  <c r="S237" i="1"/>
  <c r="S193" i="1"/>
  <c r="S192" i="1"/>
  <c r="S378" i="1"/>
  <c r="S362" i="1"/>
  <c r="S361" i="1"/>
  <c r="S163" i="1"/>
  <c r="S210" i="1"/>
  <c r="S195" i="1"/>
  <c r="S198" i="1"/>
  <c r="S168" i="1"/>
  <c r="S233" i="1"/>
  <c r="S113" i="1"/>
  <c r="S270" i="1"/>
  <c r="S105" i="1"/>
  <c r="S351" i="1"/>
  <c r="S364" i="1"/>
  <c r="S92" i="1"/>
  <c r="S117" i="1"/>
  <c r="S264" i="1"/>
  <c r="S354" i="1"/>
  <c r="S102" i="1"/>
  <c r="S332" i="1"/>
  <c r="S211" i="1"/>
  <c r="S180" i="1"/>
  <c r="S179" i="1"/>
  <c r="S228" i="1"/>
  <c r="S187" i="1"/>
  <c r="S234" i="1"/>
  <c r="S146" i="1"/>
  <c r="S255" i="1"/>
  <c r="S79" i="1"/>
  <c r="S337" i="1"/>
  <c r="S323" i="1"/>
  <c r="S202" i="1"/>
  <c r="S86" i="1"/>
  <c r="S325" i="1"/>
  <c r="S333" i="1"/>
  <c r="S98" i="1"/>
  <c r="S368" i="1"/>
  <c r="S283" i="1"/>
  <c r="S167" i="1"/>
  <c r="S221" i="1"/>
  <c r="S197" i="1"/>
  <c r="S320" i="1"/>
  <c r="S132" i="1"/>
  <c r="S72" i="1"/>
  <c r="S321" i="1"/>
  <c r="S347" i="1"/>
  <c r="S393" i="1"/>
  <c r="S328" i="1"/>
  <c r="S289" i="1"/>
  <c r="S96" i="1"/>
  <c r="S291" i="1"/>
  <c r="S245" i="1"/>
  <c r="S200" i="1"/>
  <c r="S125" i="1"/>
  <c r="S279" i="1"/>
  <c r="S348" i="1"/>
  <c r="S78" i="1"/>
  <c r="S344" i="1"/>
  <c r="S214" i="1"/>
  <c r="S217" i="1"/>
  <c r="S249" i="1"/>
  <c r="S177" i="1"/>
  <c r="S292" i="1"/>
  <c r="S158" i="1"/>
  <c r="S336" i="1"/>
  <c r="S390" i="1"/>
  <c r="S10" i="1"/>
  <c r="S160" i="1"/>
  <c r="S243" i="1"/>
  <c r="S357" i="1"/>
  <c r="S383" i="1"/>
  <c r="S370" i="1"/>
  <c r="S238" i="1"/>
  <c r="S165" i="1"/>
  <c r="S103" i="1"/>
  <c r="S251" i="1"/>
  <c r="S101" i="1"/>
  <c r="S363" i="1"/>
  <c r="S359" i="1"/>
  <c r="S123" i="1"/>
  <c r="S307" i="1"/>
  <c r="S316" i="1"/>
  <c r="S51" i="1"/>
  <c r="S155" i="1"/>
  <c r="S310" i="1"/>
  <c r="S373" i="1"/>
  <c r="S397" i="1"/>
  <c r="S352" i="1"/>
  <c r="S83" i="1"/>
  <c r="S236" i="1"/>
  <c r="S183" i="1"/>
  <c r="S80" i="1"/>
  <c r="S330" i="1"/>
  <c r="S311" i="1"/>
  <c r="S56" i="1"/>
  <c r="S324" i="1"/>
  <c r="S97" i="1"/>
  <c r="S242" i="1"/>
  <c r="S121" i="1"/>
  <c r="S170" i="1"/>
  <c r="S250" i="1"/>
  <c r="S345" i="1"/>
  <c r="S394" i="1"/>
  <c r="S15" i="1"/>
  <c r="S399" i="1"/>
  <c r="S55" i="1"/>
  <c r="S326" i="1"/>
  <c r="S112" i="1"/>
  <c r="S278" i="1"/>
  <c r="S69" i="1"/>
  <c r="S338" i="1"/>
  <c r="S315" i="1"/>
  <c r="S356" i="1"/>
  <c r="S147" i="1"/>
  <c r="S244" i="1"/>
  <c r="S386" i="1"/>
  <c r="S224" i="1"/>
  <c r="S199" i="1"/>
  <c r="S280" i="1"/>
  <c r="S137" i="1"/>
  <c r="S140" i="1"/>
  <c r="S256" i="1"/>
  <c r="S257" i="1"/>
  <c r="S135" i="1"/>
  <c r="S358" i="1"/>
  <c r="S143" i="1"/>
  <c r="S262" i="1"/>
  <c r="S371" i="1"/>
  <c r="S68" i="1"/>
  <c r="S296" i="1"/>
  <c r="S171" i="1"/>
  <c r="S213" i="1"/>
  <c r="S247" i="1"/>
  <c r="S141" i="1"/>
  <c r="S235" i="1"/>
  <c r="S154" i="1"/>
  <c r="S372" i="1"/>
  <c r="S282" i="1"/>
  <c r="S265" i="1"/>
  <c r="S100" i="1"/>
  <c r="S116" i="1"/>
  <c r="S246" i="1"/>
  <c r="S302" i="1"/>
  <c r="S118" i="1"/>
  <c r="S218" i="1"/>
  <c r="S203" i="1"/>
  <c r="S353" i="1"/>
  <c r="S248" i="1"/>
  <c r="S176" i="1"/>
  <c r="Q152" i="1"/>
  <c r="Q184" i="1"/>
  <c r="Q14" i="1"/>
  <c r="Q98" i="1"/>
  <c r="P130" i="1"/>
  <c r="Q130" i="1" s="1"/>
  <c r="P281" i="1"/>
  <c r="Q281" i="1" s="1"/>
  <c r="P226" i="1"/>
  <c r="Q226" i="1" s="1"/>
  <c r="P144" i="1"/>
  <c r="Q144" i="1" s="1"/>
  <c r="P391" i="1"/>
  <c r="Q391" i="1" s="1"/>
  <c r="P205" i="1"/>
  <c r="Q205" i="1" s="1"/>
  <c r="P220" i="1"/>
  <c r="Q220" i="1" s="1"/>
  <c r="P263" i="1"/>
  <c r="Q263" i="1" s="1"/>
  <c r="P115" i="1"/>
  <c r="Q115" i="1" s="1"/>
  <c r="P134" i="1"/>
  <c r="Q134" i="1" s="1"/>
  <c r="P229" i="1"/>
  <c r="Q229" i="1" s="1"/>
  <c r="P231" i="1"/>
  <c r="Q231" i="1" s="1"/>
  <c r="P47" i="1"/>
  <c r="Q47" i="1" s="1"/>
  <c r="P162" i="1"/>
  <c r="Q162" i="1" s="1"/>
  <c r="P239" i="1"/>
  <c r="Q239" i="1" s="1"/>
  <c r="P273" i="1"/>
  <c r="Q273" i="1" s="1"/>
  <c r="P173" i="1"/>
  <c r="Q173" i="1" s="1"/>
  <c r="P230" i="1"/>
  <c r="Q230" i="1" s="1"/>
  <c r="P367" i="1"/>
  <c r="Q367" i="1" s="1"/>
  <c r="P62" i="1"/>
  <c r="Q62" i="1" s="1"/>
  <c r="P339" i="1"/>
  <c r="Q339" i="1" s="1"/>
  <c r="P288" i="1"/>
  <c r="Q288" i="1" s="1"/>
  <c r="P38" i="1"/>
  <c r="Q38" i="1" s="1"/>
  <c r="P223" i="1"/>
  <c r="Q223" i="1" s="1"/>
  <c r="P82" i="1"/>
  <c r="Q82" i="1" s="1"/>
  <c r="P388" i="1"/>
  <c r="Q388" i="1" s="1"/>
  <c r="P63" i="1"/>
  <c r="Q63" i="1" s="1"/>
  <c r="P204" i="1"/>
  <c r="Q204" i="1" s="1"/>
  <c r="P109" i="1"/>
  <c r="Q109" i="1" s="1"/>
  <c r="P322" i="1"/>
  <c r="Q322" i="1" s="1"/>
  <c r="P312" i="1"/>
  <c r="Q312" i="1" s="1"/>
  <c r="P26" i="1"/>
  <c r="Q26" i="1" s="1"/>
  <c r="P381" i="1"/>
  <c r="Q381" i="1" s="1"/>
  <c r="P77" i="1"/>
  <c r="Q77" i="1" s="1"/>
  <c r="P174" i="1"/>
  <c r="Q174" i="1" s="1"/>
  <c r="P181" i="1"/>
  <c r="Q181" i="1" s="1"/>
  <c r="P252" i="1"/>
  <c r="Q252" i="1" s="1"/>
  <c r="P20" i="1"/>
  <c r="Q20" i="1" s="1"/>
  <c r="P254" i="1"/>
  <c r="Q254" i="1" s="1"/>
  <c r="P152" i="1"/>
  <c r="P36" i="1"/>
  <c r="Q36" i="1" s="1"/>
  <c r="P387" i="1"/>
  <c r="Q387" i="1" s="1"/>
  <c r="P317" i="1"/>
  <c r="Q317" i="1" s="1"/>
  <c r="P71" i="1"/>
  <c r="Q71" i="1" s="1"/>
  <c r="P142" i="1"/>
  <c r="Q142" i="1" s="1"/>
  <c r="P108" i="1"/>
  <c r="Q108" i="1" s="1"/>
  <c r="P290" i="1"/>
  <c r="Q290" i="1" s="1"/>
  <c r="P306" i="1"/>
  <c r="Q306" i="1" s="1"/>
  <c r="P133" i="1"/>
  <c r="Q133" i="1" s="1"/>
  <c r="P294" i="1"/>
  <c r="Q294" i="1" s="1"/>
  <c r="P139" i="1"/>
  <c r="Q139" i="1" s="1"/>
  <c r="P272" i="1"/>
  <c r="Q272" i="1" s="1"/>
  <c r="P253" i="1"/>
  <c r="Q253" i="1" s="1"/>
  <c r="P308" i="1"/>
  <c r="Q308" i="1" s="1"/>
  <c r="P136" i="1"/>
  <c r="Q136" i="1" s="1"/>
  <c r="P342" i="1"/>
  <c r="Q342" i="1" s="1"/>
  <c r="P120" i="1"/>
  <c r="Q120" i="1" s="1"/>
  <c r="P75" i="1"/>
  <c r="Q75" i="1" s="1"/>
  <c r="P64" i="1"/>
  <c r="Q64" i="1" s="1"/>
  <c r="P304" i="1"/>
  <c r="Q304" i="1" s="1"/>
  <c r="P268" i="1"/>
  <c r="Q268" i="1" s="1"/>
  <c r="P178" i="1"/>
  <c r="Q178" i="1" s="1"/>
  <c r="P175" i="1"/>
  <c r="Q175" i="1" s="1"/>
  <c r="P260" i="1"/>
  <c r="Q260" i="1" s="1"/>
  <c r="P301" i="1"/>
  <c r="Q301" i="1" s="1"/>
  <c r="P88" i="1"/>
  <c r="Q88" i="1" s="1"/>
  <c r="P398" i="1"/>
  <c r="Q398" i="1" s="1"/>
  <c r="P7" i="1"/>
  <c r="Q7" i="1" s="1"/>
  <c r="P89" i="1"/>
  <c r="Q89" i="1" s="1"/>
  <c r="P334" i="1"/>
  <c r="Q334" i="1" s="1"/>
  <c r="P104" i="1"/>
  <c r="Q104" i="1" s="1"/>
  <c r="P225" i="1"/>
  <c r="Q225" i="1" s="1"/>
  <c r="P182" i="1"/>
  <c r="Q182" i="1" s="1"/>
  <c r="P227" i="1"/>
  <c r="Q227" i="1" s="1"/>
  <c r="P184" i="1"/>
  <c r="P331" i="1"/>
  <c r="Q331" i="1" s="1"/>
  <c r="P340" i="1"/>
  <c r="Q340" i="1" s="1"/>
  <c r="P128" i="1"/>
  <c r="Q128" i="1" s="1"/>
  <c r="P18" i="1"/>
  <c r="Q18" i="1" s="1"/>
  <c r="P350" i="1"/>
  <c r="Q350" i="1" s="1"/>
  <c r="P190" i="1"/>
  <c r="Q190" i="1" s="1"/>
  <c r="P314" i="1"/>
  <c r="Q314" i="1" s="1"/>
  <c r="P95" i="1"/>
  <c r="Q95" i="1" s="1"/>
  <c r="P126" i="1"/>
  <c r="Q126" i="1" s="1"/>
  <c r="P343" i="1"/>
  <c r="Q343" i="1" s="1"/>
  <c r="P380" i="1"/>
  <c r="Q380" i="1" s="1"/>
  <c r="P67" i="1"/>
  <c r="Q67" i="1" s="1"/>
  <c r="P346" i="1"/>
  <c r="Q346" i="1" s="1"/>
  <c r="P107" i="1"/>
  <c r="Q107" i="1" s="1"/>
  <c r="P269" i="1"/>
  <c r="Q269" i="1" s="1"/>
  <c r="P149" i="1"/>
  <c r="Q149" i="1" s="1"/>
  <c r="P299" i="1"/>
  <c r="Q299" i="1" s="1"/>
  <c r="P191" i="1"/>
  <c r="Q191" i="1" s="1"/>
  <c r="P207" i="1"/>
  <c r="Q207" i="1" s="1"/>
  <c r="P375" i="1"/>
  <c r="Q375" i="1" s="1"/>
  <c r="P335" i="1"/>
  <c r="Q335" i="1" s="1"/>
  <c r="P25" i="1"/>
  <c r="Q25" i="1" s="1"/>
  <c r="P287" i="1"/>
  <c r="Q287" i="1" s="1"/>
  <c r="P87" i="1"/>
  <c r="Q87" i="1" s="1"/>
  <c r="P318" i="1"/>
  <c r="Q318" i="1" s="1"/>
  <c r="P106" i="1"/>
  <c r="Q106" i="1" s="1"/>
  <c r="P216" i="1"/>
  <c r="Q216" i="1" s="1"/>
  <c r="P219" i="1"/>
  <c r="Q219" i="1" s="1"/>
  <c r="P365" i="1"/>
  <c r="Q365" i="1" s="1"/>
  <c r="P48" i="1"/>
  <c r="Q48" i="1" s="1"/>
  <c r="P151" i="1"/>
  <c r="Q151" i="1" s="1"/>
  <c r="P258" i="1"/>
  <c r="Q258" i="1" s="1"/>
  <c r="P298" i="1"/>
  <c r="Q298" i="1" s="1"/>
  <c r="P157" i="1"/>
  <c r="Q157" i="1" s="1"/>
  <c r="P275" i="1"/>
  <c r="Q275" i="1" s="1"/>
  <c r="P84" i="1"/>
  <c r="Q84" i="1" s="1"/>
  <c r="P392" i="1"/>
  <c r="Q392" i="1" s="1"/>
  <c r="P13" i="1"/>
  <c r="Q13" i="1" s="1"/>
  <c r="P384" i="1"/>
  <c r="Q384" i="1" s="1"/>
  <c r="P4" i="1"/>
  <c r="Q4" i="1" s="1"/>
  <c r="P274" i="1"/>
  <c r="Q274" i="1" s="1"/>
  <c r="P90" i="1"/>
  <c r="Q90" i="1" s="1"/>
  <c r="P284" i="1"/>
  <c r="Q284" i="1" s="1"/>
  <c r="P131" i="1"/>
  <c r="Q131" i="1" s="1"/>
  <c r="P46" i="1"/>
  <c r="Q46" i="1" s="1"/>
  <c r="P327" i="1"/>
  <c r="Q327" i="1" s="1"/>
  <c r="P389" i="1"/>
  <c r="Q389" i="1" s="1"/>
  <c r="P5" i="1"/>
  <c r="Q5" i="1" s="1"/>
  <c r="P376" i="1"/>
  <c r="Q376" i="1" s="1"/>
  <c r="P35" i="1"/>
  <c r="Q35" i="1" s="1"/>
  <c r="P396" i="1"/>
  <c r="Q396" i="1" s="1"/>
  <c r="P24" i="1"/>
  <c r="Q24" i="1" s="1"/>
  <c r="P259" i="1"/>
  <c r="Q259" i="1" s="1"/>
  <c r="P91" i="1"/>
  <c r="Q91" i="1" s="1"/>
  <c r="P295" i="1"/>
  <c r="Q295" i="1" s="1"/>
  <c r="P99" i="1"/>
  <c r="Q99" i="1" s="1"/>
  <c r="P319" i="1"/>
  <c r="Q319" i="1" s="1"/>
  <c r="P76" i="1"/>
  <c r="Q76" i="1" s="1"/>
  <c r="P276" i="1"/>
  <c r="Q276" i="1" s="1"/>
  <c r="P124" i="1"/>
  <c r="Q124" i="1" s="1"/>
  <c r="P395" i="1"/>
  <c r="Q395" i="1" s="1"/>
  <c r="P14" i="1"/>
  <c r="P206" i="1"/>
  <c r="Q206" i="1" s="1"/>
  <c r="P215" i="1"/>
  <c r="Q215" i="1" s="1"/>
  <c r="P309" i="1"/>
  <c r="Q309" i="1" s="1"/>
  <c r="P138" i="1"/>
  <c r="Q138" i="1" s="1"/>
  <c r="P119" i="1"/>
  <c r="Q119" i="1" s="1"/>
  <c r="P271" i="1"/>
  <c r="Q271" i="1" s="1"/>
  <c r="P366" i="1"/>
  <c r="Q366" i="1" s="1"/>
  <c r="P30" i="1"/>
  <c r="Q30" i="1" s="1"/>
  <c r="P127" i="1"/>
  <c r="Q127" i="1" s="1"/>
  <c r="P261" i="1"/>
  <c r="Q261" i="1" s="1"/>
  <c r="P166" i="1"/>
  <c r="Q166" i="1" s="1"/>
  <c r="P240" i="1"/>
  <c r="Q240" i="1" s="1"/>
  <c r="P150" i="1"/>
  <c r="Q150" i="1" s="1"/>
  <c r="P222" i="1"/>
  <c r="Q222" i="1" s="1"/>
  <c r="P85" i="1"/>
  <c r="Q85" i="1" s="1"/>
  <c r="P341" i="1"/>
  <c r="Q341" i="1" s="1"/>
  <c r="P28" i="1"/>
  <c r="Q28" i="1" s="1"/>
  <c r="P349" i="1"/>
  <c r="Q349" i="1" s="1"/>
  <c r="P212" i="1"/>
  <c r="Q212" i="1" s="1"/>
  <c r="P196" i="1"/>
  <c r="Q196" i="1" s="1"/>
  <c r="P50" i="1"/>
  <c r="Q50" i="1" s="1"/>
  <c r="P329" i="1"/>
  <c r="Q329" i="1" s="1"/>
  <c r="P172" i="1"/>
  <c r="Q172" i="1" s="1"/>
  <c r="P194" i="1"/>
  <c r="Q194" i="1" s="1"/>
  <c r="P360" i="1"/>
  <c r="Q360" i="1" s="1"/>
  <c r="P70" i="1"/>
  <c r="Q70" i="1" s="1"/>
  <c r="P186" i="1"/>
  <c r="Q186" i="1" s="1"/>
  <c r="P21" i="1"/>
  <c r="Q21" i="1" s="1"/>
  <c r="P377" i="1"/>
  <c r="Q377" i="1" s="1"/>
  <c r="P94" i="1"/>
  <c r="Q94" i="1" s="1"/>
  <c r="P303" i="1"/>
  <c r="Q303" i="1" s="1"/>
  <c r="P188" i="1"/>
  <c r="Q188" i="1" s="1"/>
  <c r="P164" i="1"/>
  <c r="Q164" i="1" s="1"/>
  <c r="P382" i="1"/>
  <c r="Q382" i="1" s="1"/>
  <c r="P122" i="1"/>
  <c r="Q122" i="1" s="1"/>
  <c r="P293" i="1"/>
  <c r="Q293" i="1" s="1"/>
  <c r="P208" i="1"/>
  <c r="Q208" i="1" s="1"/>
  <c r="P156" i="1"/>
  <c r="Q156" i="1" s="1"/>
  <c r="P74" i="1"/>
  <c r="Q74" i="1" s="1"/>
  <c r="P355" i="1"/>
  <c r="Q355" i="1" s="1"/>
  <c r="P148" i="1"/>
  <c r="Q148" i="1" s="1"/>
  <c r="P300" i="1"/>
  <c r="Q300" i="1" s="1"/>
  <c r="P49" i="1"/>
  <c r="Q49" i="1" s="1"/>
  <c r="P286" i="1"/>
  <c r="Q286" i="1" s="1"/>
  <c r="P110" i="1"/>
  <c r="Q110" i="1" s="1"/>
  <c r="P267" i="1"/>
  <c r="Q267" i="1" s="1"/>
  <c r="P374" i="1"/>
  <c r="Q374" i="1" s="1"/>
  <c r="P40" i="1"/>
  <c r="Q40" i="1" s="1"/>
  <c r="P285" i="1"/>
  <c r="Q285" i="1" s="1"/>
  <c r="P93" i="1"/>
  <c r="Q93" i="1" s="1"/>
  <c r="P114" i="1"/>
  <c r="Q114" i="1" s="1"/>
  <c r="P266" i="1"/>
  <c r="Q266" i="1" s="1"/>
  <c r="P379" i="1"/>
  <c r="Q379" i="1" s="1"/>
  <c r="P37" i="1"/>
  <c r="Q37" i="1" s="1"/>
  <c r="P277" i="1"/>
  <c r="Q277" i="1" s="1"/>
  <c r="P111" i="1"/>
  <c r="Q111" i="1" s="1"/>
  <c r="P232" i="1"/>
  <c r="Q232" i="1" s="1"/>
  <c r="P189" i="1"/>
  <c r="Q189" i="1" s="1"/>
  <c r="P159" i="1"/>
  <c r="Q159" i="1" s="1"/>
  <c r="P237" i="1"/>
  <c r="Q237" i="1" s="1"/>
  <c r="P193" i="1"/>
  <c r="Q193" i="1" s="1"/>
  <c r="P192" i="1"/>
  <c r="Q192" i="1" s="1"/>
  <c r="P378" i="1"/>
  <c r="Q378" i="1" s="1"/>
  <c r="P61" i="1"/>
  <c r="Q61" i="1" s="1"/>
  <c r="P362" i="1"/>
  <c r="Q362" i="1" s="1"/>
  <c r="P19" i="1"/>
  <c r="Q19" i="1" s="1"/>
  <c r="P361" i="1"/>
  <c r="Q361" i="1" s="1"/>
  <c r="P163" i="1"/>
  <c r="Q163" i="1" s="1"/>
  <c r="P210" i="1"/>
  <c r="Q210" i="1" s="1"/>
  <c r="P195" i="1"/>
  <c r="Q195" i="1" s="1"/>
  <c r="P198" i="1"/>
  <c r="Q198" i="1" s="1"/>
  <c r="P168" i="1"/>
  <c r="Q168" i="1" s="1"/>
  <c r="P233" i="1"/>
  <c r="Q233" i="1" s="1"/>
  <c r="P113" i="1"/>
  <c r="Q113" i="1" s="1"/>
  <c r="P270" i="1"/>
  <c r="Q270" i="1" s="1"/>
  <c r="P105" i="1"/>
  <c r="Q105" i="1" s="1"/>
  <c r="P351" i="1"/>
  <c r="Q351" i="1" s="1"/>
  <c r="P364" i="1"/>
  <c r="Q364" i="1" s="1"/>
  <c r="P92" i="1"/>
  <c r="Q92" i="1" s="1"/>
  <c r="P117" i="1"/>
  <c r="Q117" i="1" s="1"/>
  <c r="P264" i="1"/>
  <c r="Q264" i="1" s="1"/>
  <c r="P354" i="1"/>
  <c r="Q354" i="1" s="1"/>
  <c r="P102" i="1"/>
  <c r="Q102" i="1" s="1"/>
  <c r="P39" i="1"/>
  <c r="Q39" i="1" s="1"/>
  <c r="P332" i="1"/>
  <c r="Q332" i="1" s="1"/>
  <c r="P211" i="1"/>
  <c r="Q211" i="1" s="1"/>
  <c r="P180" i="1"/>
  <c r="Q180" i="1" s="1"/>
  <c r="P179" i="1"/>
  <c r="Q179" i="1" s="1"/>
  <c r="P228" i="1"/>
  <c r="Q228" i="1" s="1"/>
  <c r="P187" i="1"/>
  <c r="Q187" i="1" s="1"/>
  <c r="P234" i="1"/>
  <c r="Q234" i="1" s="1"/>
  <c r="P146" i="1"/>
  <c r="Q146" i="1" s="1"/>
  <c r="P255" i="1"/>
  <c r="Q255" i="1" s="1"/>
  <c r="P79" i="1"/>
  <c r="Q79" i="1" s="1"/>
  <c r="P323" i="1"/>
  <c r="Q323" i="1" s="1"/>
  <c r="P202" i="1"/>
  <c r="Q202" i="1" s="1"/>
  <c r="P86" i="1"/>
  <c r="Q86" i="1" s="1"/>
  <c r="P325" i="1"/>
  <c r="Q325" i="1" s="1"/>
  <c r="P333" i="1"/>
  <c r="Q333" i="1" s="1"/>
  <c r="P98" i="1"/>
  <c r="P368" i="1"/>
  <c r="Q368" i="1" s="1"/>
  <c r="P283" i="1"/>
  <c r="Q283" i="1" s="1"/>
  <c r="P167" i="1"/>
  <c r="Q167" i="1" s="1"/>
  <c r="P221" i="1"/>
  <c r="Q221" i="1" s="1"/>
  <c r="P197" i="1"/>
  <c r="Q197" i="1" s="1"/>
  <c r="P320" i="1"/>
  <c r="Q320" i="1" s="1"/>
  <c r="P132" i="1"/>
  <c r="Q132" i="1" s="1"/>
  <c r="P72" i="1"/>
  <c r="Q72" i="1" s="1"/>
  <c r="P347" i="1"/>
  <c r="Q347" i="1" s="1"/>
  <c r="P53" i="1"/>
  <c r="Q53" i="1" s="1"/>
  <c r="P393" i="1"/>
  <c r="Q393" i="1" s="1"/>
  <c r="P16" i="1"/>
  <c r="Q16" i="1" s="1"/>
  <c r="P328" i="1"/>
  <c r="Q328" i="1" s="1"/>
  <c r="P31" i="1"/>
  <c r="Q31" i="1" s="1"/>
  <c r="P59" i="1"/>
  <c r="Q59" i="1" s="1"/>
  <c r="P96" i="1"/>
  <c r="Q96" i="1" s="1"/>
  <c r="P291" i="1"/>
  <c r="Q291" i="1" s="1"/>
  <c r="P245" i="1"/>
  <c r="Q245" i="1" s="1"/>
  <c r="P200" i="1"/>
  <c r="Q200" i="1" s="1"/>
  <c r="P125" i="1"/>
  <c r="Q125" i="1" s="1"/>
  <c r="P279" i="1"/>
  <c r="Q279" i="1" s="1"/>
  <c r="P348" i="1"/>
  <c r="Q348" i="1" s="1"/>
  <c r="P23" i="1"/>
  <c r="Q23" i="1" s="1"/>
  <c r="P78" i="1"/>
  <c r="Q78" i="1" s="1"/>
  <c r="P344" i="1"/>
  <c r="Q344" i="1" s="1"/>
  <c r="P214" i="1"/>
  <c r="Q214" i="1" s="1"/>
  <c r="P217" i="1"/>
  <c r="Q217" i="1" s="1"/>
  <c r="P249" i="1"/>
  <c r="Q249" i="1" s="1"/>
  <c r="P292" i="1"/>
  <c r="Q292" i="1" s="1"/>
  <c r="P158" i="1"/>
  <c r="Q158" i="1" s="1"/>
  <c r="P336" i="1"/>
  <c r="Q336" i="1" s="1"/>
  <c r="P32" i="1"/>
  <c r="Q32" i="1" s="1"/>
  <c r="P390" i="1"/>
  <c r="Q390" i="1" s="1"/>
  <c r="P10" i="1"/>
  <c r="Q10" i="1" s="1"/>
  <c r="P160" i="1"/>
  <c r="Q160" i="1" s="1"/>
  <c r="P243" i="1"/>
  <c r="Q243" i="1" s="1"/>
  <c r="P357" i="1"/>
  <c r="Q357" i="1" s="1"/>
  <c r="P383" i="1"/>
  <c r="Q383" i="1" s="1"/>
  <c r="P370" i="1"/>
  <c r="Q370" i="1" s="1"/>
  <c r="P60" i="1"/>
  <c r="Q60" i="1" s="1"/>
  <c r="P238" i="1"/>
  <c r="Q238" i="1" s="1"/>
  <c r="P165" i="1"/>
  <c r="Q165" i="1" s="1"/>
  <c r="P103" i="1"/>
  <c r="Q103" i="1" s="1"/>
  <c r="P251" i="1"/>
  <c r="Q251" i="1" s="1"/>
  <c r="P101" i="1"/>
  <c r="Q101" i="1" s="1"/>
  <c r="P363" i="1"/>
  <c r="Q363" i="1" s="1"/>
  <c r="P359" i="1"/>
  <c r="Q359" i="1" s="1"/>
  <c r="P123" i="1"/>
  <c r="Q123" i="1" s="1"/>
  <c r="P57" i="1"/>
  <c r="Q57" i="1" s="1"/>
  <c r="P307" i="1"/>
  <c r="Q307" i="1" s="1"/>
  <c r="P316" i="1"/>
  <c r="Q316" i="1" s="1"/>
  <c r="P51" i="1"/>
  <c r="Q51" i="1" s="1"/>
  <c r="P155" i="1"/>
  <c r="Q155" i="1" s="1"/>
  <c r="P310" i="1"/>
  <c r="Q310" i="1" s="1"/>
  <c r="P17" i="1"/>
  <c r="Q17" i="1" s="1"/>
  <c r="P373" i="1"/>
  <c r="Q373" i="1" s="1"/>
  <c r="P397" i="1"/>
  <c r="Q397" i="1" s="1"/>
  <c r="P352" i="1"/>
  <c r="Q352" i="1" s="1"/>
  <c r="P83" i="1"/>
  <c r="Q83" i="1" s="1"/>
  <c r="P236" i="1"/>
  <c r="Q236" i="1" s="1"/>
  <c r="P183" i="1"/>
  <c r="Q183" i="1" s="1"/>
  <c r="P80" i="1"/>
  <c r="Q80" i="1" s="1"/>
  <c r="P330" i="1"/>
  <c r="Q330" i="1" s="1"/>
  <c r="P311" i="1"/>
  <c r="Q311" i="1" s="1"/>
  <c r="P56" i="1"/>
  <c r="Q56" i="1" s="1"/>
  <c r="P324" i="1"/>
  <c r="Q324" i="1" s="1"/>
  <c r="P242" i="1"/>
  <c r="Q242" i="1" s="1"/>
  <c r="P121" i="1"/>
  <c r="Q121" i="1" s="1"/>
  <c r="P170" i="1"/>
  <c r="Q170" i="1" s="1"/>
  <c r="P250" i="1"/>
  <c r="Q250" i="1" s="1"/>
  <c r="P54" i="1"/>
  <c r="Q54" i="1" s="1"/>
  <c r="P394" i="1"/>
  <c r="Q394" i="1" s="1"/>
  <c r="P15" i="1"/>
  <c r="Q15" i="1" s="1"/>
  <c r="P399" i="1"/>
  <c r="Q399" i="1" s="1"/>
  <c r="P55" i="1"/>
  <c r="Q55" i="1" s="1"/>
  <c r="P326" i="1"/>
  <c r="Q326" i="1" s="1"/>
  <c r="P112" i="1"/>
  <c r="Q112" i="1" s="1"/>
  <c r="P278" i="1"/>
  <c r="Q278" i="1" s="1"/>
  <c r="P69" i="1"/>
  <c r="Q69" i="1" s="1"/>
  <c r="P338" i="1"/>
  <c r="Q338" i="1" s="1"/>
  <c r="P66" i="1"/>
  <c r="Q66" i="1" s="1"/>
  <c r="P315" i="1"/>
  <c r="Q315" i="1" s="1"/>
  <c r="P356" i="1"/>
  <c r="Q356" i="1" s="1"/>
  <c r="P29" i="1"/>
  <c r="Q29" i="1" s="1"/>
  <c r="P147" i="1"/>
  <c r="Q147" i="1" s="1"/>
  <c r="P244" i="1"/>
  <c r="Q244" i="1" s="1"/>
  <c r="P386" i="1"/>
  <c r="Q386" i="1" s="1"/>
  <c r="P52" i="1"/>
  <c r="Q52" i="1" s="1"/>
  <c r="P224" i="1"/>
  <c r="Q224" i="1" s="1"/>
  <c r="P199" i="1"/>
  <c r="Q199" i="1" s="1"/>
  <c r="P280" i="1"/>
  <c r="Q280" i="1" s="1"/>
  <c r="P137" i="1"/>
  <c r="Q137" i="1" s="1"/>
  <c r="P140" i="1"/>
  <c r="Q140" i="1" s="1"/>
  <c r="P256" i="1"/>
  <c r="Q256" i="1" s="1"/>
  <c r="P135" i="1"/>
  <c r="Q135" i="1" s="1"/>
  <c r="P358" i="1"/>
  <c r="Q358" i="1" s="1"/>
  <c r="P8" i="1"/>
  <c r="Q8" i="1" s="1"/>
  <c r="P143" i="1"/>
  <c r="Q143" i="1" s="1"/>
  <c r="P262" i="1"/>
  <c r="Q262" i="1" s="1"/>
  <c r="P371" i="1"/>
  <c r="Q371" i="1" s="1"/>
  <c r="P68" i="1"/>
  <c r="Q68" i="1" s="1"/>
  <c r="P58" i="1"/>
  <c r="Q58" i="1" s="1"/>
  <c r="P296" i="1"/>
  <c r="Q296" i="1" s="1"/>
  <c r="P171" i="1"/>
  <c r="Q171" i="1" s="1"/>
  <c r="P213" i="1"/>
  <c r="Q213" i="1" s="1"/>
  <c r="P247" i="1"/>
  <c r="Q247" i="1" s="1"/>
  <c r="P141" i="1"/>
  <c r="Q141" i="1" s="1"/>
  <c r="P235" i="1"/>
  <c r="Q235" i="1" s="1"/>
  <c r="P154" i="1"/>
  <c r="Q154" i="1" s="1"/>
  <c r="P372" i="1"/>
  <c r="Q372" i="1" s="1"/>
  <c r="P12" i="1"/>
  <c r="Q12" i="1" s="1"/>
  <c r="P282" i="1"/>
  <c r="Q282" i="1" s="1"/>
  <c r="P45" i="1"/>
  <c r="Q45" i="1" s="1"/>
  <c r="P265" i="1"/>
  <c r="Q265" i="1" s="1"/>
  <c r="P100" i="1"/>
  <c r="Q100" i="1" s="1"/>
  <c r="P116" i="1"/>
  <c r="Q116" i="1" s="1"/>
  <c r="P246" i="1"/>
  <c r="Q246" i="1" s="1"/>
  <c r="P302" i="1"/>
  <c r="Q302" i="1" s="1"/>
  <c r="P118" i="1"/>
  <c r="Q118" i="1" s="1"/>
  <c r="P218" i="1"/>
  <c r="Q218" i="1" s="1"/>
  <c r="P203" i="1"/>
  <c r="Q203" i="1" s="1"/>
  <c r="P33" i="1"/>
  <c r="Q33" i="1" s="1"/>
  <c r="P353" i="1"/>
  <c r="Q353" i="1" s="1"/>
  <c r="P248" i="1"/>
  <c r="Q248" i="1" s="1"/>
  <c r="P176" i="1"/>
  <c r="Q176" i="1" s="1"/>
  <c r="N229" i="1"/>
  <c r="N109" i="1"/>
  <c r="N272" i="1"/>
  <c r="N191" i="1"/>
  <c r="N43" i="1"/>
  <c r="S43" i="1" s="1"/>
  <c r="N157" i="1"/>
  <c r="N275" i="1"/>
  <c r="N366" i="1"/>
  <c r="N85" i="1"/>
  <c r="N360" i="1"/>
  <c r="N94" i="1"/>
  <c r="N208" i="1"/>
  <c r="N355" i="1"/>
  <c r="N163" i="1"/>
  <c r="N105" i="1"/>
  <c r="N332" i="1"/>
  <c r="N328" i="1"/>
  <c r="N291" i="1"/>
  <c r="N390" i="1"/>
  <c r="N101" i="1"/>
  <c r="N363" i="1"/>
  <c r="N144" i="1"/>
  <c r="N9" i="1"/>
  <c r="S9" i="1" s="1"/>
  <c r="N161" i="1"/>
  <c r="N205" i="1"/>
  <c r="N115" i="1"/>
  <c r="N134" i="1"/>
  <c r="N162" i="1"/>
  <c r="N173" i="1"/>
  <c r="N230" i="1"/>
  <c r="N339" i="1"/>
  <c r="N288" i="1"/>
  <c r="N38" i="1"/>
  <c r="S38" i="1" s="1"/>
  <c r="N388" i="1"/>
  <c r="N381" i="1"/>
  <c r="N77" i="1"/>
  <c r="N174" i="1"/>
  <c r="N181" i="1"/>
  <c r="N254" i="1"/>
  <c r="N152" i="1"/>
  <c r="N36" i="1"/>
  <c r="S36" i="1" s="1"/>
  <c r="N387" i="1"/>
  <c r="N317" i="1"/>
  <c r="N142" i="1"/>
  <c r="N108" i="1"/>
  <c r="N133" i="1"/>
  <c r="N253" i="1"/>
  <c r="N308" i="1"/>
  <c r="N75" i="1"/>
  <c r="N304" i="1"/>
  <c r="N268" i="1"/>
  <c r="N88" i="1"/>
  <c r="N398" i="1"/>
  <c r="N7" i="1"/>
  <c r="N369" i="1"/>
  <c r="N89" i="1"/>
  <c r="N104" i="1"/>
  <c r="N184" i="1"/>
  <c r="N18" i="1"/>
  <c r="S18" i="1" s="1"/>
  <c r="N350" i="1"/>
  <c r="N190" i="1"/>
  <c r="N126" i="1"/>
  <c r="N380" i="1"/>
  <c r="N67" i="1"/>
  <c r="N346" i="1"/>
  <c r="N107" i="1"/>
  <c r="N149" i="1"/>
  <c r="N299" i="1"/>
  <c r="N216" i="1"/>
  <c r="N219" i="1"/>
  <c r="N365" i="1"/>
  <c r="N392" i="1"/>
  <c r="N13" i="1"/>
  <c r="S13" i="1" s="1"/>
  <c r="N384" i="1"/>
  <c r="N90" i="1"/>
  <c r="N131" i="1"/>
  <c r="N46" i="1"/>
  <c r="S46" i="1" s="1"/>
  <c r="N389" i="1"/>
  <c r="N5" i="1"/>
  <c r="S5" i="1" s="1"/>
  <c r="N376" i="1"/>
  <c r="N396" i="1"/>
  <c r="N11" i="1"/>
  <c r="S11" i="1" s="1"/>
  <c r="N385" i="1"/>
  <c r="N259" i="1"/>
  <c r="N91" i="1"/>
  <c r="N99" i="1"/>
  <c r="N76" i="1"/>
  <c r="N276" i="1"/>
  <c r="N124" i="1"/>
  <c r="N395" i="1"/>
  <c r="N14" i="1"/>
  <c r="N206" i="1"/>
  <c r="N261" i="1"/>
  <c r="N166" i="1"/>
  <c r="N150" i="1"/>
  <c r="N222" i="1"/>
  <c r="N341" i="1"/>
  <c r="N349" i="1"/>
  <c r="N212" i="1"/>
  <c r="N196" i="1"/>
  <c r="N70" i="1"/>
  <c r="N377" i="1"/>
  <c r="N188" i="1"/>
  <c r="N382" i="1"/>
  <c r="N27" i="1"/>
  <c r="S27" i="1" s="1"/>
  <c r="N300" i="1"/>
  <c r="N110" i="1"/>
  <c r="N267" i="1"/>
  <c r="N374" i="1"/>
  <c r="N379" i="1"/>
  <c r="N277" i="1"/>
  <c r="N237" i="1"/>
  <c r="N192" i="1"/>
  <c r="N378" i="1"/>
  <c r="N61" i="1"/>
  <c r="S61" i="1" s="1"/>
  <c r="N362" i="1"/>
  <c r="N361" i="1"/>
  <c r="N198" i="1"/>
  <c r="N270" i="1"/>
  <c r="N364" i="1"/>
  <c r="N117" i="1"/>
  <c r="N264" i="1"/>
  <c r="N354" i="1"/>
  <c r="N102" i="1"/>
  <c r="N187" i="1"/>
  <c r="N323" i="1"/>
  <c r="N202" i="1"/>
  <c r="N86" i="1"/>
  <c r="N368" i="1"/>
  <c r="N283" i="1"/>
  <c r="N197" i="1"/>
  <c r="N53" i="1"/>
  <c r="S53" i="1" s="1"/>
  <c r="N393" i="1"/>
  <c r="N59" i="1"/>
  <c r="S59" i="1" s="1"/>
  <c r="N245" i="1"/>
  <c r="N125" i="1"/>
  <c r="N348" i="1"/>
  <c r="N78" i="1"/>
  <c r="N214" i="1"/>
  <c r="N158" i="1"/>
  <c r="N160" i="1"/>
  <c r="N357" i="1"/>
  <c r="N6" i="1"/>
  <c r="S6" i="1" s="1"/>
  <c r="N370" i="1"/>
  <c r="N238" i="1"/>
  <c r="N165" i="1"/>
  <c r="N251" i="1"/>
  <c r="N307" i="1"/>
  <c r="N316" i="1"/>
  <c r="N373" i="1"/>
  <c r="N397" i="1"/>
  <c r="N352" i="1"/>
  <c r="N56" i="1"/>
  <c r="N324" i="1"/>
  <c r="N250" i="1"/>
  <c r="N54" i="1"/>
  <c r="S54" i="1" s="1"/>
  <c r="N394" i="1"/>
  <c r="N55" i="1"/>
  <c r="N278" i="1"/>
  <c r="N69" i="1"/>
  <c r="N315" i="1"/>
  <c r="N356" i="1"/>
  <c r="N147" i="1"/>
  <c r="N244" i="1"/>
  <c r="N386" i="1"/>
  <c r="N52" i="1"/>
  <c r="S52" i="1" s="1"/>
  <c r="N256" i="1"/>
  <c r="N358" i="1"/>
  <c r="N8" i="1"/>
  <c r="S8" i="1" s="1"/>
  <c r="N262" i="1"/>
  <c r="N371" i="1"/>
  <c r="N235" i="1"/>
  <c r="N372" i="1"/>
  <c r="N12" i="1"/>
  <c r="S12" i="1" s="1"/>
  <c r="N302" i="1"/>
  <c r="N118" i="1"/>
  <c r="N353" i="1"/>
  <c r="N248" i="1"/>
  <c r="N65" i="1" l="1"/>
  <c r="M344" i="1"/>
  <c r="N344" i="1" s="1"/>
  <c r="M336" i="1"/>
  <c r="N336" i="1" s="1"/>
  <c r="M312" i="1"/>
  <c r="N312" i="1" s="1"/>
  <c r="M296" i="1"/>
  <c r="N296" i="1" s="1"/>
  <c r="M280" i="1"/>
  <c r="N280" i="1" s="1"/>
  <c r="M240" i="1"/>
  <c r="N240" i="1" s="1"/>
  <c r="M232" i="1"/>
  <c r="N232" i="1" s="1"/>
  <c r="M224" i="1"/>
  <c r="N224" i="1" s="1"/>
  <c r="M200" i="1"/>
  <c r="N200" i="1" s="1"/>
  <c r="M176" i="1"/>
  <c r="N176" i="1" s="1"/>
  <c r="M168" i="1"/>
  <c r="N168" i="1" s="1"/>
  <c r="M136" i="1"/>
  <c r="N136" i="1" s="1"/>
  <c r="M128" i="1"/>
  <c r="N128" i="1" s="1"/>
  <c r="M120" i="1"/>
  <c r="N120" i="1" s="1"/>
  <c r="M112" i="1"/>
  <c r="N112" i="1" s="1"/>
  <c r="M96" i="1"/>
  <c r="N96" i="1" s="1"/>
  <c r="M80" i="1"/>
  <c r="N80" i="1" s="1"/>
  <c r="M72" i="1"/>
  <c r="N72" i="1" s="1"/>
  <c r="M64" i="1"/>
  <c r="N64" i="1" s="1"/>
  <c r="M48" i="1"/>
  <c r="M40" i="1"/>
  <c r="N40" i="1" s="1"/>
  <c r="S40" i="1" s="1"/>
  <c r="M32" i="1"/>
  <c r="N32" i="1" s="1"/>
  <c r="S32" i="1" s="1"/>
  <c r="M24" i="1"/>
  <c r="N24" i="1" s="1"/>
  <c r="S24" i="1" s="1"/>
  <c r="M16" i="1"/>
  <c r="N16" i="1" s="1"/>
  <c r="S16" i="1" s="1"/>
  <c r="M49" i="1"/>
  <c r="N49" i="1" s="1"/>
  <c r="S49" i="1" s="1"/>
  <c r="M287" i="1"/>
  <c r="N287" i="1" s="1"/>
  <c r="M207" i="1"/>
  <c r="N207" i="1" s="1"/>
  <c r="M199" i="1"/>
  <c r="N199" i="1" s="1"/>
  <c r="M159" i="1"/>
  <c r="N159" i="1" s="1"/>
  <c r="M135" i="1"/>
  <c r="N135" i="1" s="1"/>
  <c r="M127" i="1"/>
  <c r="N127" i="1" s="1"/>
  <c r="M111" i="1"/>
  <c r="N111" i="1" s="1"/>
  <c r="M103" i="1"/>
  <c r="N103" i="1" s="1"/>
  <c r="M71" i="1"/>
  <c r="N71" i="1" s="1"/>
  <c r="M63" i="1"/>
  <c r="N63" i="1" s="1"/>
  <c r="M39" i="1"/>
  <c r="M23" i="1"/>
  <c r="N23" i="1" s="1"/>
  <c r="S23" i="1" s="1"/>
  <c r="M297" i="1"/>
  <c r="N297" i="1" s="1"/>
  <c r="M326" i="1"/>
  <c r="N326" i="1" s="1"/>
  <c r="M286" i="1"/>
  <c r="N286" i="1" s="1"/>
  <c r="M22" i="1"/>
  <c r="N22" i="1" s="1"/>
  <c r="S22" i="1" s="1"/>
  <c r="N60" i="1"/>
  <c r="S60" i="1" s="1"/>
  <c r="M333" i="1"/>
  <c r="N333" i="1" s="1"/>
  <c r="M301" i="1"/>
  <c r="N301" i="1" s="1"/>
  <c r="M293" i="1"/>
  <c r="N293" i="1" s="1"/>
  <c r="M221" i="1"/>
  <c r="N221" i="1" s="1"/>
  <c r="M213" i="1"/>
  <c r="N213" i="1" s="1"/>
  <c r="M189" i="1"/>
  <c r="N189" i="1" s="1"/>
  <c r="M141" i="1"/>
  <c r="N141" i="1" s="1"/>
  <c r="M93" i="1"/>
  <c r="N93" i="1" s="1"/>
  <c r="M37" i="1"/>
  <c r="N37" i="1" s="1"/>
  <c r="M29" i="1"/>
  <c r="N29" i="1" s="1"/>
  <c r="S29" i="1" s="1"/>
  <c r="M21" i="1"/>
  <c r="N21" i="1" s="1"/>
  <c r="M305" i="1"/>
  <c r="N305" i="1" s="1"/>
  <c r="M340" i="1"/>
  <c r="N340" i="1" s="1"/>
  <c r="M292" i="1"/>
  <c r="N292" i="1" s="1"/>
  <c r="M260" i="1"/>
  <c r="N260" i="1" s="1"/>
  <c r="M236" i="1"/>
  <c r="N236" i="1" s="1"/>
  <c r="M228" i="1"/>
  <c r="N228" i="1" s="1"/>
  <c r="M204" i="1"/>
  <c r="N204" i="1" s="1"/>
  <c r="M180" i="1"/>
  <c r="N180" i="1" s="1"/>
  <c r="M164" i="1"/>
  <c r="N164" i="1" s="1"/>
  <c r="M156" i="1"/>
  <c r="N156" i="1" s="1"/>
  <c r="M148" i="1"/>
  <c r="N148" i="1" s="1"/>
  <c r="M140" i="1"/>
  <c r="N140" i="1" s="1"/>
  <c r="M116" i="1"/>
  <c r="N116" i="1" s="1"/>
  <c r="M92" i="1"/>
  <c r="N92" i="1" s="1"/>
  <c r="M84" i="1"/>
  <c r="N84" i="1" s="1"/>
  <c r="M60" i="1"/>
  <c r="M44" i="1"/>
  <c r="N44" i="1" s="1"/>
  <c r="S44" i="1" s="1"/>
  <c r="M20" i="1"/>
  <c r="N20" i="1" s="1"/>
  <c r="S20" i="1" s="1"/>
  <c r="M4" i="1"/>
  <c r="N4" i="1" s="1"/>
  <c r="M81" i="1"/>
  <c r="N81" i="1" s="1"/>
  <c r="M347" i="1"/>
  <c r="N347" i="1" s="1"/>
  <c r="M331" i="1"/>
  <c r="N331" i="1" s="1"/>
  <c r="M243" i="1"/>
  <c r="N243" i="1" s="1"/>
  <c r="M227" i="1"/>
  <c r="N227" i="1" s="1"/>
  <c r="M203" i="1"/>
  <c r="N203" i="1" s="1"/>
  <c r="M195" i="1"/>
  <c r="N195" i="1" s="1"/>
  <c r="M179" i="1"/>
  <c r="N179" i="1" s="1"/>
  <c r="M171" i="1"/>
  <c r="N171" i="1" s="1"/>
  <c r="M155" i="1"/>
  <c r="N155" i="1" s="1"/>
  <c r="M139" i="1"/>
  <c r="N139" i="1" s="1"/>
  <c r="M123" i="1"/>
  <c r="N123" i="1" s="1"/>
  <c r="M35" i="1"/>
  <c r="N35" i="1" s="1"/>
  <c r="S35" i="1" s="1"/>
  <c r="M19" i="1"/>
  <c r="N19" i="1" s="1"/>
  <c r="S19" i="1" s="1"/>
  <c r="M3" i="1"/>
  <c r="N3" i="1" s="1"/>
  <c r="S3" i="1" s="1"/>
  <c r="N45" i="1"/>
  <c r="S45" i="1" s="1"/>
  <c r="N62" i="1"/>
  <c r="S62" i="1" s="1"/>
  <c r="N31" i="1"/>
  <c r="S31" i="1" s="1"/>
  <c r="N39" i="1"/>
  <c r="S39" i="1" s="1"/>
  <c r="N30" i="1"/>
  <c r="S30" i="1" s="1"/>
  <c r="N47" i="1"/>
  <c r="S47" i="1" s="1"/>
  <c r="N48" i="1"/>
  <c r="S48" i="1" s="1"/>
  <c r="Y1" i="1"/>
  <c r="V4" i="1"/>
</calcChain>
</file>

<file path=xl/sharedStrings.xml><?xml version="1.0" encoding="utf-8"?>
<sst xmlns="http://schemas.openxmlformats.org/spreadsheetml/2006/main" count="879" uniqueCount="227">
  <si>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</si>
  <si>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</si>
  <si>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</si>
  <si>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</si>
  <si>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</si>
  <si>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</si>
  <si>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</si>
  <si>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</si>
  <si>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</si>
  <si>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</si>
  <si>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</si>
  <si>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Dylan Cozens</t>
  </si>
  <si>
    <t>Over</t>
  </si>
  <si>
    <t>Under</t>
  </si>
  <si>
    <t>Rasmus Dahlin</t>
  </si>
  <si>
    <t>JJ Peterka</t>
  </si>
  <si>
    <t>Alex Tuch</t>
  </si>
  <si>
    <t>Jason Zucker</t>
  </si>
  <si>
    <t>Brock Faber</t>
  </si>
  <si>
    <t>Joel Eriksson Ek</t>
  </si>
  <si>
    <t>Ryan Hartman</t>
  </si>
  <si>
    <t>Matt Boldy</t>
  </si>
  <si>
    <t>Kirill Kaprizov</t>
  </si>
  <si>
    <t>Jack Quinn</t>
  </si>
  <si>
    <t>Marco Rossi</t>
  </si>
  <si>
    <t>Marcus Johansson</t>
  </si>
  <si>
    <t>Tage Thompson</t>
  </si>
  <si>
    <t>Sebastian Aho</t>
  </si>
  <si>
    <t>Martin Necas</t>
  </si>
  <si>
    <t>Shayne Gostisbehere</t>
  </si>
  <si>
    <t>Brent Burns</t>
  </si>
  <si>
    <t>Adam Fox</t>
  </si>
  <si>
    <t>Alexis Lafreni√®re</t>
  </si>
  <si>
    <t>Andrei Svechnikov</t>
  </si>
  <si>
    <t>Artemi Panarin</t>
  </si>
  <si>
    <t>Jack Roslovic</t>
  </si>
  <si>
    <t>Jordan Martinook</t>
  </si>
  <si>
    <t>Mika Zibanejad</t>
  </si>
  <si>
    <t>Seth Jarvis</t>
  </si>
  <si>
    <t>Vincent Trocheck</t>
  </si>
  <si>
    <t>Brayden Schenn</t>
  </si>
  <si>
    <t>Dawson Mercer</t>
  </si>
  <si>
    <t>Dougie Hamilton</t>
  </si>
  <si>
    <t>Erik Haula</t>
  </si>
  <si>
    <t>Jack Hughes</t>
  </si>
  <si>
    <t>Jake Neighbours</t>
  </si>
  <si>
    <t>Jesper Bratt</t>
  </si>
  <si>
    <t>Jordan Kyrou</t>
  </si>
  <si>
    <t>Justin Faulk</t>
  </si>
  <si>
    <t>Nico Hischier</t>
  </si>
  <si>
    <t>Pavel Buchnevich</t>
  </si>
  <si>
    <t>Robert Thomas</t>
  </si>
  <si>
    <t>Stefan Noesen</t>
  </si>
  <si>
    <t>Colton Parayko</t>
  </si>
  <si>
    <t>Anders Lee</t>
  </si>
  <si>
    <t>Bo Horvat</t>
  </si>
  <si>
    <t>Brad Marchand</t>
  </si>
  <si>
    <t>Brock Nelson</t>
  </si>
  <si>
    <t>Charlie McAvoy</t>
  </si>
  <si>
    <t>David Pastrnak</t>
  </si>
  <si>
    <t>Elias Lindholm</t>
  </si>
  <si>
    <t>Kyle Palmieri</t>
  </si>
  <si>
    <t>Noah Dobson</t>
  </si>
  <si>
    <t>Pavel Zacha</t>
  </si>
  <si>
    <t>Charlie Coyle</t>
  </si>
  <si>
    <t>Alex DeBrincat</t>
  </si>
  <si>
    <t>Blake Coleman</t>
  </si>
  <si>
    <t>Dylan Larkin</t>
  </si>
  <si>
    <t>Jonathan Huberdeau</t>
  </si>
  <si>
    <t>Lucas Raymond</t>
  </si>
  <si>
    <t>MacKenzie Weegar</t>
  </si>
  <si>
    <t>Martin Pospisil</t>
  </si>
  <si>
    <t>Mikael Backlund</t>
  </si>
  <si>
    <t>Moritz Seider</t>
  </si>
  <si>
    <t>Nazem Kadri</t>
  </si>
  <si>
    <t>Rasmus Andersson</t>
  </si>
  <si>
    <t>Vladimir Tarasenko</t>
  </si>
  <si>
    <t>Yegor Sharangovich</t>
  </si>
  <si>
    <t>Connor Zary</t>
  </si>
  <si>
    <t>Adam Fantilli</t>
  </si>
  <si>
    <t>Brendan Gallagher</t>
  </si>
  <si>
    <t>Cole Caufield</t>
  </si>
  <si>
    <t>Dmitri Voronkov</t>
  </si>
  <si>
    <t>Juraj Slafkovsky</t>
  </si>
  <si>
    <t>Kent Johnson</t>
  </si>
  <si>
    <t>Kirill Marchenko</t>
  </si>
  <si>
    <t>Nick Suzuki</t>
  </si>
  <si>
    <t>Sean Monahan</t>
  </si>
  <si>
    <t>Yegor Chinakhov</t>
  </si>
  <si>
    <t>Zach Werenski</t>
  </si>
  <si>
    <t>Mike Matheson</t>
  </si>
  <si>
    <t>Damon Severson</t>
  </si>
  <si>
    <t>Aaron Ekblad</t>
  </si>
  <si>
    <t>Aleksander Barkov</t>
  </si>
  <si>
    <t>Anton Lundell</t>
  </si>
  <si>
    <t>Bobby McMann</t>
  </si>
  <si>
    <t>Carter Verhaeghe</t>
  </si>
  <si>
    <t>Evan Rodrigues</t>
  </si>
  <si>
    <t>Gustav Forsling</t>
  </si>
  <si>
    <t>John Tavares</t>
  </si>
  <si>
    <t>Matthew Tkachuk</t>
  </si>
  <si>
    <t>Mitch Marner</t>
  </si>
  <si>
    <t>Morgan Rielly</t>
  </si>
  <si>
    <t>Sam Bennett</t>
  </si>
  <si>
    <t>Sam Reinhart</t>
  </si>
  <si>
    <t>William Nylander</t>
  </si>
  <si>
    <t>Auston Matthews</t>
  </si>
  <si>
    <t>Anthony Beauvillier</t>
  </si>
  <si>
    <t>Bryan Rust</t>
  </si>
  <si>
    <t>Conor Garland</t>
  </si>
  <si>
    <t>Elias Pettersson</t>
  </si>
  <si>
    <t>Erik Karlsson</t>
  </si>
  <si>
    <t>Evgeni Malkin</t>
  </si>
  <si>
    <t>Jake DeBrusk</t>
  </si>
  <si>
    <t>Kris Letang</t>
  </si>
  <si>
    <t>Michael Bunting</t>
  </si>
  <si>
    <t>Quinn Hughes</t>
  </si>
  <si>
    <t>Rickard Rakell</t>
  </si>
  <si>
    <t>Sidney Crosby</t>
  </si>
  <si>
    <t>Brock Boeser</t>
  </si>
  <si>
    <t>Victor Hedman</t>
  </si>
  <si>
    <t>Brayden Point</t>
  </si>
  <si>
    <t>Nikita Kucherov</t>
  </si>
  <si>
    <t>John Carlson</t>
  </si>
  <si>
    <t>Anthony Cirelli</t>
  </si>
  <si>
    <t>Connor McMichael</t>
  </si>
  <si>
    <t>Brandon Hagel</t>
  </si>
  <si>
    <t>Tom Wilson</t>
  </si>
  <si>
    <t>Dylan Strome</t>
  </si>
  <si>
    <t>Pierre-Luc Dubois</t>
  </si>
  <si>
    <t>Jake Guentzel</t>
  </si>
  <si>
    <t>Jakob Chychrun</t>
  </si>
  <si>
    <t>Travis Sanheim</t>
  </si>
  <si>
    <t>Sean Couturier</t>
  </si>
  <si>
    <t>Filip Forsberg</t>
  </si>
  <si>
    <t>Owen Tippett</t>
  </si>
  <si>
    <t>Ryan O'Reilly</t>
  </si>
  <si>
    <t>Joel Farabee</t>
  </si>
  <si>
    <t>Brady Skjei</t>
  </si>
  <si>
    <t>Jonathan Marchessault</t>
  </si>
  <si>
    <t>Steven Stamkos</t>
  </si>
  <si>
    <t>Travis Konecny</t>
  </si>
  <si>
    <t>Roman Josi</t>
  </si>
  <si>
    <t>Bobby Brink</t>
  </si>
  <si>
    <t>Miro Heiskanen</t>
  </si>
  <si>
    <t>Jamie Benn</t>
  </si>
  <si>
    <t>Roope Hintz</t>
  </si>
  <si>
    <t>Thomas Harley</t>
  </si>
  <si>
    <t>Jason Robertson</t>
  </si>
  <si>
    <t>Tyler Seguin</t>
  </si>
  <si>
    <t>Wyatt Johnston</t>
  </si>
  <si>
    <t>Mason Marchment</t>
  </si>
  <si>
    <t>Taylor Hall</t>
  </si>
  <si>
    <t>Connor Bedard</t>
  </si>
  <si>
    <t>Matt Duchene</t>
  </si>
  <si>
    <t>Teuvo Teravainen</t>
  </si>
  <si>
    <t>Ryan Donato</t>
  </si>
  <si>
    <t>Tyler Bertuzzi</t>
  </si>
  <si>
    <t>Nick Foligno</t>
  </si>
  <si>
    <t>Alex Killorn</t>
  </si>
  <si>
    <t>Andre Burakovsky</t>
  </si>
  <si>
    <t>Brandon Montour</t>
  </si>
  <si>
    <t>Daniel Sprong</t>
  </si>
  <si>
    <t>Frank Vatrano</t>
  </si>
  <si>
    <t>Jaden Schwartz</t>
  </si>
  <si>
    <t>Jared McCann</t>
  </si>
  <si>
    <t>Matty Beniers</t>
  </si>
  <si>
    <t>Oliver Bjorkstrand</t>
  </si>
  <si>
    <t>Trevor Zegras</t>
  </si>
  <si>
    <t>Troy Terry</t>
  </si>
  <si>
    <t>Mason McTavish</t>
  </si>
  <si>
    <t>Mikko Rantanen</t>
  </si>
  <si>
    <t>Cale Makar</t>
  </si>
  <si>
    <t>Shea Theodore</t>
  </si>
  <si>
    <t>Valeri Nichushkin</t>
  </si>
  <si>
    <t>Nathan MacKinnon</t>
  </si>
  <si>
    <t>Nicolas Roy</t>
  </si>
  <si>
    <t>Devon Toews</t>
  </si>
  <si>
    <t>Jack Eichel</t>
  </si>
  <si>
    <t>Artturi Lehkonen</t>
  </si>
  <si>
    <t>Casey Mittelstadt</t>
  </si>
  <si>
    <t>Pavel Dorofeyev</t>
  </si>
  <si>
    <t>Tomas Hertl</t>
  </si>
  <si>
    <t>Noah Hanifin</t>
  </si>
  <si>
    <t>Alexander Holtz</t>
  </si>
  <si>
    <t>Brett Howden</t>
  </si>
  <si>
    <t>Mark Scheifele</t>
  </si>
  <si>
    <t>Josh Morrissey</t>
  </si>
  <si>
    <t>Nikolaj Ehlers</t>
  </si>
  <si>
    <t>Kyle Connor</t>
  </si>
  <si>
    <t>Adrian Kempe</t>
  </si>
  <si>
    <t>Trevor Moore</t>
  </si>
  <si>
    <t>Quinton Byfield</t>
  </si>
  <si>
    <t>Phillip Danault</t>
  </si>
  <si>
    <t>Kevin Fiala</t>
  </si>
  <si>
    <t>Gabriel Vilardi</t>
  </si>
  <si>
    <t>Warren Foegele</t>
  </si>
  <si>
    <t>Alex Laferriere</t>
  </si>
  <si>
    <t>Nino Niederreiter</t>
  </si>
  <si>
    <t>Anze Kopitar</t>
  </si>
  <si>
    <t>Brady Tkachuk</t>
  </si>
  <si>
    <t>Claude Giroux</t>
  </si>
  <si>
    <t>Drake Batherson</t>
  </si>
  <si>
    <t>Fabian Zetterlund</t>
  </si>
  <si>
    <t>Jake Sanderson</t>
  </si>
  <si>
    <t>Jake Walman</t>
  </si>
  <si>
    <t>Josh Norris</t>
  </si>
  <si>
    <t>Shane Pinto</t>
  </si>
  <si>
    <t>Thomas Chabot</t>
  </si>
  <si>
    <t>Tim St√ºtzle</t>
  </si>
  <si>
    <t>Tyler Toffoli</t>
  </si>
  <si>
    <t>William Eklund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</si>
  <si>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</si>
  <si>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</si>
  <si>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</si>
  <si>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</si>
  <si>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</si>
  <si>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</si>
  <si>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</si>
  <si>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</si>
  <si>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</si>
  <si>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</si>
  <si>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</si>
  <si>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</si>
  <si>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-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</si>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</sst>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64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44" fontId="0" fillId="34" borderId="0" xfId="1" applyFont="1" applyFill="1"/>
    <xf numFmtId="44" fontId="0" fillId="35" borderId="0" xfId="1" applyFont="1" applyFill="1"/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4" formatCode="0.00%"/>
    </dxf>
    <dxf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exmann/Documents/Code_Learning/nhl_fromscratch/daily_odds/modelled_likelihoods_weight4_tenthOppositionFactor_2024-11-29.xlsx" TargetMode="External"/><Relationship Id="rId1" Type="http://schemas.openxmlformats.org/officeDocument/2006/relationships/externalLinkPath" Target="modelled_likelihoods_weight4_tenthOppositionFactor_2024-11-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led_likelihoods_weight4_t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399" totalsRowShown="0">
  <autoFilter ref="A1:S399" xr:uid="{00000000-0009-0000-0100-000001000000}"/>
  <sortState xmlns:xlrd2="http://schemas.microsoft.com/office/spreadsheetml/2017/richdata2" ref="A2:S399">
    <sortCondition descending="1" ref="K1:K399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1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0" dataCellStyle="Percent"/>
    <tableColumn id="7" xr3:uid="{00000000-0010-0000-0000-000007000000}" name="normal_likelihood" dataDxfId="9" dataCellStyle="Percent"/>
    <tableColumn id="8" xr3:uid="{00000000-0010-0000-0000-000008000000}" name="poisson_likelihood" dataDxfId="8" dataCellStyle="Percent"/>
    <tableColumn id="9" xr3:uid="{00000000-0010-0000-0000-000009000000}" name="raw_data_likelihood" dataDxfId="7" dataCellStyle="Percent"/>
    <tableColumn id="10" xr3:uid="{00000000-0010-0000-0000-00000A000000}" name="weighted_likelihood" dataDxfId="6" dataCellStyle="Percent"/>
    <tableColumn id="11" xr3:uid="{00000000-0010-0000-0000-00000B000000}" name="poisson_kelly" dataDxfId="5" dataCellStyle="Percent"/>
    <tableColumn id="12" xr3:uid="{00000000-0010-0000-0000-00000C000000}" name="365 implied" dataDxfId="4" dataCellStyle="Percent"/>
    <tableColumn id="13" xr3:uid="{00000000-0010-0000-0000-00000D000000}" name="kelly/4 365" dataDxfId="0" dataCellStyle="Percent">
      <calculatedColumnFormula>[1]!Table1[[#This Row],[kelly/4 365]]=(Table1[[#This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Row],[kelly/4 365]]*$W$2*$U$2</calculatedColumnFormula>
    </tableColumn>
    <tableColumn id="15" xr3:uid="{00000000-0010-0000-0000-00000F000000}" name="99/pinn implied" dataDxfId="3" dataCellStyle="Percent">
      <calculatedColumnFormula>1/1.95</calculatedColumnFormula>
    </tableColumn>
    <tableColumn id="16" xr3:uid="{00000000-0010-0000-0000-000010000000}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99]]*$W$2*$U$2</calculatedColumnFormula>
    </tableColumn>
    <tableColumn id="18" xr3:uid="{00000000-0010-0000-0000-000012000000}" name="W/L:" dataDxfId="1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9"/>
  <sheetViews>
    <sheetView tabSelected="1" topLeftCell="E1" workbookViewId="0">
      <selection activeCell="V14" sqref="V14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style="2" customWidth="1"/>
    <col min="7" max="7" width="18.33203125" style="2" customWidth="1"/>
    <col min="8" max="8" width="18.6640625" style="2" customWidth="1"/>
    <col min="9" max="9" width="20.33203125" style="2" customWidth="1"/>
    <col min="10" max="10" width="20.1640625" style="2" customWidth="1"/>
    <col min="11" max="11" width="14.6640625" style="2" customWidth="1"/>
    <col min="12" max="13" width="10.83203125" style="2"/>
    <col min="14" max="14" width="10.83203125" style="3"/>
    <col min="15" max="16" width="10.83203125" style="2"/>
    <col min="17" max="17" width="10.83203125" style="3"/>
    <col min="18" max="18" width="7.6640625" style="11" bestFit="1" customWidth="1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212</v>
      </c>
      <c r="M1" s="2" t="s">
        <v>213</v>
      </c>
      <c r="N1" s="3" t="s">
        <v>214</v>
      </c>
      <c r="O1" s="2" t="s">
        <v>215</v>
      </c>
      <c r="P1" s="2" t="s">
        <v>216</v>
      </c>
      <c r="Q1" s="3" t="s">
        <v>217</v>
      </c>
      <c r="R1" s="4" t="s">
        <v>218</v>
      </c>
      <c r="S1" s="3" t="s">
        <v>219</v>
      </c>
      <c r="U1" t="s">
        <v>220</v>
      </c>
      <c r="V1" s="6">
        <f>SUM(K2:K64)</f>
        <v>2.0598663275959521</v>
      </c>
      <c r="W1" t="s">
        <v>221</v>
      </c>
      <c r="X1" t="s">
        <v>222</v>
      </c>
      <c r="Y1" s="7" t="e">
        <f>SUM(N3,Q5:Q6,Q8,N9,N10:N11,Q12:Q13,N16:N17,Q18:Q19,N20,Q22:Q23,N24:N28,Q29,N30:N32,Q33:Q34,N35:N36,N38:N40,Q41:Q42,N43,Q44:Q45,N46,Q47,Q51,N48:N50,N52,Q53,N54,Q57:Q58,N59:N62,N66)</f>
        <v>#DIV/0!</v>
      </c>
    </row>
    <row r="2" spans="1:25" x14ac:dyDescent="0.2">
      <c r="A2">
        <v>8496</v>
      </c>
      <c r="B2" t="s">
        <v>185</v>
      </c>
      <c r="C2" s="1">
        <v>45623</v>
      </c>
      <c r="D2" t="s">
        <v>13</v>
      </c>
      <c r="E2">
        <v>1.5</v>
      </c>
      <c r="F2" s="2">
        <v>0.476190476190476</v>
      </c>
      <c r="G2" s="2">
        <v>0.59297207845702204</v>
      </c>
      <c r="H2" s="2">
        <v>0.66220831132412294</v>
      </c>
      <c r="I2" s="2">
        <v>0.73648648648648596</v>
      </c>
      <c r="J2" s="2">
        <v>0.70072992700729897</v>
      </c>
      <c r="K2" s="2">
        <v>8.8781239495604194E-2</v>
      </c>
      <c r="L2" s="2" t="s">
        <v>224</v>
      </c>
      <c r="M2" s="2" t="e">
        <f>[1]!Table1[[#This Row],[kelly/4 365]]=(Table1[[#This Row],[poisson_likelihood]] - (1-Table1[[#This Row],[poisson_likelihood]])/(1/Table1[[#This Row],[365 implied]]-1))/4</f>
        <v>#DIV/0!</v>
      </c>
      <c r="N2" s="3" t="e">
        <f>Table1[[#This Row],[kelly/4 365]]*$W$2*$U$2</f>
        <v>#DIV/0!</v>
      </c>
      <c r="P2" s="2" t="e">
        <f>(Table1[[#This Row],[poisson_likelihood]] - (1-Table1[[#This Row],[poisson_likelihood]])/(1/Table1[[#This Row],[99/pinn implied]]-1))/4</f>
        <v>#DIV/0!</v>
      </c>
      <c r="Q2" s="3" t="e">
        <f>Table1[[#This Row],[kelly/4 99]]*$W$2*$U$2</f>
        <v>#DIV/0!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2" s="3">
        <v>2200</v>
      </c>
      <c r="W2" s="5">
        <v>0.45</v>
      </c>
    </row>
    <row r="3" spans="1:25" x14ac:dyDescent="0.2">
      <c r="A3">
        <v>8475</v>
      </c>
      <c r="B3" t="s">
        <v>175</v>
      </c>
      <c r="C3" s="1">
        <v>45623</v>
      </c>
      <c r="D3" t="s">
        <v>12</v>
      </c>
      <c r="E3">
        <v>3.5</v>
      </c>
      <c r="F3" s="2">
        <v>0.51546391752577303</v>
      </c>
      <c r="G3" s="2">
        <v>0.667227108404855</v>
      </c>
      <c r="H3" s="2">
        <v>0.67128746712940701</v>
      </c>
      <c r="I3" s="2">
        <v>0.66285714285714203</v>
      </c>
      <c r="J3" s="2">
        <v>0.63344051446945304</v>
      </c>
      <c r="K3" s="2">
        <v>8.0398320806130297E-2</v>
      </c>
      <c r="L3" s="2">
        <f>1/1.95</f>
        <v>0.51282051282051289</v>
      </c>
      <c r="M3" s="2" t="e">
        <f>[1]!Table1[[#This Row],[kelly/4 365]]=(Table1[[#This Row],[poisson_likelihood]] - (1-Table1[[#This Row],[poisson_likelihood]])/(1/Table1[[#This Row],[365 implied]]-1))/4</f>
        <v>#DIV/0!</v>
      </c>
      <c r="N3" s="8" t="e">
        <f>Table1[[#This Row],[kelly/4 365]]*$W$2*$U$2</f>
        <v>#DIV/0!</v>
      </c>
      <c r="O3" s="2">
        <f t="shared" ref="O3" si="0">1/1.95</f>
        <v>0.51282051282051289</v>
      </c>
      <c r="P3" s="2">
        <f>(Table1[[#This Row],[poisson_likelihood]] - (1-Table1[[#This Row],[poisson_likelihood]])/(1/Table1[[#This Row],[99/pinn implied]]-1))/4</f>
        <v>8.1318568658511475E-2</v>
      </c>
      <c r="Q3" s="3">
        <f>Table1[[#This Row],[kelly/4 99]]*$W$2*$U$2</f>
        <v>80.505382971926366</v>
      </c>
      <c r="R3" s="11" t="s">
        <v>226</v>
      </c>
      <c r="S3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" spans="1:25" x14ac:dyDescent="0.2">
      <c r="A4">
        <v>8282</v>
      </c>
      <c r="B4" t="s">
        <v>78</v>
      </c>
      <c r="C4" s="1">
        <v>45623</v>
      </c>
      <c r="D4" t="s">
        <v>13</v>
      </c>
      <c r="E4">
        <v>2.5</v>
      </c>
      <c r="F4" s="2">
        <v>0.65359477124182996</v>
      </c>
      <c r="G4" s="2">
        <v>0.71164137301031305</v>
      </c>
      <c r="H4" s="2">
        <v>0.750433620042538</v>
      </c>
      <c r="I4" s="2">
        <v>0.81176470588235194</v>
      </c>
      <c r="J4" s="2">
        <v>0.80198019801980203</v>
      </c>
      <c r="K4" s="2">
        <v>6.9888414464661902E-2</v>
      </c>
      <c r="L4" s="2" t="s">
        <v>224</v>
      </c>
      <c r="M4" s="2" t="e">
        <f>[1]!Table1[[#This Row],[kelly/4 365]]=(Table1[[#This Row],[poisson_likelihood]] - (1-Table1[[#This Row],[poisson_likelihood]])/(1/Table1[[#This Row],[365 implied]]-1))/4</f>
        <v>#DIV/0!</v>
      </c>
      <c r="N4" s="3" t="e">
        <f>Table1[[#This Row],[kelly/4 365]]*$W$2*$U$2</f>
        <v>#DIV/0!</v>
      </c>
      <c r="P4" s="2" t="e">
        <f>(Table1[[#This Row],[poisson_likelihood]] - (1-Table1[[#This Row],[poisson_likelihood]])/(1/Table1[[#This Row],[99/pinn implied]]-1))/4</f>
        <v>#DIV/0!</v>
      </c>
      <c r="Q4" s="3" t="e">
        <f>Table1[[#This Row],[kelly/4 99]]*$W$2*$U$2</f>
        <v>#DIV/0!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4" t="s">
        <v>223</v>
      </c>
      <c r="V4" s="7" t="e">
        <f>SUM(S:S)</f>
        <v>#DIV/0!</v>
      </c>
    </row>
    <row r="5" spans="1:25" x14ac:dyDescent="0.2">
      <c r="A5">
        <v>8290</v>
      </c>
      <c r="B5" t="s">
        <v>82</v>
      </c>
      <c r="C5" s="1">
        <v>45623</v>
      </c>
      <c r="D5" t="s">
        <v>13</v>
      </c>
      <c r="E5">
        <v>2.5</v>
      </c>
      <c r="F5" s="2">
        <v>0.57471264367816</v>
      </c>
      <c r="G5" s="2">
        <v>0.629983236613185</v>
      </c>
      <c r="H5" s="2">
        <v>0.68567645466103599</v>
      </c>
      <c r="I5" s="2">
        <v>0.69767441860465096</v>
      </c>
      <c r="J5" s="2">
        <v>0.69948186528497402</v>
      </c>
      <c r="K5" s="2">
        <v>6.52287267264198E-2</v>
      </c>
      <c r="L5" s="2">
        <f>1/1.71</f>
        <v>0.58479532163742687</v>
      </c>
      <c r="M5" s="2" t="e">
        <f>[1]!Table1[[#This Row],[kelly/4 365]]=(Table1[[#This Row],[poisson_likelihood]] - (1-Table1[[#This Row],[poisson_likelihood]])/(1/Table1[[#This Row],[365 implied]]-1))/4</f>
        <v>#DIV/0!</v>
      </c>
      <c r="N5" s="3" t="e">
        <f>Table1[[#This Row],[kelly/4 365]]*$W$2*$U$2</f>
        <v>#DIV/0!</v>
      </c>
      <c r="O5" s="2">
        <f>1/1.74</f>
        <v>0.57471264367816088</v>
      </c>
      <c r="P5" s="2">
        <f>(Table1[[#This Row],[poisson_likelihood]] - (1-Table1[[#This Row],[poisson_likelihood]])/(1/Table1[[#This Row],[99/pinn implied]]-1))/4</f>
        <v>6.5228726726419842E-2</v>
      </c>
      <c r="Q5" s="8">
        <f>Table1[[#This Row],[kelly/4 99]]*$W$2*$U$2</f>
        <v>64.576439459155651</v>
      </c>
      <c r="R5" s="11" t="s">
        <v>226</v>
      </c>
      <c r="S5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6" spans="1:25" x14ac:dyDescent="0.2">
      <c r="A6">
        <v>8456</v>
      </c>
      <c r="B6" t="s">
        <v>165</v>
      </c>
      <c r="C6" s="1">
        <v>45623</v>
      </c>
      <c r="D6" t="s">
        <v>13</v>
      </c>
      <c r="E6">
        <v>3.5</v>
      </c>
      <c r="F6" s="2">
        <v>0.625</v>
      </c>
      <c r="G6" s="2">
        <v>0.70325373121655699</v>
      </c>
      <c r="H6" s="2">
        <v>0.72161337948022097</v>
      </c>
      <c r="I6" s="2">
        <v>0.71270718232044195</v>
      </c>
      <c r="J6" s="2">
        <v>0.73015873015873001</v>
      </c>
      <c r="K6" s="2">
        <v>6.4408919653480806E-2</v>
      </c>
      <c r="L6" s="2">
        <f>1/1.57</f>
        <v>0.63694267515923564</v>
      </c>
      <c r="M6" s="2" t="e">
        <f>[1]!Table1[[#This Row],[kelly/4 365]]=(Table1[[#This Row],[poisson_likelihood]] - (1-Table1[[#This Row],[poisson_likelihood]])/(1/Table1[[#This Row],[365 implied]]-1))/4</f>
        <v>#DIV/0!</v>
      </c>
      <c r="N6" s="3" t="e">
        <f>Table1[[#This Row],[kelly/4 365]]*$W$2*$U$2</f>
        <v>#DIV/0!</v>
      </c>
      <c r="O6" s="2">
        <f>1/1.6</f>
        <v>0.625</v>
      </c>
      <c r="P6" s="2">
        <f>(Table1[[#This Row],[poisson_likelihood]] - (1-Table1[[#This Row],[poisson_likelihood]])/(1/Table1[[#This Row],[99/pinn implied]]-1))/4</f>
        <v>6.4408919653480667E-2</v>
      </c>
      <c r="Q6" s="8">
        <f>Table1[[#This Row],[kelly/4 99]]*$W$2*$U$2</f>
        <v>63.764830456945866</v>
      </c>
      <c r="R6" s="11" t="s">
        <v>226</v>
      </c>
      <c r="S6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7" spans="1:25" x14ac:dyDescent="0.2">
      <c r="A7">
        <v>8230</v>
      </c>
      <c r="B7" t="s">
        <v>52</v>
      </c>
      <c r="C7" s="1">
        <v>45623</v>
      </c>
      <c r="D7" t="s">
        <v>13</v>
      </c>
      <c r="E7">
        <v>1.5</v>
      </c>
      <c r="F7" s="2">
        <v>0.40650406504065001</v>
      </c>
      <c r="G7" s="2">
        <v>0.48081255115865801</v>
      </c>
      <c r="H7" s="2">
        <v>0.53319634160886598</v>
      </c>
      <c r="I7" s="2">
        <v>0.59016393442622905</v>
      </c>
      <c r="J7" s="2">
        <v>0.59316770186335399</v>
      </c>
      <c r="K7" s="2">
        <v>5.3366952116063703E-2</v>
      </c>
      <c r="M7" s="2" t="e">
        <f>[1]!Table1[[#This Row],[kelly/4 365]]=(Table1[[#This Row],[poisson_likelihood]] - (1-Table1[[#This Row],[poisson_likelihood]])/(1/Table1[[#This Row],[365 implied]]-1))/4</f>
        <v>#DIV/0!</v>
      </c>
      <c r="N7" s="9" t="e">
        <f>Table1[[#This Row],[kelly/4 365]]*$W$2*$U$2</f>
        <v>#DIV/0!</v>
      </c>
      <c r="P7" s="2" t="e">
        <f>(Table1[[#This Row],[poisson_likelihood]] - (1-Table1[[#This Row],[poisson_likelihood]])/(1/Table1[[#This Row],[99/pinn implied]]-1))/4</f>
        <v>#DIV/0!</v>
      </c>
      <c r="Q7" s="3" t="e">
        <f>Table1[[#This Row],[kelly/4 99]]*$W$2*$U$2</f>
        <v>#DIV/0!</v>
      </c>
      <c r="R7" s="11" t="s">
        <v>225</v>
      </c>
      <c r="S7" s="3">
        <v>-30</v>
      </c>
    </row>
    <row r="8" spans="1:25" x14ac:dyDescent="0.2">
      <c r="A8">
        <v>8520</v>
      </c>
      <c r="B8" t="s">
        <v>197</v>
      </c>
      <c r="C8" s="1">
        <v>45623</v>
      </c>
      <c r="D8" t="s">
        <v>13</v>
      </c>
      <c r="E8">
        <v>2.5</v>
      </c>
      <c r="F8" s="2">
        <v>0.62111801242235998</v>
      </c>
      <c r="G8" s="2">
        <v>0.66682454839763405</v>
      </c>
      <c r="H8" s="2">
        <v>0.70157770342949999</v>
      </c>
      <c r="I8" s="2">
        <v>0.70873786407766903</v>
      </c>
      <c r="J8" s="2">
        <v>0.70588235294117596</v>
      </c>
      <c r="K8" s="2">
        <v>5.3090205951432698E-2</v>
      </c>
      <c r="L8" s="2">
        <f>1/1.58</f>
        <v>0.63291139240506322</v>
      </c>
      <c r="M8" s="2" t="e">
        <f>[1]!Table1[[#This Row],[kelly/4 365]]=(Table1[[#This Row],[poisson_likelihood]] - (1-Table1[[#This Row],[poisson_likelihood]])/(1/Table1[[#This Row],[365 implied]]-1))/4</f>
        <v>#DIV/0!</v>
      </c>
      <c r="N8" s="3" t="e">
        <f>Table1[[#This Row],[kelly/4 365]]*$W$2*$U$2</f>
        <v>#DIV/0!</v>
      </c>
      <c r="O8" s="2">
        <f>1/1.6</f>
        <v>0.625</v>
      </c>
      <c r="P8" s="2">
        <f>(Table1[[#This Row],[poisson_likelihood]] - (1-Table1[[#This Row],[poisson_likelihood]])/(1/Table1[[#This Row],[99/pinn implied]]-1))/4</f>
        <v>5.1051802286333339E-2</v>
      </c>
      <c r="Q8" s="8">
        <f>Table1[[#This Row],[kelly/4 99]]*$W$2*$U$2</f>
        <v>50.541284263470004</v>
      </c>
      <c r="R8" s="11" t="s">
        <v>225</v>
      </c>
      <c r="S8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9" spans="1:25" x14ac:dyDescent="0.2">
      <c r="A9">
        <v>8156</v>
      </c>
      <c r="B9" t="s">
        <v>15</v>
      </c>
      <c r="C9" s="1">
        <v>45623</v>
      </c>
      <c r="D9" t="s">
        <v>13</v>
      </c>
      <c r="E9">
        <v>2.5</v>
      </c>
      <c r="F9" s="2">
        <v>0.47393364928909898</v>
      </c>
      <c r="G9" s="2">
        <v>0.53791920230613999</v>
      </c>
      <c r="H9" s="2">
        <v>0.58525881070102004</v>
      </c>
      <c r="I9" s="2">
        <v>0.62359550561797705</v>
      </c>
      <c r="J9" s="2">
        <v>0.56818181818181801</v>
      </c>
      <c r="K9" s="2">
        <v>5.2904524905214703E-2</v>
      </c>
      <c r="L9" s="2">
        <f>1/2.15</f>
        <v>0.46511627906976744</v>
      </c>
      <c r="M9" s="2" t="e">
        <f>[1]!Table1[[#This Row],[kelly/4 365]]=(Table1[[#This Row],[poisson_likelihood]] - (1-Table1[[#This Row],[poisson_likelihood]])/(1/Table1[[#This Row],[365 implied]]-1))/4</f>
        <v>#DIV/0!</v>
      </c>
      <c r="N9" s="8" t="e">
        <f>Table1[[#This Row],[kelly/4 365]]*$W$2*$U$2</f>
        <v>#DIV/0!</v>
      </c>
      <c r="O9" s="2">
        <f>1/2.1</f>
        <v>0.47619047619047616</v>
      </c>
      <c r="P9" s="2">
        <f>(Table1[[#This Row],[poisson_likelihood]] - (1-Table1[[#This Row],[poisson_likelihood]])/(1/Table1[[#This Row],[99/pinn implied]]-1))/4</f>
        <v>5.2055341470941388E-2</v>
      </c>
      <c r="Q9" s="3">
        <f>Table1[[#This Row],[kelly/4 99]]*$W$2*$U$2</f>
        <v>51.534788056231974</v>
      </c>
      <c r="R9" s="11" t="s">
        <v>226</v>
      </c>
      <c r="S9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10" spans="1:25" x14ac:dyDescent="0.2">
      <c r="A10">
        <v>8450</v>
      </c>
      <c r="B10" t="s">
        <v>162</v>
      </c>
      <c r="C10" s="1">
        <v>45623</v>
      </c>
      <c r="D10" t="s">
        <v>13</v>
      </c>
      <c r="E10">
        <v>2.5</v>
      </c>
      <c r="F10" s="2">
        <v>0.53191489361702105</v>
      </c>
      <c r="G10" s="2">
        <v>0.57825400181462505</v>
      </c>
      <c r="H10" s="2">
        <v>0.62785799829890399</v>
      </c>
      <c r="I10" s="2">
        <v>0.61538461538461497</v>
      </c>
      <c r="J10" s="2">
        <v>0.62962962962962898</v>
      </c>
      <c r="K10" s="2">
        <v>5.1242340000551001E-2</v>
      </c>
      <c r="L10" s="2">
        <f>1/1.86</f>
        <v>0.5376344086021505</v>
      </c>
      <c r="M10" s="2" t="e">
        <f>[1]!Table1[[#This Row],[kelly/4 365]]=(Table1[[#This Row],[poisson_likelihood]] - (1-Table1[[#This Row],[poisson_likelihood]])/(1/Table1[[#This Row],[365 implied]]-1))/4</f>
        <v>#DIV/0!</v>
      </c>
      <c r="N10" s="10" t="e">
        <f>Table1[[#This Row],[kelly/4 365]]*$W$2*$U$2</f>
        <v>#DIV/0!</v>
      </c>
      <c r="O10" s="2">
        <f>1/1.86</f>
        <v>0.5376344086021505</v>
      </c>
      <c r="P10" s="2">
        <f>(Table1[[#This Row],[poisson_likelihood]] - (1-Table1[[#This Row],[poisson_likelihood]])/(1/Table1[[#This Row],[99/pinn implied]]-1))/4</f>
        <v>4.8783685126732979E-2</v>
      </c>
      <c r="Q10" s="3">
        <f>Table1[[#This Row],[kelly/4 99]]*$W$2*$U$2</f>
        <v>48.295848275465652</v>
      </c>
      <c r="R10" s="11" t="s">
        <v>224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" spans="1:25" x14ac:dyDescent="0.2">
      <c r="A11">
        <v>8294</v>
      </c>
      <c r="B11" t="s">
        <v>84</v>
      </c>
      <c r="C11" s="1">
        <v>45623</v>
      </c>
      <c r="D11" t="s">
        <v>13</v>
      </c>
      <c r="E11">
        <v>1.5</v>
      </c>
      <c r="F11" s="2">
        <v>0.42372881355932202</v>
      </c>
      <c r="G11" s="2">
        <v>0.48263013079626599</v>
      </c>
      <c r="H11" s="2">
        <v>0.538524848432825</v>
      </c>
      <c r="I11" s="2">
        <v>0.535433070866141</v>
      </c>
      <c r="J11" s="2">
        <v>0.54258675078864305</v>
      </c>
      <c r="K11" s="2">
        <v>4.9801221011299301E-2</v>
      </c>
      <c r="L11" s="2">
        <f>1/2.4</f>
        <v>0.41666666666666669</v>
      </c>
      <c r="M11" s="2" t="e">
        <f>[1]!Table1[[#This Row],[kelly/4 365]]=(Table1[[#This Row],[poisson_likelihood]] - (1-Table1[[#This Row],[poisson_likelihood]])/(1/Table1[[#This Row],[365 implied]]-1))/4</f>
        <v>#DIV/0!</v>
      </c>
      <c r="N11" s="8" t="e">
        <f>Table1[[#This Row],[kelly/4 365]]*$W$2*$U$2</f>
        <v>#DIV/0!</v>
      </c>
      <c r="O11" s="2">
        <f>1/2.35</f>
        <v>0.42553191489361702</v>
      </c>
      <c r="P11" s="2">
        <f>(Table1[[#This Row],[poisson_likelihood]] - (1-Table1[[#This Row],[poisson_likelihood]])/(1/Table1[[#This Row],[99/pinn implied]]-1))/4</f>
        <v>4.9172850706877547E-2</v>
      </c>
      <c r="Q11" s="3">
        <f>Table1[[#This Row],[kelly/4 99]]*$W$2*$U$2</f>
        <v>48.681122199808769</v>
      </c>
      <c r="R11" s="11" t="s">
        <v>225</v>
      </c>
      <c r="S11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12" spans="1:25" x14ac:dyDescent="0.2">
      <c r="A12">
        <v>8534</v>
      </c>
      <c r="B12" t="s">
        <v>204</v>
      </c>
      <c r="C12" s="1">
        <v>45623</v>
      </c>
      <c r="D12" t="s">
        <v>13</v>
      </c>
      <c r="E12">
        <v>2.5</v>
      </c>
      <c r="F12" s="2">
        <v>0.60606060606060597</v>
      </c>
      <c r="G12" s="2">
        <v>0.64004604627481299</v>
      </c>
      <c r="H12" s="2">
        <v>0.68314990038093304</v>
      </c>
      <c r="I12" s="2">
        <v>0.66666666666666596</v>
      </c>
      <c r="J12" s="2">
        <v>0.65584415584415501</v>
      </c>
      <c r="K12" s="2">
        <v>4.8922052164823301E-2</v>
      </c>
      <c r="L12" s="2">
        <f>1/1.6</f>
        <v>0.625</v>
      </c>
      <c r="M12" s="2" t="e">
        <f>[1]!Table1[[#This Row],[kelly/4 365]]=(Table1[[#This Row],[poisson_likelihood]] - (1-Table1[[#This Row],[poisson_likelihood]])/(1/Table1[[#This Row],[365 implied]]-1))/4</f>
        <v>#DIV/0!</v>
      </c>
      <c r="N12" s="3" t="e">
        <f>Table1[[#This Row],[kelly/4 365]]*$W$2*$U$2</f>
        <v>#DIV/0!</v>
      </c>
      <c r="O12" s="2">
        <f>1/1.63</f>
        <v>0.61349693251533743</v>
      </c>
      <c r="P12" s="2">
        <f>(Table1[[#This Row],[poisson_likelihood]] - (1-Table1[[#This Row],[poisson_likelihood]])/(1/Table1[[#This Row],[99/pinn implied]]-1))/4</f>
        <v>4.5053308579730472E-2</v>
      </c>
      <c r="Q12" s="8">
        <f>Table1[[#This Row],[kelly/4 99]]*$W$2*$U$2</f>
        <v>44.602775493933166</v>
      </c>
      <c r="R12" s="11" t="s">
        <v>226</v>
      </c>
      <c r="S12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13" spans="1:25" x14ac:dyDescent="0.2">
      <c r="A13">
        <v>8280</v>
      </c>
      <c r="B13" t="s">
        <v>77</v>
      </c>
      <c r="C13" s="1">
        <v>45623</v>
      </c>
      <c r="D13" t="s">
        <v>13</v>
      </c>
      <c r="E13">
        <v>2.5</v>
      </c>
      <c r="F13" s="2">
        <v>0.485436893203883</v>
      </c>
      <c r="G13" s="2">
        <v>0.53738147231409705</v>
      </c>
      <c r="H13" s="2">
        <v>0.58540472776701502</v>
      </c>
      <c r="I13" s="2">
        <v>0.65116279069767402</v>
      </c>
      <c r="J13" s="2">
        <v>0.59863945578231204</v>
      </c>
      <c r="K13" s="2">
        <v>4.8569278113219698E-2</v>
      </c>
      <c r="L13" s="2">
        <f>1/2</f>
        <v>0.5</v>
      </c>
      <c r="M13" s="2" t="e">
        <f>[1]!Table1[[#This Row],[kelly/4 365]]=(Table1[[#This Row],[poisson_likelihood]] - (1-Table1[[#This Row],[poisson_likelihood]])/(1/Table1[[#This Row],[365 implied]]-1))/4</f>
        <v>#DIV/0!</v>
      </c>
      <c r="N13" s="3" t="e">
        <f>Table1[[#This Row],[kelly/4 365]]*$W$2*$U$2</f>
        <v>#DIV/0!</v>
      </c>
      <c r="O13" s="2">
        <f>1/2.05</f>
        <v>0.48780487804878053</v>
      </c>
      <c r="P13" s="2">
        <f>(Table1[[#This Row],[poisson_likelihood]] - (1-Table1[[#This Row],[poisson_likelihood]])/(1/Table1[[#This Row],[99/pinn implied]]-1))/4</f>
        <v>4.7638021886281121E-2</v>
      </c>
      <c r="Q13" s="8">
        <f>Table1[[#This Row],[kelly/4 99]]*$W$2*$U$2</f>
        <v>47.161641667418309</v>
      </c>
      <c r="R13" s="11" t="s">
        <v>226</v>
      </c>
      <c r="S13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14" spans="1:25" x14ac:dyDescent="0.2">
      <c r="A14">
        <v>8308</v>
      </c>
      <c r="B14" t="s">
        <v>91</v>
      </c>
      <c r="C14" s="1">
        <v>45623</v>
      </c>
      <c r="D14" t="s">
        <v>13</v>
      </c>
      <c r="E14">
        <v>1.5</v>
      </c>
      <c r="F14" s="2">
        <v>0.47169811320754701</v>
      </c>
      <c r="G14" s="2">
        <v>0.516361113762558</v>
      </c>
      <c r="H14" s="2">
        <v>0.57380558464954701</v>
      </c>
      <c r="I14" s="2">
        <v>0.61309523809523803</v>
      </c>
      <c r="J14" s="2">
        <v>0.59649122807017496</v>
      </c>
      <c r="K14" s="2">
        <v>4.8318714164517898E-2</v>
      </c>
      <c r="L14" s="2" t="s">
        <v>224</v>
      </c>
      <c r="M14" s="2" t="e">
        <f>[1]!Table1[[#This Row],[kelly/4 365]]=(Table1[[#This Row],[poisson_likelihood]] - (1-Table1[[#This Row],[poisson_likelihood]])/(1/Table1[[#This Row],[365 implied]]-1))/4</f>
        <v>#DIV/0!</v>
      </c>
      <c r="N14" s="3" t="e">
        <f>Table1[[#This Row],[kelly/4 365]]*$W$2*$U$2</f>
        <v>#DIV/0!</v>
      </c>
      <c r="P14" s="2" t="e">
        <f>(Table1[[#This Row],[poisson_likelihood]] - (1-Table1[[#This Row],[poisson_likelihood]])/(1/Table1[[#This Row],[99/pinn implied]]-1))/4</f>
        <v>#DIV/0!</v>
      </c>
      <c r="Q14" s="3" t="e">
        <f>Table1[[#This Row],[kelly/4 99]]*$W$2*$U$2</f>
        <v>#DIV/0!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" spans="1:25" x14ac:dyDescent="0.2">
      <c r="A15">
        <v>8494</v>
      </c>
      <c r="B15" t="s">
        <v>184</v>
      </c>
      <c r="C15" s="1">
        <v>45623</v>
      </c>
      <c r="D15" t="s">
        <v>13</v>
      </c>
      <c r="E15">
        <v>1.5</v>
      </c>
      <c r="F15" s="2">
        <v>0.48076923076923</v>
      </c>
      <c r="G15" s="2">
        <v>0.520263910401351</v>
      </c>
      <c r="H15" s="2">
        <v>0.57987514724576805</v>
      </c>
      <c r="I15" s="2">
        <v>0.59349593495934905</v>
      </c>
      <c r="J15" s="2">
        <v>0.602316602316602</v>
      </c>
      <c r="K15" s="2">
        <v>4.77176634887033E-2</v>
      </c>
      <c r="L15" s="2" t="s">
        <v>224</v>
      </c>
      <c r="M15" s="2" t="e">
        <f>[1]!Table1[[#This Row],[kelly/4 365]]=(Table1[[#This Row],[poisson_likelihood]] - (1-Table1[[#This Row],[poisson_likelihood]])/(1/Table1[[#This Row],[365 implied]]-1))/4</f>
        <v>#DIV/0!</v>
      </c>
      <c r="N15" s="3" t="e">
        <f>Table1[[#This Row],[kelly/4 365]]*$W$2*$U$2</f>
        <v>#DIV/0!</v>
      </c>
      <c r="P15" s="2" t="e">
        <f>(Table1[[#This Row],[poisson_likelihood]] - (1-Table1[[#This Row],[poisson_likelihood]])/(1/Table1[[#This Row],[99/pinn implied]]-1))/4</f>
        <v>#DIV/0!</v>
      </c>
      <c r="Q15" s="3" t="e">
        <f>Table1[[#This Row],[kelly/4 99]]*$W$2*$U$2</f>
        <v>#DIV/0!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" spans="1:25" x14ac:dyDescent="0.2">
      <c r="A16">
        <v>8426</v>
      </c>
      <c r="B16" t="s">
        <v>150</v>
      </c>
      <c r="C16" s="1">
        <v>45623</v>
      </c>
      <c r="D16" t="s">
        <v>13</v>
      </c>
      <c r="E16">
        <v>2.5</v>
      </c>
      <c r="F16" s="2">
        <v>0.45045045045045001</v>
      </c>
      <c r="G16" s="2">
        <v>0.50468960646187699</v>
      </c>
      <c r="H16" s="2">
        <v>0.548840394664313</v>
      </c>
      <c r="I16" s="2">
        <v>0.59239130434782605</v>
      </c>
      <c r="J16" s="2">
        <v>0.55379746835443</v>
      </c>
      <c r="K16" s="2">
        <v>4.4759359867781699E-2</v>
      </c>
      <c r="L16" s="2">
        <f>1/2.28</f>
        <v>0.43859649122807021</v>
      </c>
      <c r="M16" s="2" t="e">
        <f>[1]!Table1[[#This Row],[kelly/4 365]]=(Table1[[#This Row],[poisson_likelihood]] - (1-Table1[[#This Row],[poisson_likelihood]])/(1/Table1[[#This Row],[365 implied]]-1))/4</f>
        <v>#DIV/0!</v>
      </c>
      <c r="N16" s="8" t="e">
        <f>Table1[[#This Row],[kelly/4 365]]*$W$2*$U$2</f>
        <v>#DIV/0!</v>
      </c>
      <c r="O16" s="2">
        <f>Table1[[#This Row],[365 implied]]</f>
        <v>0.43859649122807021</v>
      </c>
      <c r="P16" s="2">
        <f>(Table1[[#This Row],[poisson_likelihood]] - (1-Table1[[#This Row],[poisson_likelihood]])/(1/Table1[[#This Row],[99/pinn implied]]-1))/4</f>
        <v>4.9092988248951877E-2</v>
      </c>
      <c r="Q16" s="3">
        <f>Table1[[#This Row],[kelly/4 99]]*$W$2*$U$2</f>
        <v>48.602058366462359</v>
      </c>
      <c r="R16" s="11" t="s">
        <v>225</v>
      </c>
      <c r="S16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17" spans="1:19" x14ac:dyDescent="0.2">
      <c r="A17">
        <v>8473</v>
      </c>
      <c r="B17" t="s">
        <v>174</v>
      </c>
      <c r="C17" s="1">
        <v>45623</v>
      </c>
      <c r="D17" t="s">
        <v>12</v>
      </c>
      <c r="E17">
        <v>2.5</v>
      </c>
      <c r="F17" s="2">
        <v>0.44247787610619399</v>
      </c>
      <c r="G17" s="2">
        <v>0.576194303008849</v>
      </c>
      <c r="H17" s="2">
        <v>0.54037713488241301</v>
      </c>
      <c r="I17" s="2">
        <v>0.55357142857142805</v>
      </c>
      <c r="J17" s="2">
        <v>0.53735632183908</v>
      </c>
      <c r="K17" s="2">
        <v>4.3899270800447102E-2</v>
      </c>
      <c r="L17" s="2">
        <f>1/2.1</f>
        <v>0.47619047619047616</v>
      </c>
      <c r="M17" s="2" t="e">
        <f>[1]!Table1[[#This Row],[kelly/4 365]]=(Table1[[#This Row],[poisson_likelihood]] - (1-Table1[[#This Row],[poisson_likelihood]])/(1/Table1[[#This Row],[365 implied]]-1))/4</f>
        <v>#DIV/0!</v>
      </c>
      <c r="N17" s="8" t="e">
        <f>Table1[[#This Row],[kelly/4 365]]*$W$2*$U$2</f>
        <v>#DIV/0!</v>
      </c>
      <c r="O17" s="2">
        <f>Table1[[#This Row],[365 implied]]</f>
        <v>0.47619047619047616</v>
      </c>
      <c r="P17" s="2">
        <f>(Table1[[#This Row],[poisson_likelihood]] - (1-Table1[[#This Row],[poisson_likelihood]])/(1/Table1[[#This Row],[99/pinn implied]]-1))/4</f>
        <v>3.0634541648424399E-2</v>
      </c>
      <c r="Q17" s="3">
        <f>Table1[[#This Row],[kelly/4 99]]*$W$2*$U$2</f>
        <v>30.328196231940158</v>
      </c>
      <c r="R17" s="11" t="s">
        <v>226</v>
      </c>
      <c r="S17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18" spans="1:19" x14ac:dyDescent="0.2">
      <c r="A18">
        <v>8243</v>
      </c>
      <c r="B18" t="s">
        <v>59</v>
      </c>
      <c r="C18" s="1">
        <v>45623</v>
      </c>
      <c r="D18" t="s">
        <v>12</v>
      </c>
      <c r="E18">
        <v>3.5</v>
      </c>
      <c r="F18" s="2">
        <v>0.59523809523809501</v>
      </c>
      <c r="G18" s="2">
        <v>0.67935788865081603</v>
      </c>
      <c r="H18" s="2">
        <v>0.66327141240534504</v>
      </c>
      <c r="I18" s="2">
        <v>0.68983957219251302</v>
      </c>
      <c r="J18" s="2">
        <v>0.66461538461538405</v>
      </c>
      <c r="K18" s="2">
        <v>4.2020578250360499E-2</v>
      </c>
      <c r="L18" s="2">
        <f>1/1.64</f>
        <v>0.6097560975609756</v>
      </c>
      <c r="M18" s="2" t="e">
        <f>[1]!Table1[[#This Row],[kelly/4 365]]=(Table1[[#This Row],[poisson_likelihood]] - (1-Table1[[#This Row],[poisson_likelihood]])/(1/Table1[[#This Row],[365 implied]]-1))/4</f>
        <v>#DIV/0!</v>
      </c>
      <c r="N18" s="3" t="e">
        <f>Table1[[#This Row],[kelly/4 365]]*$W$2*$U$2</f>
        <v>#DIV/0!</v>
      </c>
      <c r="O18" s="2">
        <f>1/1.7</f>
        <v>0.58823529411764708</v>
      </c>
      <c r="P18" s="2">
        <f>(Table1[[#This Row],[poisson_likelihood]] - (1-Table1[[#This Row],[poisson_likelihood]])/(1/Table1[[#This Row],[99/pinn implied]]-1))/4</f>
        <v>4.5557643246102342E-2</v>
      </c>
      <c r="Q18" s="8">
        <f>Table1[[#This Row],[kelly/4 99]]*$W$2*$U$2</f>
        <v>45.102066813641322</v>
      </c>
      <c r="R18" s="11" t="s">
        <v>225</v>
      </c>
      <c r="S18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19" spans="1:19" x14ac:dyDescent="0.2">
      <c r="A19">
        <v>8376</v>
      </c>
      <c r="B19" t="s">
        <v>125</v>
      </c>
      <c r="C19" s="1">
        <v>45623</v>
      </c>
      <c r="D19" t="s">
        <v>13</v>
      </c>
      <c r="E19">
        <v>2.5</v>
      </c>
      <c r="F19" s="2">
        <v>0.60606060606060597</v>
      </c>
      <c r="G19" s="2">
        <v>0.60248783132594297</v>
      </c>
      <c r="H19" s="2">
        <v>0.66907926011292296</v>
      </c>
      <c r="I19" s="2">
        <v>0.73831775700934499</v>
      </c>
      <c r="J19" s="2">
        <v>0.71129707112970697</v>
      </c>
      <c r="K19" s="2">
        <v>3.9992607379354998E-2</v>
      </c>
      <c r="L19" s="2">
        <f>1/1.64</f>
        <v>0.6097560975609756</v>
      </c>
      <c r="M19" s="2" t="e">
        <f>[1]!Table1[[#This Row],[kelly/4 365]]=(Table1[[#This Row],[poisson_likelihood]] - (1-Table1[[#This Row],[poisson_likelihood]])/(1/Table1[[#This Row],[365 implied]]-1))/4</f>
        <v>#DIV/0!</v>
      </c>
      <c r="N19" s="3" t="e">
        <f>Table1[[#This Row],[kelly/4 365]]*$W$2*$U$2</f>
        <v>#DIV/0!</v>
      </c>
      <c r="O19" s="2">
        <f>1/1.65</f>
        <v>0.60606060606060608</v>
      </c>
      <c r="P19" s="2">
        <f>(Table1[[#This Row],[poisson_likelihood]] - (1-Table1[[#This Row],[poisson_likelihood]])/(1/Table1[[#This Row],[99/pinn implied]]-1))/4</f>
        <v>3.999260737935495E-2</v>
      </c>
      <c r="Q19" s="8">
        <f>Table1[[#This Row],[kelly/4 99]]*$W$2*$U$2</f>
        <v>39.592681305561399</v>
      </c>
      <c r="R19" s="11" t="s">
        <v>226</v>
      </c>
      <c r="S19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20" spans="1:19" x14ac:dyDescent="0.2">
      <c r="A20">
        <v>8196</v>
      </c>
      <c r="B20" t="s">
        <v>35</v>
      </c>
      <c r="C20" s="1">
        <v>45623</v>
      </c>
      <c r="D20" t="s">
        <v>13</v>
      </c>
      <c r="E20">
        <v>2.5</v>
      </c>
      <c r="F20" s="2">
        <v>0.60606060606060597</v>
      </c>
      <c r="G20" s="2">
        <v>0.61679026200674303</v>
      </c>
      <c r="H20" s="2">
        <v>0.66893081193075499</v>
      </c>
      <c r="I20" s="2">
        <v>0.73248407643312097</v>
      </c>
      <c r="J20" s="2">
        <v>0.68283582089552197</v>
      </c>
      <c r="K20" s="2">
        <v>3.9898399879133399E-2</v>
      </c>
      <c r="L20" s="2">
        <f>1/1.6</f>
        <v>0.625</v>
      </c>
      <c r="M20" s="2" t="e">
        <f>[1]!Table1[[#This Row],[kelly/4 365]]=(Table1[[#This Row],[poisson_likelihood]] - (1-Table1[[#This Row],[poisson_likelihood]])/(1/Table1[[#This Row],[365 implied]]-1))/4</f>
        <v>#DIV/0!</v>
      </c>
      <c r="N20" s="8" t="e">
        <f>Table1[[#This Row],[kelly/4 365]]*$W$2*$U$2</f>
        <v>#DIV/0!</v>
      </c>
      <c r="O20" s="2">
        <f>Table1[[#This Row],[365 implied]]</f>
        <v>0.625</v>
      </c>
      <c r="P20" s="2">
        <f>(Table1[[#This Row],[poisson_likelihood]] - (1-Table1[[#This Row],[poisson_likelihood]])/(1/Table1[[#This Row],[99/pinn implied]]-1))/4</f>
        <v>2.9287207953836686E-2</v>
      </c>
      <c r="Q20" s="3">
        <f>Table1[[#This Row],[kelly/4 99]]*$W$2*$U$2</f>
        <v>28.994335874298319</v>
      </c>
      <c r="R20" s="11" t="s">
        <v>226</v>
      </c>
      <c r="S20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21" spans="1:19" x14ac:dyDescent="0.2">
      <c r="A21">
        <v>8337</v>
      </c>
      <c r="B21" t="s">
        <v>106</v>
      </c>
      <c r="C21" s="1">
        <v>45623</v>
      </c>
      <c r="D21" t="s">
        <v>12</v>
      </c>
      <c r="E21">
        <v>3.5</v>
      </c>
      <c r="F21" s="2">
        <v>0.58479532163742598</v>
      </c>
      <c r="G21" s="2">
        <v>0.65760336151779497</v>
      </c>
      <c r="H21" s="2">
        <v>0.64982945759879696</v>
      </c>
      <c r="I21" s="2">
        <v>0.64880952380952295</v>
      </c>
      <c r="J21" s="2">
        <v>0.63157894736842102</v>
      </c>
      <c r="K21" s="2">
        <v>3.9157877638712701E-2</v>
      </c>
      <c r="L21" s="2" t="s">
        <v>224</v>
      </c>
      <c r="M21" s="2" t="e">
        <f>[1]!Table1[[#This Row],[kelly/4 365]]=(Table1[[#This Row],[poisson_likelihood]] - (1-Table1[[#This Row],[poisson_likelihood]])/(1/Table1[[#This Row],[365 implied]]-1))/4</f>
        <v>#DIV/0!</v>
      </c>
      <c r="N21" s="3" t="e">
        <f>Table1[[#This Row],[kelly/4 365]]*$W$2*$U$2</f>
        <v>#DIV/0!</v>
      </c>
      <c r="P21" s="2" t="e">
        <f>(Table1[[#This Row],[poisson_likelihood]] - (1-Table1[[#This Row],[poisson_likelihood]])/(1/Table1[[#This Row],[99/pinn implied]]-1))/4</f>
        <v>#DIV/0!</v>
      </c>
      <c r="Q21" s="3" t="e">
        <f>Table1[[#This Row],[kelly/4 99]]*$W$2*$U$2</f>
        <v>#DIV/0!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" spans="1:19" x14ac:dyDescent="0.2">
      <c r="A22">
        <v>8454</v>
      </c>
      <c r="B22" t="s">
        <v>164</v>
      </c>
      <c r="C22" s="1">
        <v>45623</v>
      </c>
      <c r="D22" t="s">
        <v>13</v>
      </c>
      <c r="E22">
        <v>2.5</v>
      </c>
      <c r="F22" s="2">
        <v>0.59523809523809501</v>
      </c>
      <c r="G22" s="2">
        <v>0.61474791972657705</v>
      </c>
      <c r="H22" s="2">
        <v>0.65820975851815999</v>
      </c>
      <c r="I22" s="2">
        <v>0.65161290322580601</v>
      </c>
      <c r="J22" s="2">
        <v>0.66420664206641999</v>
      </c>
      <c r="K22" s="2">
        <v>3.8894262614157703E-2</v>
      </c>
      <c r="L22" s="2">
        <f>1/1.66</f>
        <v>0.60240963855421692</v>
      </c>
      <c r="M22" s="2" t="e">
        <f>[1]!Table1[[#This Row],[kelly/4 365]]=(Table1[[#This Row],[poisson_likelihood]] - (1-Table1[[#This Row],[poisson_likelihood]])/(1/Table1[[#This Row],[365 implied]]-1))/4</f>
        <v>#DIV/0!</v>
      </c>
      <c r="N22" s="3" t="e">
        <f>Table1[[#This Row],[kelly/4 365]]*$W$2*$U$2</f>
        <v>#DIV/0!</v>
      </c>
      <c r="O22" s="2">
        <f>1/1.69</f>
        <v>0.59171597633136097</v>
      </c>
      <c r="P22" s="2">
        <f>(Table1[[#This Row],[poisson_likelihood]] - (1-Table1[[#This Row],[poisson_likelihood]])/(1/Table1[[#This Row],[99/pinn implied]]-1))/4</f>
        <v>4.0715395614380562E-2</v>
      </c>
      <c r="Q22" s="8">
        <f>Table1[[#This Row],[kelly/4 99]]*$W$2*$U$2</f>
        <v>40.30824165823676</v>
      </c>
      <c r="R22" s="11" t="s">
        <v>225</v>
      </c>
      <c r="S22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23" spans="1:19" x14ac:dyDescent="0.2">
      <c r="A23">
        <v>8438</v>
      </c>
      <c r="B23" t="s">
        <v>156</v>
      </c>
      <c r="C23" s="1">
        <v>45623</v>
      </c>
      <c r="D23" t="s">
        <v>13</v>
      </c>
      <c r="E23">
        <v>2.5</v>
      </c>
      <c r="F23" s="2">
        <v>0.61728395061728303</v>
      </c>
      <c r="G23" s="2">
        <v>0.62495478657394798</v>
      </c>
      <c r="H23" s="2">
        <v>0.66950164077128105</v>
      </c>
      <c r="I23" s="2">
        <v>0.67857142857142805</v>
      </c>
      <c r="J23" s="2">
        <v>0.63265306122448906</v>
      </c>
      <c r="K23" s="2">
        <v>3.41099427618856E-2</v>
      </c>
      <c r="L23" s="2">
        <f>1/1.55</f>
        <v>0.64516129032258063</v>
      </c>
      <c r="M23" s="2" t="e">
        <f>[1]!Table1[[#This Row],[kelly/4 365]]=(Table1[[#This Row],[poisson_likelihood]] - (1-Table1[[#This Row],[poisson_likelihood]])/(1/Table1[[#This Row],[365 implied]]-1))/4</f>
        <v>#DIV/0!</v>
      </c>
      <c r="N23" s="3" t="e">
        <f>Table1[[#This Row],[kelly/4 365]]*$W$2*$U$2</f>
        <v>#DIV/0!</v>
      </c>
      <c r="O23" s="2">
        <f>1/1.58</f>
        <v>0.63291139240506322</v>
      </c>
      <c r="P23" s="2">
        <f>(Table1[[#This Row],[poisson_likelihood]] - (1-Table1[[#This Row],[poisson_likelihood]])/(1/Table1[[#This Row],[99/pinn implied]]-1))/4</f>
        <v>2.4919220870096598E-2</v>
      </c>
      <c r="Q23" s="8">
        <f>Table1[[#This Row],[kelly/4 99]]*$W$2*$U$2</f>
        <v>24.67002866139563</v>
      </c>
      <c r="R23" s="11" t="s">
        <v>226</v>
      </c>
      <c r="S23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24" spans="1:19" x14ac:dyDescent="0.2">
      <c r="A24">
        <v>8296</v>
      </c>
      <c r="B24" t="s">
        <v>85</v>
      </c>
      <c r="C24" s="1">
        <v>45623</v>
      </c>
      <c r="D24" t="s">
        <v>13</v>
      </c>
      <c r="E24">
        <v>2.5</v>
      </c>
      <c r="F24" s="2">
        <v>0.476190476190476</v>
      </c>
      <c r="G24" s="2">
        <v>0.50355860956023402</v>
      </c>
      <c r="H24" s="2">
        <v>0.54737049202767696</v>
      </c>
      <c r="I24" s="2">
        <v>0.56687898089171895</v>
      </c>
      <c r="J24" s="2">
        <v>0.54736842105263095</v>
      </c>
      <c r="K24" s="2">
        <v>3.3972280285936997E-2</v>
      </c>
      <c r="L24" s="2">
        <f>1/2.15</f>
        <v>0.46511627906976744</v>
      </c>
      <c r="M24" s="2" t="e">
        <f>[1]!Table1[[#This Row],[kelly/4 365]]=(Table1[[#This Row],[poisson_likelihood]] - (1-Table1[[#This Row],[poisson_likelihood]])/(1/Table1[[#This Row],[365 implied]]-1))/4</f>
        <v>#DIV/0!</v>
      </c>
      <c r="N24" s="8" t="e">
        <f>Table1[[#This Row],[kelly/4 365]]*$W$2*$U$2</f>
        <v>#DIV/0!</v>
      </c>
      <c r="O24" s="2">
        <f>1/2.1</f>
        <v>0.47619047619047616</v>
      </c>
      <c r="P24" s="2">
        <f>(Table1[[#This Row],[poisson_likelihood]] - (1-Table1[[#This Row],[poisson_likelihood]])/(1/Table1[[#This Row],[99/pinn implied]]-1))/4</f>
        <v>3.397228028593674E-2</v>
      </c>
      <c r="Q24" s="3">
        <f>Table1[[#This Row],[kelly/4 99]]*$W$2*$U$2</f>
        <v>33.63255748307737</v>
      </c>
      <c r="R24" s="11" t="s">
        <v>225</v>
      </c>
      <c r="S24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25" spans="1:19" x14ac:dyDescent="0.2">
      <c r="A25">
        <v>8264</v>
      </c>
      <c r="B25" t="s">
        <v>69</v>
      </c>
      <c r="C25" s="1">
        <v>45623</v>
      </c>
      <c r="D25" t="s">
        <v>13</v>
      </c>
      <c r="E25">
        <v>2.5</v>
      </c>
      <c r="F25" s="2">
        <v>0.64516129032257996</v>
      </c>
      <c r="G25" s="2">
        <v>0.64248117066618204</v>
      </c>
      <c r="H25" s="2">
        <v>0.69172949724163302</v>
      </c>
      <c r="I25" s="2">
        <v>0.71186440677966101</v>
      </c>
      <c r="J25" s="2">
        <v>0.71061093247588403</v>
      </c>
      <c r="K25" s="2">
        <v>3.2809418511151101E-2</v>
      </c>
      <c r="L25" s="2">
        <f>1/1.5</f>
        <v>0.66666666666666663</v>
      </c>
      <c r="M25" s="2" t="e">
        <f>[1]!Table1[[#This Row],[kelly/4 365]]=(Table1[[#This Row],[poisson_likelihood]] - (1-Table1[[#This Row],[poisson_likelihood]])/(1/Table1[[#This Row],[365 implied]]-1))/4</f>
        <v>#DIV/0!</v>
      </c>
      <c r="N25" s="8" t="e">
        <f>Table1[[#This Row],[kelly/4 365]]*$W$2*$U$2</f>
        <v>#DIV/0!</v>
      </c>
      <c r="O25" s="2">
        <f>1/1.5</f>
        <v>0.66666666666666663</v>
      </c>
      <c r="P25" s="2">
        <f>(Table1[[#This Row],[poisson_likelihood]] - (1-Table1[[#This Row],[poisson_likelihood]])/(1/Table1[[#This Row],[99/pinn implied]]-1))/4</f>
        <v>1.8797122931224763E-2</v>
      </c>
      <c r="Q25" s="3">
        <f>Table1[[#This Row],[kelly/4 99]]*$W$2*$U$2</f>
        <v>18.609151701912516</v>
      </c>
      <c r="R25" s="11" t="s">
        <v>225</v>
      </c>
      <c r="S25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26" spans="1:19" x14ac:dyDescent="0.2">
      <c r="A26">
        <v>8190</v>
      </c>
      <c r="B26" t="s">
        <v>32</v>
      </c>
      <c r="C26" s="1">
        <v>45623</v>
      </c>
      <c r="D26" t="s">
        <v>13</v>
      </c>
      <c r="E26">
        <v>2.5</v>
      </c>
      <c r="F26" s="2">
        <v>0.54644808743169304</v>
      </c>
      <c r="G26" s="2">
        <v>0.56168138136186696</v>
      </c>
      <c r="H26" s="2">
        <v>0.60503560216461305</v>
      </c>
      <c r="I26" s="2">
        <v>0.60655737704918</v>
      </c>
      <c r="J26" s="2">
        <v>0.56507936507936496</v>
      </c>
      <c r="K26" s="2">
        <v>3.2293720470254E-2</v>
      </c>
      <c r="L26" s="2">
        <f>1/1.8</f>
        <v>0.55555555555555558</v>
      </c>
      <c r="M26" s="2" t="e">
        <f>[1]!Table1[[#This Row],[kelly/4 365]]=(Table1[[#This Row],[poisson_likelihood]] - (1-Table1[[#This Row],[poisson_likelihood]])/(1/Table1[[#This Row],[365 implied]]-1))/4</f>
        <v>#DIV/0!</v>
      </c>
      <c r="N26" s="8" t="e">
        <f>Table1[[#This Row],[kelly/4 365]]*$W$2*$U$2</f>
        <v>#DIV/0!</v>
      </c>
      <c r="O26" s="2">
        <f>Table1[[#This Row],[365 implied]]</f>
        <v>0.55555555555555558</v>
      </c>
      <c r="P26" s="2">
        <f>(Table1[[#This Row],[poisson_likelihood]] - (1-Table1[[#This Row],[poisson_likelihood]])/(1/Table1[[#This Row],[99/pinn implied]]-1))/4</f>
        <v>2.7832526217594813E-2</v>
      </c>
      <c r="Q26" s="3">
        <f>Table1[[#This Row],[kelly/4 99]]*$W$2*$U$2</f>
        <v>27.554200955418867</v>
      </c>
      <c r="R26" s="11" t="s">
        <v>226</v>
      </c>
      <c r="S26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27" spans="1:19" x14ac:dyDescent="0.2">
      <c r="A27">
        <v>8344</v>
      </c>
      <c r="B27" t="s">
        <v>109</v>
      </c>
      <c r="C27" s="1">
        <v>45623</v>
      </c>
      <c r="D27" t="s">
        <v>13</v>
      </c>
      <c r="E27">
        <v>2.5</v>
      </c>
      <c r="F27" s="2">
        <v>0.53191489361702105</v>
      </c>
      <c r="G27" s="2">
        <v>0.55029067376193996</v>
      </c>
      <c r="H27" s="2">
        <v>0.59121274014881897</v>
      </c>
      <c r="I27" s="2">
        <v>0.64480874316939896</v>
      </c>
      <c r="J27" s="2">
        <v>0.634920634920634</v>
      </c>
      <c r="K27" s="2">
        <v>3.16704407613011E-2</v>
      </c>
      <c r="L27" s="2">
        <f>1/1.86</f>
        <v>0.5376344086021505</v>
      </c>
      <c r="M27" s="2" t="e">
        <f>[1]!Table1[[#This Row],[kelly/4 365]]=(Table1[[#This Row],[poisson_likelihood]] - (1-Table1[[#This Row],[poisson_likelihood]])/(1/Table1[[#This Row],[365 implied]]-1))/4</f>
        <v>#DIV/0!</v>
      </c>
      <c r="N27" s="8" t="e">
        <f>Table1[[#This Row],[kelly/4 365]]*$W$2*$U$2</f>
        <v>#DIV/0!</v>
      </c>
      <c r="O27" s="2">
        <f>Table1[[#This Row],[365 implied]]</f>
        <v>0.5376344086021505</v>
      </c>
      <c r="P27" s="2">
        <f>(Table1[[#This Row],[poisson_likelihood]] - (1-Table1[[#This Row],[poisson_likelihood]])/(1/Table1[[#This Row],[99/pinn implied]]-1))/4</f>
        <v>2.8969679266512602E-2</v>
      </c>
      <c r="Q27" s="3">
        <f>Table1[[#This Row],[kelly/4 99]]*$W$2*$U$2</f>
        <v>28.679982473847478</v>
      </c>
      <c r="R27" s="11" t="s">
        <v>226</v>
      </c>
      <c r="S27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28" spans="1:19" x14ac:dyDescent="0.2">
      <c r="A28">
        <v>8325</v>
      </c>
      <c r="B28" t="s">
        <v>100</v>
      </c>
      <c r="C28" s="1">
        <v>45623</v>
      </c>
      <c r="D28" t="s">
        <v>12</v>
      </c>
      <c r="E28">
        <v>2.5</v>
      </c>
      <c r="F28" s="2">
        <v>0.63694267515923497</v>
      </c>
      <c r="G28" s="2">
        <v>0.67753578563053896</v>
      </c>
      <c r="H28" s="2">
        <v>0.68085777784388302</v>
      </c>
      <c r="I28" s="2">
        <v>0.67613636363636298</v>
      </c>
      <c r="J28" s="2">
        <v>0.63666666666666605</v>
      </c>
      <c r="K28" s="2">
        <v>3.0239785620568602E-2</v>
      </c>
      <c r="L28" s="2">
        <f>1/1.5</f>
        <v>0.66666666666666663</v>
      </c>
      <c r="M28" s="2" t="e">
        <f>[1]!Table1[[#This Row],[kelly/4 365]]=(Table1[[#This Row],[poisson_likelihood]] - (1-Table1[[#This Row],[poisson_likelihood]])/(1/Table1[[#This Row],[365 implied]]-1))/4</f>
        <v>#DIV/0!</v>
      </c>
      <c r="N28" s="8" t="e">
        <f>Table1[[#This Row],[kelly/4 365]]*$W$2*$U$2</f>
        <v>#DIV/0!</v>
      </c>
      <c r="O28" s="2">
        <f>Table1[[#This Row],[365 implied]]</f>
        <v>0.66666666666666663</v>
      </c>
      <c r="P28" s="2">
        <f>(Table1[[#This Row],[poisson_likelihood]] - (1-Table1[[#This Row],[poisson_likelihood]])/(1/Table1[[#This Row],[99/pinn implied]]-1))/4</f>
        <v>1.0643333382912262E-2</v>
      </c>
      <c r="Q28" s="3">
        <f>Table1[[#This Row],[kelly/4 99]]*$W$2*$U$2</f>
        <v>10.53690004908314</v>
      </c>
      <c r="R28" s="11" t="s">
        <v>226</v>
      </c>
      <c r="S28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29" spans="1:19" x14ac:dyDescent="0.2">
      <c r="A29">
        <v>8506</v>
      </c>
      <c r="B29" t="s">
        <v>190</v>
      </c>
      <c r="C29" s="1">
        <v>45623</v>
      </c>
      <c r="D29" t="s">
        <v>13</v>
      </c>
      <c r="E29">
        <v>3.5</v>
      </c>
      <c r="F29" s="2">
        <v>0.57471264367816</v>
      </c>
      <c r="G29" s="2">
        <v>0.58630580860770798</v>
      </c>
      <c r="H29" s="2">
        <v>0.62403617429086999</v>
      </c>
      <c r="I29" s="2">
        <v>0.64640883977900498</v>
      </c>
      <c r="J29" s="2">
        <v>0.64102564102564097</v>
      </c>
      <c r="K29" s="2">
        <v>2.8994237589903299E-2</v>
      </c>
      <c r="L29" s="2">
        <f>1/1.68</f>
        <v>0.59523809523809523</v>
      </c>
      <c r="M29" s="2" t="e">
        <f>[1]!Table1[[#This Row],[kelly/4 365]]=(Table1[[#This Row],[poisson_likelihood]] - (1-Table1[[#This Row],[poisson_likelihood]])/(1/Table1[[#This Row],[365 implied]]-1))/4</f>
        <v>#DIV/0!</v>
      </c>
      <c r="N29" s="3" t="e">
        <f>Table1[[#This Row],[kelly/4 365]]*$W$2*$U$2</f>
        <v>#DIV/0!</v>
      </c>
      <c r="O29" s="2">
        <f>1/1.72</f>
        <v>0.58139534883720934</v>
      </c>
      <c r="P29" s="2">
        <f>(Table1[[#This Row],[poisson_likelihood]] - (1-Table1[[#This Row],[poisson_likelihood]])/(1/Table1[[#This Row],[99/pinn implied]]-1))/4</f>
        <v>2.546604853482512E-2</v>
      </c>
      <c r="Q29" s="8">
        <f>Table1[[#This Row],[kelly/4 99]]*$W$2*$U$2</f>
        <v>25.21138804947687</v>
      </c>
      <c r="R29" s="11" t="s">
        <v>225</v>
      </c>
      <c r="S29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30" spans="1:19" x14ac:dyDescent="0.2">
      <c r="A30">
        <v>8316</v>
      </c>
      <c r="B30" t="s">
        <v>95</v>
      </c>
      <c r="C30" s="1">
        <v>45623</v>
      </c>
      <c r="D30" t="s">
        <v>13</v>
      </c>
      <c r="E30">
        <v>2.5</v>
      </c>
      <c r="F30" s="2">
        <v>0.54644808743169304</v>
      </c>
      <c r="G30" s="2">
        <v>0.54600174228472798</v>
      </c>
      <c r="H30" s="2">
        <v>0.59773927504341196</v>
      </c>
      <c r="I30" s="2">
        <v>0.63953488372093004</v>
      </c>
      <c r="J30" s="2">
        <v>0.61458333333333304</v>
      </c>
      <c r="K30" s="2">
        <v>2.8271949798025501E-2</v>
      </c>
      <c r="L30" s="2">
        <f>1/1.8</f>
        <v>0.55555555555555558</v>
      </c>
      <c r="M30" s="2" t="e">
        <f>[1]!Table1[[#This Row],[kelly/4 365]]=(Table1[[#This Row],[poisson_likelihood]] - (1-Table1[[#This Row],[poisson_likelihood]])/(1/Table1[[#This Row],[365 implied]]-1))/4</f>
        <v>#DIV/0!</v>
      </c>
      <c r="N30" s="8" t="e">
        <f>Table1[[#This Row],[kelly/4 365]]*$W$2*$U$2</f>
        <v>#DIV/0!</v>
      </c>
      <c r="O30" s="2">
        <f>Table1[[#This Row],[365 implied]]</f>
        <v>0.55555555555555558</v>
      </c>
      <c r="P30" s="2">
        <f>(Table1[[#This Row],[poisson_likelihood]] - (1-Table1[[#This Row],[poisson_likelihood]])/(1/Table1[[#This Row],[99/pinn implied]]-1))/4</f>
        <v>2.372834221191919E-2</v>
      </c>
      <c r="Q30" s="3">
        <f>Table1[[#This Row],[kelly/4 99]]*$W$2*$U$2</f>
        <v>23.491058789799997</v>
      </c>
      <c r="R30" s="11" t="s">
        <v>226</v>
      </c>
      <c r="S30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31" spans="1:19" x14ac:dyDescent="0.2">
      <c r="A31">
        <v>8428</v>
      </c>
      <c r="B31" t="s">
        <v>151</v>
      </c>
      <c r="C31" s="1">
        <v>45623</v>
      </c>
      <c r="D31" t="s">
        <v>13</v>
      </c>
      <c r="E31">
        <v>2.5</v>
      </c>
      <c r="F31" s="2">
        <v>0.65359477124182996</v>
      </c>
      <c r="G31" s="2">
        <v>0.64786362538345299</v>
      </c>
      <c r="H31" s="2">
        <v>0.69204635460821395</v>
      </c>
      <c r="I31" s="2">
        <v>0.67857142857142805</v>
      </c>
      <c r="J31" s="2">
        <v>0.67676767676767602</v>
      </c>
      <c r="K31" s="2">
        <v>2.7750435165361999E-2</v>
      </c>
      <c r="L31" s="2">
        <f>1/1.52</f>
        <v>0.65789473684210531</v>
      </c>
      <c r="M31" s="2" t="e">
        <f>[1]!Table1[[#This Row],[kelly/4 365]]=(Table1[[#This Row],[poisson_likelihood]] - (1-Table1[[#This Row],[poisson_likelihood]])/(1/Table1[[#This Row],[365 implied]]-1))/4</f>
        <v>#DIV/0!</v>
      </c>
      <c r="N31" s="8" t="e">
        <f>Table1[[#This Row],[kelly/4 365]]*$W$2*$U$2</f>
        <v>#DIV/0!</v>
      </c>
      <c r="O31" s="2">
        <f>Table1[[#This Row],[365 implied]]</f>
        <v>0.65789473684210531</v>
      </c>
      <c r="P31" s="2">
        <f>(Table1[[#This Row],[poisson_likelihood]] - (1-Table1[[#This Row],[poisson_likelihood]])/(1/Table1[[#This Row],[99/pinn implied]]-1))/4</f>
        <v>2.4956951444463998E-2</v>
      </c>
      <c r="Q31" s="3">
        <f>Table1[[#This Row],[kelly/4 99]]*$W$2*$U$2</f>
        <v>24.707381930019359</v>
      </c>
      <c r="R31" s="11" t="s">
        <v>226</v>
      </c>
      <c r="S31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32" spans="1:19" x14ac:dyDescent="0.2">
      <c r="A32">
        <v>8448</v>
      </c>
      <c r="B32" t="s">
        <v>161</v>
      </c>
      <c r="C32" s="1">
        <v>45623</v>
      </c>
      <c r="D32" t="s">
        <v>13</v>
      </c>
      <c r="E32">
        <v>3.5</v>
      </c>
      <c r="F32" s="2">
        <v>0.62893081761006198</v>
      </c>
      <c r="G32" s="2">
        <v>0.64632891285930705</v>
      </c>
      <c r="H32" s="2">
        <v>0.66956053900439005</v>
      </c>
      <c r="I32" s="2">
        <v>0.67065868263473005</v>
      </c>
      <c r="J32" s="2">
        <v>0.673684210526315</v>
      </c>
      <c r="K32" s="2">
        <v>2.7373413990246301E-2</v>
      </c>
      <c r="L32" s="2">
        <f>1/1.55</f>
        <v>0.64516129032258063</v>
      </c>
      <c r="M32" s="2" t="e">
        <f>[1]!Table1[[#This Row],[kelly/4 365]]=(Table1[[#This Row],[poisson_likelihood]] - (1-Table1[[#This Row],[poisson_likelihood]])/(1/Table1[[#This Row],[365 implied]]-1))/4</f>
        <v>#DIV/0!</v>
      </c>
      <c r="N32" s="8" t="e">
        <f>Table1[[#This Row],[kelly/4 365]]*$W$2*$U$2</f>
        <v>#DIV/0!</v>
      </c>
      <c r="O32" s="2">
        <f>Table1[[#This Row],[365 implied]]</f>
        <v>0.64516129032258063</v>
      </c>
      <c r="P32" s="2">
        <f>(Table1[[#This Row],[poisson_likelihood]] - (1-Table1[[#This Row],[poisson_likelihood]])/(1/Table1[[#This Row],[99/pinn implied]]-1))/4</f>
        <v>1.719037975309301E-2</v>
      </c>
      <c r="Q32" s="3">
        <f>Table1[[#This Row],[kelly/4 99]]*$W$2*$U$2</f>
        <v>17.018475955562081</v>
      </c>
      <c r="R32" s="11" t="s">
        <v>225</v>
      </c>
      <c r="S32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33" spans="1:19" x14ac:dyDescent="0.2">
      <c r="A33">
        <v>8545</v>
      </c>
      <c r="B33" t="s">
        <v>210</v>
      </c>
      <c r="C33" s="1">
        <v>45623</v>
      </c>
      <c r="D33" t="s">
        <v>12</v>
      </c>
      <c r="E33">
        <v>2.5</v>
      </c>
      <c r="F33" s="2">
        <v>0.53191489361702105</v>
      </c>
      <c r="G33" s="2">
        <v>0.61296168115011096</v>
      </c>
      <c r="H33" s="2">
        <v>0.58226384370023199</v>
      </c>
      <c r="I33" s="2">
        <v>0.572972972972973</v>
      </c>
      <c r="J33" s="2">
        <v>0.54037267080745299</v>
      </c>
      <c r="K33" s="2">
        <v>2.68909165217147E-2</v>
      </c>
      <c r="L33" s="2">
        <f>1/1.76</f>
        <v>0.56818181818181823</v>
      </c>
      <c r="M33" s="2" t="e">
        <f>[1]!Table1[[#This Row],[kelly/4 365]]=(Table1[[#This Row],[poisson_likelihood]] - (1-Table1[[#This Row],[poisson_likelihood]])/(1/Table1[[#This Row],[365 implied]]-1))/4</f>
        <v>#DIV/0!</v>
      </c>
      <c r="N33" s="3" t="e">
        <f>Table1[[#This Row],[kelly/4 365]]*$W$2*$U$2</f>
        <v>#DIV/0!</v>
      </c>
      <c r="O33" s="2">
        <f>1/1.83</f>
        <v>0.54644808743169393</v>
      </c>
      <c r="P33" s="2">
        <f>(Table1[[#This Row],[poisson_likelihood]] - (1-Table1[[#This Row],[poisson_likelihood]])/(1/Table1[[#This Row],[99/pinn implied]]-1))/4</f>
        <v>1.9741817461272487E-2</v>
      </c>
      <c r="Q33" s="8">
        <f>Table1[[#This Row],[kelly/4 99]]*$W$2*$U$2</f>
        <v>19.544399286659761</v>
      </c>
      <c r="R33" s="11" t="s">
        <v>225</v>
      </c>
      <c r="S33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34" spans="1:19" x14ac:dyDescent="0.2">
      <c r="A34">
        <v>8414</v>
      </c>
      <c r="B34" t="s">
        <v>144</v>
      </c>
      <c r="C34" s="1">
        <v>45623</v>
      </c>
      <c r="D34" t="s">
        <v>13</v>
      </c>
      <c r="E34">
        <v>2.5</v>
      </c>
      <c r="F34" s="2">
        <v>0.52356020942408299</v>
      </c>
      <c r="G34" s="2">
        <v>0.52898824745038797</v>
      </c>
      <c r="H34" s="2">
        <v>0.57370523254459704</v>
      </c>
      <c r="I34" s="2">
        <v>0.51764705882352902</v>
      </c>
      <c r="J34" s="2">
        <v>0.56357388316151202</v>
      </c>
      <c r="K34" s="2">
        <v>2.6312361033017002E-2</v>
      </c>
      <c r="L34" s="2">
        <f>1/1.9</f>
        <v>0.52631578947368418</v>
      </c>
      <c r="M34" s="2" t="e">
        <f>[1]!Table1[[#This Row],[kelly/4 365]]=(Table1[[#This Row],[poisson_likelihood]] - (1-Table1[[#This Row],[poisson_likelihood]])/(1/Table1[[#This Row],[365 implied]]-1))/4</f>
        <v>#DIV/0!</v>
      </c>
      <c r="N34" s="3" t="e">
        <f>Table1[[#This Row],[kelly/4 365]]*$W$2*$U$2</f>
        <v>#DIV/0!</v>
      </c>
      <c r="O34" s="2">
        <f>1/1.95</f>
        <v>0.51282051282051289</v>
      </c>
      <c r="P34" s="2">
        <f>(Table1[[#This Row],[poisson_likelihood]] - (1-Table1[[#This Row],[poisson_likelihood]])/(1/Table1[[#This Row],[99/pinn implied]]-1))/4</f>
        <v>3.1243474595253715E-2</v>
      </c>
      <c r="Q34" s="8">
        <f>Table1[[#This Row],[kelly/4 99]]*$W$2*$U$2</f>
        <v>30.931039849301175</v>
      </c>
      <c r="R34" s="11" t="s">
        <v>226</v>
      </c>
      <c r="S34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35" spans="1:19" x14ac:dyDescent="0.2">
      <c r="A35">
        <v>8292</v>
      </c>
      <c r="B35" t="s">
        <v>83</v>
      </c>
      <c r="C35" s="1">
        <v>45623</v>
      </c>
      <c r="D35" t="s">
        <v>13</v>
      </c>
      <c r="E35">
        <v>1.5</v>
      </c>
      <c r="F35" s="2">
        <v>0.476190476190476</v>
      </c>
      <c r="G35" s="2">
        <v>0.47916213206757702</v>
      </c>
      <c r="H35" s="2">
        <v>0.53130997280724901</v>
      </c>
      <c r="I35" s="2">
        <v>0.58273381294964</v>
      </c>
      <c r="J35" s="2">
        <v>0.58052434456928803</v>
      </c>
      <c r="K35" s="2">
        <v>2.6307032476187299E-2</v>
      </c>
      <c r="L35" s="2">
        <f>1/2.15</f>
        <v>0.46511627906976744</v>
      </c>
      <c r="M35" s="2" t="e">
        <f>[1]!Table1[[#This Row],[kelly/4 365]]=(Table1[[#This Row],[poisson_likelihood]] - (1-Table1[[#This Row],[poisson_likelihood]])/(1/Table1[[#This Row],[365 implied]]-1))/4</f>
        <v>#DIV/0!</v>
      </c>
      <c r="N35" s="8" t="e">
        <f>Table1[[#This Row],[kelly/4 365]]*$W$2*$U$2</f>
        <v>#DIV/0!</v>
      </c>
      <c r="O35" s="2">
        <f>1/2.1</f>
        <v>0.47619047619047616</v>
      </c>
      <c r="P35" s="2">
        <f>(Table1[[#This Row],[poisson_likelihood]] - (1-Table1[[#This Row],[poisson_likelihood]])/(1/Table1[[#This Row],[99/pinn implied]]-1))/4</f>
        <v>2.6307032476187042E-2</v>
      </c>
      <c r="Q35" s="3">
        <f>Table1[[#This Row],[kelly/4 99]]*$W$2*$U$2</f>
        <v>26.04396215142517</v>
      </c>
      <c r="R35" s="11" t="s">
        <v>226</v>
      </c>
      <c r="S35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36" spans="1:19" x14ac:dyDescent="0.2">
      <c r="A36">
        <v>8199</v>
      </c>
      <c r="B36" t="s">
        <v>37</v>
      </c>
      <c r="C36" s="1">
        <v>45623</v>
      </c>
      <c r="D36" t="s">
        <v>12</v>
      </c>
      <c r="E36">
        <v>2.5</v>
      </c>
      <c r="F36" s="2">
        <v>0.427350427350427</v>
      </c>
      <c r="G36" s="2">
        <v>0.52624876803426501</v>
      </c>
      <c r="H36" s="2">
        <v>0.48584164056194601</v>
      </c>
      <c r="I36" s="2">
        <v>0.55191256830600999</v>
      </c>
      <c r="J36" s="2">
        <v>0.51592356687898</v>
      </c>
      <c r="K36" s="2">
        <v>2.5535343081148101E-2</v>
      </c>
      <c r="L36" s="2">
        <f>1/2.35</f>
        <v>0.42553191489361702</v>
      </c>
      <c r="M36" s="2" t="e">
        <f>[1]!Table1[[#This Row],[kelly/4 365]]=(Table1[[#This Row],[poisson_likelihood]] - (1-Table1[[#This Row],[poisson_likelihood]])/(1/Table1[[#This Row],[365 implied]]-1))/4</f>
        <v>#DIV/0!</v>
      </c>
      <c r="N36" s="8" t="e">
        <f>Table1[[#This Row],[kelly/4 365]]*$W$2*$U$2</f>
        <v>#DIV/0!</v>
      </c>
      <c r="O36" s="2">
        <f>Table1[[#This Row],[365 implied]]</f>
        <v>0.42553191489361702</v>
      </c>
      <c r="P36" s="2">
        <f>(Table1[[#This Row],[poisson_likelihood]] - (1-Table1[[#This Row],[poisson_likelihood]])/(1/Table1[[#This Row],[99/pinn implied]]-1))/4</f>
        <v>2.6245899133439471E-2</v>
      </c>
      <c r="Q36" s="3">
        <f>Table1[[#This Row],[kelly/4 99]]*$W$2*$U$2</f>
        <v>25.983440142105078</v>
      </c>
      <c r="R36" s="11" t="s">
        <v>225</v>
      </c>
      <c r="S36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37" spans="1:19" x14ac:dyDescent="0.2">
      <c r="A37">
        <v>8364</v>
      </c>
      <c r="B37" t="s">
        <v>119</v>
      </c>
      <c r="C37" s="1">
        <v>45623</v>
      </c>
      <c r="D37" t="s">
        <v>13</v>
      </c>
      <c r="E37">
        <v>2.5</v>
      </c>
      <c r="F37" s="2">
        <v>0.51020408163265296</v>
      </c>
      <c r="G37" s="2">
        <v>0.51319934637920495</v>
      </c>
      <c r="H37" s="2">
        <v>0.55817418096534199</v>
      </c>
      <c r="I37" s="2">
        <v>0.55952380952380898</v>
      </c>
      <c r="J37" s="2">
        <v>0.57543859649122797</v>
      </c>
      <c r="K37" s="2">
        <v>2.44847382010604E-2</v>
      </c>
      <c r="L37" s="2" t="s">
        <v>224</v>
      </c>
      <c r="M37" s="2" t="e">
        <f>[1]!Table1[[#This Row],[kelly/4 365]]=(Table1[[#This Row],[poisson_likelihood]] - (1-Table1[[#This Row],[poisson_likelihood]])/(1/Table1[[#This Row],[365 implied]]-1))/4</f>
        <v>#DIV/0!</v>
      </c>
      <c r="N37" s="3" t="e">
        <f>Table1[[#This Row],[kelly/4 365]]*$W$2*$U$2</f>
        <v>#DIV/0!</v>
      </c>
      <c r="P37" s="2" t="e">
        <f>(Table1[[#This Row],[poisson_likelihood]] - (1-Table1[[#This Row],[poisson_likelihood]])/(1/Table1[[#This Row],[99/pinn implied]]-1))/4</f>
        <v>#DIV/0!</v>
      </c>
      <c r="Q37" s="3" t="e">
        <f>Table1[[#This Row],[kelly/4 99]]*$W$2*$U$2</f>
        <v>#DIV/0!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8180</v>
      </c>
      <c r="B38" t="s">
        <v>27</v>
      </c>
      <c r="C38" s="1">
        <v>45623</v>
      </c>
      <c r="D38" t="s">
        <v>13</v>
      </c>
      <c r="E38">
        <v>2.5</v>
      </c>
      <c r="F38" s="2">
        <v>0.42372881355932202</v>
      </c>
      <c r="G38" s="2">
        <v>0.44059024938664998</v>
      </c>
      <c r="H38" s="2">
        <v>0.47984218338579099</v>
      </c>
      <c r="I38" s="2">
        <v>0.44252873563218298</v>
      </c>
      <c r="J38" s="2">
        <v>0.45394736842105199</v>
      </c>
      <c r="K38" s="2">
        <v>2.4343300145306699E-2</v>
      </c>
      <c r="L38" s="2">
        <f>1/2.35</f>
        <v>0.42553191489361702</v>
      </c>
      <c r="M38" s="2" t="e">
        <f>[1]!Table1[[#This Row],[kelly/4 365]]=(Table1[[#This Row],[poisson_likelihood]] - (1-Table1[[#This Row],[poisson_likelihood]])/(1/Table1[[#This Row],[365 implied]]-1))/4</f>
        <v>#DIV/0!</v>
      </c>
      <c r="N38" s="8" t="e">
        <f>Table1[[#This Row],[kelly/4 365]]*$W$2*$U$2</f>
        <v>#DIV/0!</v>
      </c>
      <c r="O38" s="2">
        <f>Table1[[#This Row],[365 implied]]</f>
        <v>0.42553191489361702</v>
      </c>
      <c r="P38" s="2">
        <f>(Table1[[#This Row],[poisson_likelihood]] - (1-Table1[[#This Row],[poisson_likelihood]])/(1/Table1[[#This Row],[99/pinn implied]]-1))/4</f>
        <v>2.3635024251223866E-2</v>
      </c>
      <c r="Q38" s="3">
        <f>Table1[[#This Row],[kelly/4 99]]*$W$2*$U$2</f>
        <v>23.39867400871163</v>
      </c>
      <c r="R38" s="11" t="s">
        <v>225</v>
      </c>
      <c r="S38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39" spans="1:19" x14ac:dyDescent="0.2">
      <c r="A39">
        <v>8395</v>
      </c>
      <c r="B39" t="s">
        <v>135</v>
      </c>
      <c r="C39" s="1">
        <v>45623</v>
      </c>
      <c r="D39" t="s">
        <v>12</v>
      </c>
      <c r="E39">
        <v>2.5</v>
      </c>
      <c r="F39" s="2">
        <v>0.60240963855421603</v>
      </c>
      <c r="G39" s="2">
        <v>0.64869334305391002</v>
      </c>
      <c r="H39" s="2">
        <v>0.64068743789206895</v>
      </c>
      <c r="I39" s="2">
        <v>0.61581920903954801</v>
      </c>
      <c r="J39" s="2">
        <v>0.61812297734627797</v>
      </c>
      <c r="K39" s="2">
        <v>2.4068616250316699E-2</v>
      </c>
      <c r="L39" s="2">
        <f>1/1.6</f>
        <v>0.625</v>
      </c>
      <c r="M39" s="2" t="e">
        <f>[1]!Table1[[#This Row],[kelly/4 365]]=(Table1[[#This Row],[poisson_likelihood]] - (1-Table1[[#This Row],[poisson_likelihood]])/(1/Table1[[#This Row],[365 implied]]-1))/4</f>
        <v>#DIV/0!</v>
      </c>
      <c r="N39" s="8" t="e">
        <f>Table1[[#This Row],[kelly/4 365]]*$W$2*$U$2</f>
        <v>#DIV/0!</v>
      </c>
      <c r="O39" s="2">
        <f>Table1[[#This Row],[365 implied]]</f>
        <v>0.625</v>
      </c>
      <c r="P39" s="2">
        <f>(Table1[[#This Row],[poisson_likelihood]] - (1-Table1[[#This Row],[poisson_likelihood]])/(1/Table1[[#This Row],[99/pinn implied]]-1))/4</f>
        <v>1.0458291928045982E-2</v>
      </c>
      <c r="Q39" s="3">
        <f>Table1[[#This Row],[kelly/4 99]]*$W$2*$U$2</f>
        <v>10.353709008765522</v>
      </c>
      <c r="R39" s="11" t="s">
        <v>226</v>
      </c>
      <c r="S39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0" spans="1:19" x14ac:dyDescent="0.2">
      <c r="A40">
        <v>8358</v>
      </c>
      <c r="B40" t="s">
        <v>116</v>
      </c>
      <c r="C40" s="1">
        <v>45623</v>
      </c>
      <c r="D40" t="s">
        <v>13</v>
      </c>
      <c r="E40">
        <v>2.5</v>
      </c>
      <c r="F40" s="2">
        <v>0.48076923076923</v>
      </c>
      <c r="G40" s="2">
        <v>0.48595627258815199</v>
      </c>
      <c r="H40" s="2">
        <v>0.52871453434138405</v>
      </c>
      <c r="I40" s="2">
        <v>0.6</v>
      </c>
      <c r="J40" s="2">
        <v>0.56089743589743501</v>
      </c>
      <c r="K40" s="2">
        <v>2.3084775793999701E-2</v>
      </c>
      <c r="L40" s="2">
        <f>1/2.1</f>
        <v>0.47619047619047616</v>
      </c>
      <c r="M40" s="2" t="e">
        <f>[1]!Table1[[#This Row],[kelly/4 365]]=(Table1[[#This Row],[poisson_likelihood]] - (1-Table1[[#This Row],[poisson_likelihood]])/(1/Table1[[#This Row],[365 implied]]-1))/4</f>
        <v>#DIV/0!</v>
      </c>
      <c r="N40" s="8" t="e">
        <f>Table1[[#This Row],[kelly/4 365]]*$W$2*$U$2</f>
        <v>#DIV/0!</v>
      </c>
      <c r="O40" s="2">
        <f>Table1[[#This Row],[365 implied]]</f>
        <v>0.47619047619047616</v>
      </c>
      <c r="P40" s="2">
        <f>(Table1[[#This Row],[poisson_likelihood]] - (1-Table1[[#This Row],[poisson_likelihood]])/(1/Table1[[#This Row],[99/pinn implied]]-1))/4</f>
        <v>2.5068300481115122E-2</v>
      </c>
      <c r="Q40" s="3">
        <f>Table1[[#This Row],[kelly/4 99]]*$W$2*$U$2</f>
        <v>24.817617476303969</v>
      </c>
      <c r="R40" s="11" t="s">
        <v>226</v>
      </c>
      <c r="S40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1" spans="1:19" x14ac:dyDescent="0.2">
      <c r="A41">
        <v>8302</v>
      </c>
      <c r="B41" t="s">
        <v>88</v>
      </c>
      <c r="C41" s="1">
        <v>45623</v>
      </c>
      <c r="D41" t="s">
        <v>13</v>
      </c>
      <c r="E41">
        <v>2.5</v>
      </c>
      <c r="F41" s="2">
        <v>0.57471264367816</v>
      </c>
      <c r="G41" s="2">
        <v>0.55607521364998402</v>
      </c>
      <c r="H41" s="2">
        <v>0.61183791857102399</v>
      </c>
      <c r="I41" s="2">
        <v>0.70873786407766903</v>
      </c>
      <c r="J41" s="2">
        <v>0.66019417475728104</v>
      </c>
      <c r="K41" s="2">
        <v>2.1823641322156299E-2</v>
      </c>
      <c r="L41" s="2">
        <f>1/1.71</f>
        <v>0.58479532163742687</v>
      </c>
      <c r="M41" s="2" t="e">
        <f>[1]!Table1[[#This Row],[kelly/4 365]]=(Table1[[#This Row],[poisson_likelihood]] - (1-Table1[[#This Row],[poisson_likelihood]])/(1/Table1[[#This Row],[365 implied]]-1))/4</f>
        <v>#DIV/0!</v>
      </c>
      <c r="N41" s="3" t="e">
        <f>Table1[[#This Row],[kelly/4 365]]*$W$2*$U$2</f>
        <v>#DIV/0!</v>
      </c>
      <c r="O41" s="2">
        <f>1/1.75</f>
        <v>0.5714285714285714</v>
      </c>
      <c r="P41" s="2">
        <f>(Table1[[#This Row],[poisson_likelihood]] - (1-Table1[[#This Row],[poisson_likelihood]])/(1/Table1[[#This Row],[99/pinn implied]]-1))/4</f>
        <v>2.357211916643065E-2</v>
      </c>
      <c r="Q41" s="8">
        <f>Table1[[#This Row],[kelly/4 99]]*$W$2*$U$2</f>
        <v>23.336397974766342</v>
      </c>
      <c r="R41" s="11" t="s">
        <v>226</v>
      </c>
      <c r="S41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2" spans="1:19" x14ac:dyDescent="0.2">
      <c r="A42">
        <v>8378</v>
      </c>
      <c r="B42" t="s">
        <v>126</v>
      </c>
      <c r="C42" s="1">
        <v>45623</v>
      </c>
      <c r="D42" t="s">
        <v>13</v>
      </c>
      <c r="E42">
        <v>2.5</v>
      </c>
      <c r="F42" s="2">
        <v>0.54644808743169304</v>
      </c>
      <c r="G42" s="2">
        <v>0.54674440629640597</v>
      </c>
      <c r="H42" s="2">
        <v>0.58574459162478398</v>
      </c>
      <c r="I42" s="2">
        <v>0.584699453551912</v>
      </c>
      <c r="J42" s="2">
        <v>0.55238095238095197</v>
      </c>
      <c r="K42" s="2">
        <v>2.1660422491974599E-2</v>
      </c>
      <c r="L42" s="2">
        <f>1/1.83</f>
        <v>0.54644808743169393</v>
      </c>
      <c r="M42" s="2" t="e">
        <f>[1]!Table1[[#This Row],[kelly/4 365]]=(Table1[[#This Row],[poisson_likelihood]] - (1-Table1[[#This Row],[poisson_likelihood]])/(1/Table1[[#This Row],[365 implied]]-1))/4</f>
        <v>#DIV/0!</v>
      </c>
      <c r="N42" s="3" t="e">
        <f>Table1[[#This Row],[kelly/4 365]]*$W$2*$U$2</f>
        <v>#DIV/0!</v>
      </c>
      <c r="O42" s="2">
        <f>1/1.87</f>
        <v>0.53475935828876997</v>
      </c>
      <c r="P42" s="2">
        <f>(Table1[[#This Row],[poisson_likelihood]] - (1-Table1[[#This Row],[poisson_likelihood]])/(1/Table1[[#This Row],[99/pinn implied]]-1))/4</f>
        <v>2.739723745354776E-2</v>
      </c>
      <c r="Q42" s="8">
        <f>Table1[[#This Row],[kelly/4 99]]*$W$2*$U$2</f>
        <v>27.123265079012285</v>
      </c>
      <c r="R42" s="11" t="s">
        <v>226</v>
      </c>
      <c r="S42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3" spans="1:19" x14ac:dyDescent="0.2">
      <c r="A43">
        <v>8262</v>
      </c>
      <c r="B43" t="s">
        <v>68</v>
      </c>
      <c r="C43" s="1">
        <v>45623</v>
      </c>
      <c r="D43" t="s">
        <v>13</v>
      </c>
      <c r="E43">
        <v>1.5</v>
      </c>
      <c r="F43" s="2">
        <v>0.44247787610619399</v>
      </c>
      <c r="G43" s="2">
        <v>0.43851767117875701</v>
      </c>
      <c r="H43" s="2">
        <v>0.490529445004942</v>
      </c>
      <c r="I43" s="2">
        <v>0.52747252747252704</v>
      </c>
      <c r="J43" s="2">
        <v>0.529968454258675</v>
      </c>
      <c r="K43" s="2">
        <v>2.15469336728513E-2</v>
      </c>
      <c r="L43" s="2">
        <f>1/2.28</f>
        <v>0.43859649122807021</v>
      </c>
      <c r="M43" s="2" t="e">
        <f>[1]!Table1[[#This Row],[kelly/4 365]]=(Table1[[#This Row],[poisson_likelihood]] - (1-Table1[[#This Row],[poisson_likelihood]])/(1/Table1[[#This Row],[365 implied]]-1))/4</f>
        <v>#DIV/0!</v>
      </c>
      <c r="N43" s="8" t="e">
        <f>Table1[[#This Row],[kelly/4 365]]*$W$2*$U$2</f>
        <v>#DIV/0!</v>
      </c>
      <c r="O43" s="2">
        <f>1/2.25</f>
        <v>0.44444444444444442</v>
      </c>
      <c r="P43" s="2">
        <f>(Table1[[#This Row],[poisson_likelihood]] - (1-Table1[[#This Row],[poisson_likelihood]])/(1/Table1[[#This Row],[99/pinn implied]]-1))/4</f>
        <v>2.0738250252223894E-2</v>
      </c>
      <c r="Q43" s="3">
        <f>Table1[[#This Row],[kelly/4 99]]*$W$2*$U$2</f>
        <v>20.530867749701656</v>
      </c>
      <c r="R43" s="11" t="s">
        <v>226</v>
      </c>
      <c r="S43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4" spans="1:19" x14ac:dyDescent="0.2">
      <c r="A44">
        <v>8163</v>
      </c>
      <c r="B44" t="s">
        <v>19</v>
      </c>
      <c r="C44" s="1">
        <v>45623</v>
      </c>
      <c r="D44" t="s">
        <v>12</v>
      </c>
      <c r="E44">
        <v>2.5</v>
      </c>
      <c r="F44" s="2">
        <v>0.57803468208092401</v>
      </c>
      <c r="G44" s="2">
        <v>0.648297050298557</v>
      </c>
      <c r="H44" s="2">
        <v>0.61366267929791496</v>
      </c>
      <c r="I44" s="2">
        <v>0.62427745664739798</v>
      </c>
      <c r="J44" s="2">
        <v>0.62837837837837796</v>
      </c>
      <c r="K44" s="2">
        <v>2.1108368214175902E-2</v>
      </c>
      <c r="L44" s="2">
        <f>1/1.66</f>
        <v>0.60240963855421692</v>
      </c>
      <c r="M44" s="2" t="e">
        <f>[1]!Table1[[#This Row],[kelly/4 365]]=(Table1[[#This Row],[poisson_likelihood]] - (1-Table1[[#This Row],[poisson_likelihood]])/(1/Table1[[#This Row],[365 implied]]-1))/4</f>
        <v>#DIV/0!</v>
      </c>
      <c r="N44" s="3" t="e">
        <f>Table1[[#This Row],[kelly/4 365]]*$W$2*$U$2</f>
        <v>#DIV/0!</v>
      </c>
      <c r="O44" s="2">
        <f>1/1.7</f>
        <v>0.58823529411764708</v>
      </c>
      <c r="P44" s="2">
        <f>(Table1[[#This Row],[poisson_likelihood]] - (1-Table1[[#This Row],[poisson_likelihood]])/(1/Table1[[#This Row],[99/pinn implied]]-1))/4</f>
        <v>1.5438055288019781E-2</v>
      </c>
      <c r="Q44" s="8">
        <f>Table1[[#This Row],[kelly/4 99]]*$W$2*$U$2</f>
        <v>15.283674735139583</v>
      </c>
      <c r="R44" s="11" t="s">
        <v>226</v>
      </c>
      <c r="S44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5" spans="1:19" x14ac:dyDescent="0.2">
      <c r="A45">
        <v>8536</v>
      </c>
      <c r="B45" t="s">
        <v>205</v>
      </c>
      <c r="C45" s="1">
        <v>45623</v>
      </c>
      <c r="D45" t="s">
        <v>13</v>
      </c>
      <c r="E45">
        <v>2.5</v>
      </c>
      <c r="F45" s="2">
        <v>0.60606060606060597</v>
      </c>
      <c r="G45" s="2">
        <v>0.59931474220498704</v>
      </c>
      <c r="H45" s="2">
        <v>0.63921114722241701</v>
      </c>
      <c r="I45" s="2">
        <v>0.61379310344827498</v>
      </c>
      <c r="J45" s="2">
        <v>0.58203125</v>
      </c>
      <c r="K45" s="2">
        <v>2.1037843429610799E-2</v>
      </c>
      <c r="L45" s="2">
        <f>1/1.62</f>
        <v>0.61728395061728392</v>
      </c>
      <c r="M45" s="2" t="e">
        <f>[1]!Table1[[#This Row],[kelly/4 365]]=(Table1[[#This Row],[poisson_likelihood]] - (1-Table1[[#This Row],[poisson_likelihood]])/(1/Table1[[#This Row],[365 implied]]-1))/4</f>
        <v>#DIV/0!</v>
      </c>
      <c r="N45" s="3" t="e">
        <f>Table1[[#This Row],[kelly/4 365]]*$W$2*$U$2</f>
        <v>#DIV/0!</v>
      </c>
      <c r="O45" s="2">
        <f>1/1.66</f>
        <v>0.60240963855421692</v>
      </c>
      <c r="P45" s="2">
        <f>(Table1[[#This Row],[poisson_likelihood]] - (1-Table1[[#This Row],[poisson_likelihood]])/(1/Table1[[#This Row],[99/pinn implied]]-1))/4</f>
        <v>2.3140342571671274E-2</v>
      </c>
      <c r="Q45" s="8">
        <f>Table1[[#This Row],[kelly/4 99]]*$W$2*$U$2</f>
        <v>22.908939145954562</v>
      </c>
      <c r="R45" s="11" t="s">
        <v>225</v>
      </c>
      <c r="S45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6" spans="1:19" x14ac:dyDescent="0.2">
      <c r="A46">
        <v>8287</v>
      </c>
      <c r="B46" t="s">
        <v>81</v>
      </c>
      <c r="C46" s="1">
        <v>45623</v>
      </c>
      <c r="D46" t="s">
        <v>12</v>
      </c>
      <c r="E46">
        <v>2.5</v>
      </c>
      <c r="F46" s="2">
        <v>0.62111801242235998</v>
      </c>
      <c r="G46" s="2">
        <v>0.668563381042236</v>
      </c>
      <c r="H46" s="2">
        <v>0.652996347532523</v>
      </c>
      <c r="I46" s="2">
        <v>0.65771812080536896</v>
      </c>
      <c r="J46" s="2">
        <v>0.62190812720847999</v>
      </c>
      <c r="K46" s="2">
        <v>2.1034475216132501E-2</v>
      </c>
      <c r="L46" s="2">
        <f>1/1.57</f>
        <v>0.63694267515923564</v>
      </c>
      <c r="M46" s="2" t="e">
        <f>[1]!Table1[[#This Row],[kelly/4 365]]=(Table1[[#This Row],[poisson_likelihood]] - (1-Table1[[#This Row],[poisson_likelihood]])/(1/Table1[[#This Row],[365 implied]]-1))/4</f>
        <v>#DIV/0!</v>
      </c>
      <c r="N46" s="8" t="e">
        <f>Table1[[#This Row],[kelly/4 365]]*$W$2*$U$2</f>
        <v>#DIV/0!</v>
      </c>
      <c r="O46" s="2">
        <f>Table1[[#This Row],[365 implied]]</f>
        <v>0.63694267515923564</v>
      </c>
      <c r="P46" s="2">
        <f>(Table1[[#This Row],[poisson_likelihood]] - (1-Table1[[#This Row],[poisson_likelihood]])/(1/Table1[[#This Row],[99/pinn implied]]-1))/4</f>
        <v>1.105450246757067E-2</v>
      </c>
      <c r="Q46" s="3">
        <f>Table1[[#This Row],[kelly/4 99]]*$W$2*$U$2</f>
        <v>10.943957442894964</v>
      </c>
      <c r="R46" s="11" t="s">
        <v>226</v>
      </c>
      <c r="S46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7" spans="1:19" x14ac:dyDescent="0.2">
      <c r="A47">
        <v>8168</v>
      </c>
      <c r="B47" t="s">
        <v>21</v>
      </c>
      <c r="C47" s="1">
        <v>45623</v>
      </c>
      <c r="D47" t="s">
        <v>13</v>
      </c>
      <c r="E47">
        <v>3.5</v>
      </c>
      <c r="F47" s="2">
        <v>0.56497175141242895</v>
      </c>
      <c r="G47" s="2">
        <v>0.56553509544776503</v>
      </c>
      <c r="H47" s="2">
        <v>0.60151610828429802</v>
      </c>
      <c r="I47" s="2">
        <v>0.60451977401129897</v>
      </c>
      <c r="J47" s="2">
        <v>0.59539473684210498</v>
      </c>
      <c r="K47" s="2">
        <v>2.10011401503922E-2</v>
      </c>
      <c r="L47" s="2">
        <f>1/1.74</f>
        <v>0.57471264367816088</v>
      </c>
      <c r="M47" s="2" t="e">
        <f>[1]!Table1[[#This Row],[kelly/4 365]]=(Table1[[#This Row],[poisson_likelihood]] - (1-Table1[[#This Row],[poisson_likelihood]])/(1/Table1[[#This Row],[365 implied]]-1))/4</f>
        <v>#DIV/0!</v>
      </c>
      <c r="N47" s="3" t="e">
        <f>Table1[[#This Row],[kelly/4 365]]*$W$2*$U$2</f>
        <v>#DIV/0!</v>
      </c>
      <c r="O47" s="2">
        <f>1/1.75</f>
        <v>0.5714285714285714</v>
      </c>
      <c r="P47" s="2">
        <f>(Table1[[#This Row],[poisson_likelihood]] - (1-Table1[[#This Row],[poisson_likelihood]])/(1/Table1[[#This Row],[99/pinn implied]]-1))/4</f>
        <v>1.7551063165840514E-2</v>
      </c>
      <c r="Q47" s="8">
        <f>Table1[[#This Row],[kelly/4 99]]*$W$2*$U$2</f>
        <v>17.375552534182109</v>
      </c>
      <c r="R47" s="11" t="s">
        <v>226</v>
      </c>
      <c r="S47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8" spans="1:19" x14ac:dyDescent="0.2">
      <c r="A48">
        <v>8272</v>
      </c>
      <c r="B48" t="s">
        <v>73</v>
      </c>
      <c r="C48" s="1">
        <v>45623</v>
      </c>
      <c r="D48" t="s">
        <v>13</v>
      </c>
      <c r="E48">
        <v>1.5</v>
      </c>
      <c r="F48" s="2">
        <v>0.45045045045045001</v>
      </c>
      <c r="G48" s="2">
        <v>0.43741683918006102</v>
      </c>
      <c r="H48" s="2">
        <v>0.49353284941640002</v>
      </c>
      <c r="I48" s="2">
        <v>0.49189189189189098</v>
      </c>
      <c r="J48" s="2">
        <v>0.50470219435736596</v>
      </c>
      <c r="K48" s="2">
        <v>1.9598960185329799E-2</v>
      </c>
      <c r="L48" s="2">
        <f>1/2.25</f>
        <v>0.44444444444444442</v>
      </c>
      <c r="M48" s="2" t="e">
        <f>[1]!Table1[[#This Row],[kelly/4 365]]=(Table1[[#This Row],[poisson_likelihood]] - (1-Table1[[#This Row],[poisson_likelihood]])/(1/Table1[[#This Row],[365 implied]]-1))/4</f>
        <v>#DIV/0!</v>
      </c>
      <c r="N48" s="8" t="e">
        <f>Table1[[#This Row],[kelly/4 365]]*$W$2*$U$2</f>
        <v>#DIV/0!</v>
      </c>
      <c r="O48" s="2">
        <f>Table1[[#This Row],[365 implied]]</f>
        <v>0.44444444444444442</v>
      </c>
      <c r="P48" s="2">
        <f>(Table1[[#This Row],[poisson_likelihood]] - (1-Table1[[#This Row],[poisson_likelihood]])/(1/Table1[[#This Row],[99/pinn implied]]-1))/4</f>
        <v>2.2089782237379993E-2</v>
      </c>
      <c r="Q48" s="3">
        <f>Table1[[#This Row],[kelly/4 99]]*$W$2*$U$2</f>
        <v>21.868884415006196</v>
      </c>
      <c r="R48" s="11" t="s">
        <v>225</v>
      </c>
      <c r="S48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49" spans="1:19" x14ac:dyDescent="0.2">
      <c r="A49">
        <v>8353</v>
      </c>
      <c r="B49" t="s">
        <v>114</v>
      </c>
      <c r="C49" s="1">
        <v>45623</v>
      </c>
      <c r="D49" t="s">
        <v>12</v>
      </c>
      <c r="E49">
        <v>1.5</v>
      </c>
      <c r="F49" s="2">
        <v>0.625</v>
      </c>
      <c r="G49" s="2">
        <v>0.68619753468637501</v>
      </c>
      <c r="H49" s="2">
        <v>0.65394519263880402</v>
      </c>
      <c r="I49" s="2">
        <v>0.62650602409638501</v>
      </c>
      <c r="J49" s="2">
        <v>0.62751677852348997</v>
      </c>
      <c r="K49" s="2">
        <v>1.9296795092536501E-2</v>
      </c>
      <c r="L49" s="2">
        <f>1/1.57</f>
        <v>0.63694267515923564</v>
      </c>
      <c r="M49" s="2" t="e">
        <f>[1]!Table1[[#This Row],[kelly/4 365]]=(Table1[[#This Row],[poisson_likelihood]] - (1-Table1[[#This Row],[poisson_likelihood]])/(1/Table1[[#This Row],[365 implied]]-1))/4</f>
        <v>#DIV/0!</v>
      </c>
      <c r="N49" s="8" t="e">
        <f>Table1[[#This Row],[kelly/4 365]]*$W$2*$U$2</f>
        <v>#DIV/0!</v>
      </c>
      <c r="O49" s="2">
        <f>Table1[[#This Row],[365 implied]]</f>
        <v>0.63694267515923564</v>
      </c>
      <c r="P49" s="2">
        <f>(Table1[[#This Row],[poisson_likelihood]] - (1-Table1[[#This Row],[poisson_likelihood]])/(1/Table1[[#This Row],[99/pinn implied]]-1))/4</f>
        <v>1.1707873878474717E-2</v>
      </c>
      <c r="Q49" s="3">
        <f>Table1[[#This Row],[kelly/4 99]]*$W$2*$U$2</f>
        <v>11.590795139689972</v>
      </c>
      <c r="R49" s="11" t="s">
        <v>225</v>
      </c>
      <c r="S49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50" spans="1:19" x14ac:dyDescent="0.2">
      <c r="A50">
        <v>8329</v>
      </c>
      <c r="B50" t="s">
        <v>102</v>
      </c>
      <c r="C50" s="1">
        <v>45623</v>
      </c>
      <c r="D50" t="s">
        <v>12</v>
      </c>
      <c r="E50">
        <v>1.5</v>
      </c>
      <c r="F50" s="2">
        <v>0.60606060606060597</v>
      </c>
      <c r="G50" s="2">
        <v>0.65219334327733003</v>
      </c>
      <c r="H50" s="2">
        <v>0.63612188132103298</v>
      </c>
      <c r="I50" s="2">
        <v>0.60759493670886</v>
      </c>
      <c r="J50" s="2">
        <v>0.60992907801418395</v>
      </c>
      <c r="K50" s="2">
        <v>1.9077347761425299E-2</v>
      </c>
      <c r="L50" s="2">
        <f>1/1.62</f>
        <v>0.61728395061728392</v>
      </c>
      <c r="M50" s="2" t="e">
        <f>[1]!Table1[[#This Row],[kelly/4 365]]=(Table1[[#This Row],[poisson_likelihood]] - (1-Table1[[#This Row],[poisson_likelihood]])/(1/Table1[[#This Row],[365 implied]]-1))/4</f>
        <v>#DIV/0!</v>
      </c>
      <c r="N50" s="8" t="e">
        <f>Table1[[#This Row],[kelly/4 365]]*$W$2*$U$2</f>
        <v>#DIV/0!</v>
      </c>
      <c r="O50" s="2">
        <f>Table1[[#This Row],[365 implied]]</f>
        <v>0.61728395061728392</v>
      </c>
      <c r="P50" s="2">
        <f>(Table1[[#This Row],[poisson_likelihood]] - (1-Table1[[#This Row],[poisson_likelihood]])/(1/Table1[[#This Row],[99/pinn implied]]-1))/4</f>
        <v>1.2305422475836075E-2</v>
      </c>
      <c r="Q50" s="3">
        <f>Table1[[#This Row],[kelly/4 99]]*$W$2*$U$2</f>
        <v>12.182368251077715</v>
      </c>
      <c r="R50" s="11" t="s">
        <v>226</v>
      </c>
      <c r="S50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51" spans="1:19" x14ac:dyDescent="0.2">
      <c r="A51">
        <v>8470</v>
      </c>
      <c r="B51" t="s">
        <v>172</v>
      </c>
      <c r="C51" s="1">
        <v>45623</v>
      </c>
      <c r="D51" t="s">
        <v>13</v>
      </c>
      <c r="E51">
        <v>3.5</v>
      </c>
      <c r="F51" s="2">
        <v>0.62893081761006198</v>
      </c>
      <c r="G51" s="2">
        <v>0.62659285065598302</v>
      </c>
      <c r="H51" s="2">
        <v>0.65717664764406802</v>
      </c>
      <c r="I51" s="2">
        <v>0.64150943396226401</v>
      </c>
      <c r="J51" s="2">
        <v>0.65517241379310298</v>
      </c>
      <c r="K51" s="2">
        <v>1.9030029556808499E-2</v>
      </c>
      <c r="L51" s="2">
        <f>1/1.55</f>
        <v>0.64516129032258063</v>
      </c>
      <c r="M51" s="2" t="e">
        <f>[1]!Table1[[#This Row],[kelly/4 365]]=(Table1[[#This Row],[poisson_likelihood]] - (1-Table1[[#This Row],[poisson_likelihood]])/(1/Table1[[#This Row],[365 implied]]-1))/4</f>
        <v>#DIV/0!</v>
      </c>
      <c r="N51" s="3" t="e">
        <f>Table1[[#This Row],[kelly/4 365]]*$W$2*$U$2</f>
        <v>#DIV/0!</v>
      </c>
      <c r="O51" s="2">
        <f>1/1.6</f>
        <v>0.625</v>
      </c>
      <c r="P51" s="2">
        <f>(Table1[[#This Row],[poisson_likelihood]] - (1-Table1[[#This Row],[poisson_likelihood]])/(1/Table1[[#This Row],[99/pinn implied]]-1))/4</f>
        <v>2.1451098429378701E-2</v>
      </c>
      <c r="Q51" s="8">
        <f>Table1[[#This Row],[kelly/4 99]]*$W$2*$U$2</f>
        <v>21.236587445084915</v>
      </c>
      <c r="R51" s="11" t="s">
        <v>225</v>
      </c>
      <c r="S51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52" spans="1:19" x14ac:dyDescent="0.2">
      <c r="A52">
        <v>8510</v>
      </c>
      <c r="B52" t="s">
        <v>192</v>
      </c>
      <c r="C52" s="1">
        <v>45623</v>
      </c>
      <c r="D52" t="s">
        <v>13</v>
      </c>
      <c r="E52">
        <v>1.5</v>
      </c>
      <c r="F52" s="2">
        <v>0.40650406504065001</v>
      </c>
      <c r="G52" s="2">
        <v>0.403909538605911</v>
      </c>
      <c r="H52" s="2">
        <v>0.44849768933251799</v>
      </c>
      <c r="I52" s="2">
        <v>0.47741935483870901</v>
      </c>
      <c r="J52" s="2">
        <v>0.46020761245674702</v>
      </c>
      <c r="K52" s="2">
        <v>1.7689095164040099E-2</v>
      </c>
      <c r="L52" s="2">
        <f>1/2.45</f>
        <v>0.4081632653061224</v>
      </c>
      <c r="M52" s="2" t="e">
        <f>[1]!Table1[[#This Row],[kelly/4 365]]=(Table1[[#This Row],[poisson_likelihood]] - (1-Table1[[#This Row],[poisson_likelihood]])/(1/Table1[[#This Row],[365 implied]]-1))/4</f>
        <v>#DIV/0!</v>
      </c>
      <c r="N52" s="8" t="e">
        <f>Table1[[#This Row],[kelly/4 365]]*$W$2*$U$2</f>
        <v>#DIV/0!</v>
      </c>
      <c r="O52" s="2">
        <f>Table1[[#This Row],[365 implied]]</f>
        <v>0.4081632653061224</v>
      </c>
      <c r="P52" s="2">
        <f>(Table1[[#This Row],[poisson_likelihood]] - (1-Table1[[#This Row],[poisson_likelihood]])/(1/Table1[[#This Row],[99/pinn implied]]-1))/4</f>
        <v>1.7037817045632606E-2</v>
      </c>
      <c r="Q52" s="3">
        <f>Table1[[#This Row],[kelly/4 99]]*$W$2*$U$2</f>
        <v>16.86743887517628</v>
      </c>
      <c r="R52" s="11" t="s">
        <v>226</v>
      </c>
      <c r="S52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53" spans="1:19" x14ac:dyDescent="0.2">
      <c r="A53">
        <v>8424</v>
      </c>
      <c r="B53" t="s">
        <v>149</v>
      </c>
      <c r="C53" s="1">
        <v>45623</v>
      </c>
      <c r="D53" t="s">
        <v>13</v>
      </c>
      <c r="E53">
        <v>2.5</v>
      </c>
      <c r="F53" s="2">
        <v>0.54945054945054905</v>
      </c>
      <c r="G53" s="2">
        <v>0.537156235288205</v>
      </c>
      <c r="H53" s="2">
        <v>0.58132188781642002</v>
      </c>
      <c r="I53" s="2">
        <v>0.60624999999999996</v>
      </c>
      <c r="J53" s="2">
        <v>0.60370370370370297</v>
      </c>
      <c r="K53" s="2">
        <v>1.7684706044477101E-2</v>
      </c>
      <c r="L53" s="2">
        <f>1/1.8</f>
        <v>0.55555555555555558</v>
      </c>
      <c r="M53" s="2" t="e">
        <f>[1]!Table1[[#This Row],[kelly/4 365]]=(Table1[[#This Row],[poisson_likelihood]] - (1-Table1[[#This Row],[poisson_likelihood]])/(1/Table1[[#This Row],[365 implied]]-1))/4</f>
        <v>#DIV/0!</v>
      </c>
      <c r="N53" s="3" t="e">
        <f>Table1[[#This Row],[kelly/4 365]]*$W$2*$U$2</f>
        <v>#DIV/0!</v>
      </c>
      <c r="O53" s="2">
        <f>1/1.83</f>
        <v>0.54644808743169393</v>
      </c>
      <c r="P53" s="2">
        <f>(Table1[[#This Row],[poisson_likelihood]] - (1-Table1[[#This Row],[poisson_likelihood]])/(1/Table1[[#This Row],[99/pinn implied]]-1))/4</f>
        <v>1.9222606838568912E-2</v>
      </c>
      <c r="Q53" s="8">
        <f>Table1[[#This Row],[kelly/4 99]]*$W$2*$U$2</f>
        <v>19.030380770183225</v>
      </c>
      <c r="R53" s="11" t="s">
        <v>225</v>
      </c>
      <c r="S53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54" spans="1:19" x14ac:dyDescent="0.2">
      <c r="A54">
        <v>8491</v>
      </c>
      <c r="B54" t="s">
        <v>183</v>
      </c>
      <c r="C54" s="1">
        <v>45623</v>
      </c>
      <c r="D54" t="s">
        <v>12</v>
      </c>
      <c r="E54">
        <v>1.5</v>
      </c>
      <c r="F54" s="2">
        <v>0.56497175141242895</v>
      </c>
      <c r="G54" s="2">
        <v>0.628834009905756</v>
      </c>
      <c r="H54" s="2">
        <v>0.59443377731820202</v>
      </c>
      <c r="I54" s="2">
        <v>0.60109289617486295</v>
      </c>
      <c r="J54" s="2">
        <v>0.59305993690851699</v>
      </c>
      <c r="K54" s="2">
        <v>1.69310993029929E-2</v>
      </c>
      <c r="L54" s="2">
        <f>1/1.76</f>
        <v>0.56818181818181823</v>
      </c>
      <c r="M54" s="2" t="e">
        <f>[1]!Table1[[#This Row],[kelly/4 365]]=(Table1[[#This Row],[poisson_likelihood]] - (1-Table1[[#This Row],[poisson_likelihood]])/(1/Table1[[#This Row],[365 implied]]-1))/4</f>
        <v>#DIV/0!</v>
      </c>
      <c r="N54" s="8" t="e">
        <f>Table1[[#This Row],[kelly/4 365]]*$W$2*$U$2</f>
        <v>#DIV/0!</v>
      </c>
      <c r="O54" s="2">
        <f>Table1[[#This Row],[365 implied]]</f>
        <v>0.56818181818181823</v>
      </c>
      <c r="P54" s="2">
        <f>(Table1[[#This Row],[poisson_likelihood]] - (1-Table1[[#This Row],[poisson_likelihood]])/(1/Table1[[#This Row],[99/pinn implied]]-1))/4</f>
        <v>1.5198502657906399E-2</v>
      </c>
      <c r="Q54" s="3">
        <f>Table1[[#This Row],[kelly/4 99]]*$W$2*$U$2</f>
        <v>15.046517631327335</v>
      </c>
      <c r="R54" s="11" t="s">
        <v>225</v>
      </c>
      <c r="S54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55" spans="1:19" x14ac:dyDescent="0.2">
      <c r="A55">
        <v>8497</v>
      </c>
      <c r="B55" t="s">
        <v>186</v>
      </c>
      <c r="C55" s="1">
        <v>45623</v>
      </c>
      <c r="D55" t="s">
        <v>12</v>
      </c>
      <c r="E55">
        <v>1.5</v>
      </c>
      <c r="F55" s="2">
        <v>0.625</v>
      </c>
      <c r="G55" s="2">
        <v>0.688999016128923</v>
      </c>
      <c r="H55" s="2">
        <v>0.65028214710371501</v>
      </c>
      <c r="I55" s="2">
        <v>0.63841807909604498</v>
      </c>
      <c r="J55" s="2">
        <v>0.61967213114754005</v>
      </c>
      <c r="K55" s="2">
        <v>1.6854764735810001E-2</v>
      </c>
      <c r="L55" s="2">
        <f>1/1.57</f>
        <v>0.63694267515923564</v>
      </c>
      <c r="M55" s="2" t="e">
        <f>[1]!Table1[[#This Row],[kelly/4 365]]=(Table1[[#This Row],[poisson_likelihood]] - (1-Table1[[#This Row],[poisson_likelihood]])/(1/Table1[[#This Row],[365 implied]]-1))/4</f>
        <v>#DIV/0!</v>
      </c>
      <c r="N55" s="3" t="e">
        <f>Table1[[#This Row],[kelly/4 365]]*$W$2*$U$2</f>
        <v>#DIV/0!</v>
      </c>
      <c r="P55" s="2" t="e">
        <f>(Table1[[#This Row],[poisson_likelihood]] - (1-Table1[[#This Row],[poisson_likelihood]])/(1/Table1[[#This Row],[99/pinn implied]]-1))/4</f>
        <v>#DIV/0!</v>
      </c>
      <c r="Q55" s="3" t="e">
        <f>Table1[[#This Row],[kelly/4 99]]*$W$2*$U$2</f>
        <v>#DIV/0!</v>
      </c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8484</v>
      </c>
      <c r="B56" t="s">
        <v>179</v>
      </c>
      <c r="C56" s="1">
        <v>45623</v>
      </c>
      <c r="D56" t="s">
        <v>13</v>
      </c>
      <c r="E56">
        <v>2.5</v>
      </c>
      <c r="F56" s="2">
        <v>0.56818181818181801</v>
      </c>
      <c r="G56" s="2">
        <v>0.55235603741834705</v>
      </c>
      <c r="H56" s="2">
        <v>0.59712839922651895</v>
      </c>
      <c r="I56" s="2">
        <v>0.52941176470588203</v>
      </c>
      <c r="J56" s="2">
        <v>0.55015197568388996</v>
      </c>
      <c r="K56" s="2">
        <v>1.6758546920616499E-2</v>
      </c>
      <c r="L56" s="2">
        <f>1/1.68</f>
        <v>0.59523809523809523</v>
      </c>
      <c r="M56" s="2" t="e">
        <f>[1]!Table1[[#This Row],[kelly/4 365]]=(Table1[[#This Row],[poisson_likelihood]] - (1-Table1[[#This Row],[poisson_likelihood]])/(1/Table1[[#This Row],[365 implied]]-1))/4</f>
        <v>#DIV/0!</v>
      </c>
      <c r="N56" s="3" t="e">
        <f>Table1[[#This Row],[kelly/4 365]]*$W$2*$U$2</f>
        <v>#DIV/0!</v>
      </c>
      <c r="O56" s="2">
        <f>1/1.72</f>
        <v>0.58139534883720934</v>
      </c>
      <c r="P56" s="2">
        <f>(Table1[[#This Row],[poisson_likelihood]] - (1-Table1[[#This Row],[poisson_likelihood]])/(1/Table1[[#This Row],[99/pinn implied]]-1))/4</f>
        <v>9.3961273158376935E-3</v>
      </c>
      <c r="Q56" s="3">
        <f>Table1[[#This Row],[kelly/4 99]]*$W$2*$U$2</f>
        <v>9.3021660426793176</v>
      </c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8467</v>
      </c>
      <c r="B57" t="s">
        <v>171</v>
      </c>
      <c r="C57" s="1">
        <v>45623</v>
      </c>
      <c r="D57" t="s">
        <v>12</v>
      </c>
      <c r="E57">
        <v>2.5</v>
      </c>
      <c r="F57" s="2">
        <v>0.632911392405063</v>
      </c>
      <c r="G57" s="2">
        <v>0.67221139564002896</v>
      </c>
      <c r="H57" s="2">
        <v>0.65748961299767394</v>
      </c>
      <c r="I57" s="2">
        <v>0.63043478260869501</v>
      </c>
      <c r="J57" s="2">
        <v>0.63207547169811296</v>
      </c>
      <c r="K57" s="2">
        <v>1.6738615748416501E-2</v>
      </c>
      <c r="L57" s="2">
        <f>1/1.57</f>
        <v>0.63694267515923564</v>
      </c>
      <c r="M57" s="2" t="e">
        <f>[1]!Table1[[#This Row],[kelly/4 365]]=(Table1[[#This Row],[poisson_likelihood]] - (1-Table1[[#This Row],[poisson_likelihood]])/(1/Table1[[#This Row],[365 implied]]-1))/4</f>
        <v>#DIV/0!</v>
      </c>
      <c r="N57" s="3" t="e">
        <f>Table1[[#This Row],[kelly/4 365]]*$W$2*$U$2</f>
        <v>#DIV/0!</v>
      </c>
      <c r="O57" s="2">
        <f>1/1.6</f>
        <v>0.625</v>
      </c>
      <c r="P57" s="2">
        <f>(Table1[[#This Row],[poisson_likelihood]] - (1-Table1[[#This Row],[poisson_likelihood]])/(1/Table1[[#This Row],[99/pinn implied]]-1))/4</f>
        <v>2.1659741998449306E-2</v>
      </c>
      <c r="Q57" s="8">
        <f>Table1[[#This Row],[kelly/4 99]]*$W$2*$U$2</f>
        <v>21.443144578464814</v>
      </c>
      <c r="R57" s="11" t="s">
        <v>225</v>
      </c>
      <c r="S57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58" spans="1:19" x14ac:dyDescent="0.2">
      <c r="A58">
        <v>8525</v>
      </c>
      <c r="B58" t="s">
        <v>200</v>
      </c>
      <c r="C58" s="1">
        <v>45623</v>
      </c>
      <c r="D58" t="s">
        <v>12</v>
      </c>
      <c r="E58">
        <v>3.5</v>
      </c>
      <c r="F58" s="2">
        <v>0.60606060606060597</v>
      </c>
      <c r="G58" s="2">
        <v>0.64532179947470203</v>
      </c>
      <c r="H58" s="2">
        <v>0.63237678599209401</v>
      </c>
      <c r="I58" s="2">
        <v>0.65217391304347805</v>
      </c>
      <c r="J58" s="2">
        <v>0.64984227129337502</v>
      </c>
      <c r="K58" s="2">
        <v>1.6700652648829001E-2</v>
      </c>
      <c r="L58" s="2">
        <f>1/1.64</f>
        <v>0.6097560975609756</v>
      </c>
      <c r="M58" s="2" t="e">
        <f>[1]!Table1[[#This Row],[kelly/4 365]]=(Table1[[#This Row],[poisson_likelihood]] - (1-Table1[[#This Row],[poisson_likelihood]])/(1/Table1[[#This Row],[365 implied]]-1))/4</f>
        <v>#DIV/0!</v>
      </c>
      <c r="N58" s="3" t="e">
        <f>Table1[[#This Row],[kelly/4 365]]*$W$2*$U$2</f>
        <v>#DIV/0!</v>
      </c>
      <c r="O58" s="2">
        <f>1/1.66</f>
        <v>0.60240963855421692</v>
      </c>
      <c r="P58" s="2">
        <f>(Table1[[#This Row],[poisson_likelihood]] - (1-Table1[[#This Row],[poisson_likelihood]])/(1/Table1[[#This Row],[99/pinn implied]]-1))/4</f>
        <v>1.8842979070786359E-2</v>
      </c>
      <c r="Q58" s="8">
        <f>Table1[[#This Row],[kelly/4 99]]*$W$2*$U$2</f>
        <v>18.654549280078495</v>
      </c>
      <c r="R58" s="11" t="s">
        <v>225</v>
      </c>
      <c r="S58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59" spans="1:19" x14ac:dyDescent="0.2">
      <c r="A59">
        <v>8429</v>
      </c>
      <c r="B59" t="s">
        <v>152</v>
      </c>
      <c r="C59" s="1">
        <v>45623</v>
      </c>
      <c r="D59" t="s">
        <v>12</v>
      </c>
      <c r="E59">
        <v>1.5</v>
      </c>
      <c r="F59" s="2">
        <v>0.62111801242235998</v>
      </c>
      <c r="G59" s="2">
        <v>0.69202956354518597</v>
      </c>
      <c r="H59" s="2">
        <v>0.64634538925234497</v>
      </c>
      <c r="I59" s="2">
        <v>0.659340659340659</v>
      </c>
      <c r="J59" s="2">
        <v>0.64238410596026396</v>
      </c>
      <c r="K59" s="2">
        <v>1.66459330722444E-2</v>
      </c>
      <c r="L59" s="2">
        <f>1/1.6</f>
        <v>0.625</v>
      </c>
      <c r="M59" s="2" t="e">
        <f>[1]!Table1[[#This Row],[kelly/4 365]]=(Table1[[#This Row],[poisson_likelihood]] - (1-Table1[[#This Row],[poisson_likelihood]])/(1/Table1[[#This Row],[365 implied]]-1))/4</f>
        <v>#DIV/0!</v>
      </c>
      <c r="N59" s="8" t="e">
        <f>Table1[[#This Row],[kelly/4 365]]*$W$2*$U$2</f>
        <v>#DIV/0!</v>
      </c>
      <c r="O59" s="2">
        <f>1/1.6</f>
        <v>0.625</v>
      </c>
      <c r="P59" s="2">
        <f>(Table1[[#This Row],[poisson_likelihood]] - (1-Table1[[#This Row],[poisson_likelihood]])/(1/Table1[[#This Row],[99/pinn implied]]-1))/4</f>
        <v>1.4230259501563342E-2</v>
      </c>
      <c r="Q59" s="3">
        <f>Table1[[#This Row],[kelly/4 99]]*$W$2*$U$2</f>
        <v>14.087956906547708</v>
      </c>
      <c r="R59" s="11" t="s">
        <v>226</v>
      </c>
      <c r="S59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60" spans="1:19" x14ac:dyDescent="0.2">
      <c r="A60">
        <v>8458</v>
      </c>
      <c r="B60" t="s">
        <v>166</v>
      </c>
      <c r="C60" s="1">
        <v>45623</v>
      </c>
      <c r="D60" t="s">
        <v>13</v>
      </c>
      <c r="E60">
        <v>1.5</v>
      </c>
      <c r="F60" s="2">
        <v>0.434782608695652</v>
      </c>
      <c r="G60" s="2">
        <v>0.41343252860197299</v>
      </c>
      <c r="H60" s="2">
        <v>0.47215752239852599</v>
      </c>
      <c r="I60" s="2">
        <v>0.44134078212290501</v>
      </c>
      <c r="J60" s="2">
        <v>0.44193548387096698</v>
      </c>
      <c r="K60" s="2">
        <v>1.6531211830117399E-2</v>
      </c>
      <c r="L60" s="2">
        <f>1/2.3</f>
        <v>0.43478260869565222</v>
      </c>
      <c r="M60" s="2" t="e">
        <f>[1]!Table1[[#This Row],[kelly/4 365]]=(Table1[[#This Row],[poisson_likelihood]] - (1-Table1[[#This Row],[poisson_likelihood]])/(1/Table1[[#This Row],[365 implied]]-1))/4</f>
        <v>#DIV/0!</v>
      </c>
      <c r="N60" s="8" t="e">
        <f>Table1[[#This Row],[kelly/4 365]]*$W$2*$U$2</f>
        <v>#DIV/0!</v>
      </c>
      <c r="O60" s="2">
        <f>Table1[[#This Row],[365 implied]]</f>
        <v>0.43478260869565222</v>
      </c>
      <c r="P60" s="2">
        <f>(Table1[[#This Row],[poisson_likelihood]] - (1-Table1[[#This Row],[poisson_likelihood]])/(1/Table1[[#This Row],[99/pinn implied]]-1))/4</f>
        <v>1.6531211830117243E-2</v>
      </c>
      <c r="Q60" s="3">
        <f>Table1[[#This Row],[kelly/4 99]]*$W$2*$U$2</f>
        <v>16.36589971181607</v>
      </c>
      <c r="R60" s="11" t="s">
        <v>225</v>
      </c>
      <c r="S60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61" spans="1:19" x14ac:dyDescent="0.2">
      <c r="A61">
        <v>8374</v>
      </c>
      <c r="B61" t="s">
        <v>124</v>
      </c>
      <c r="C61" s="1">
        <v>45623</v>
      </c>
      <c r="D61" t="s">
        <v>13</v>
      </c>
      <c r="E61">
        <v>1.5</v>
      </c>
      <c r="F61" s="2">
        <v>0.44444444444444398</v>
      </c>
      <c r="G61" s="2">
        <v>0.43336090059759302</v>
      </c>
      <c r="H61" s="2">
        <v>0.47971407861863102</v>
      </c>
      <c r="I61" s="2">
        <v>0.49044585987261102</v>
      </c>
      <c r="J61" s="2">
        <v>0.48601398601398599</v>
      </c>
      <c r="K61" s="2">
        <v>1.5871335378384002E-2</v>
      </c>
      <c r="L61" s="2">
        <f>1/2.3</f>
        <v>0.43478260869565222</v>
      </c>
      <c r="M61" s="2" t="e">
        <f>[1]!Table1[[#This Row],[kelly/4 365]]=(Table1[[#This Row],[poisson_likelihood]] - (1-Table1[[#This Row],[poisson_likelihood]])/(1/Table1[[#This Row],[365 implied]]-1))/4</f>
        <v>#DIV/0!</v>
      </c>
      <c r="N61" s="8" t="e">
        <f>Table1[[#This Row],[kelly/4 365]]*$W$2*$U$2</f>
        <v>#DIV/0!</v>
      </c>
      <c r="O61" s="2">
        <f>Table1[[#This Row],[365 implied]]</f>
        <v>0.43478260869565222</v>
      </c>
      <c r="P61" s="2">
        <f>(Table1[[#This Row],[poisson_likelihood]] - (1-Table1[[#This Row],[poisson_likelihood]])/(1/Table1[[#This Row],[99/pinn implied]]-1))/4</f>
        <v>1.9873534773625245E-2</v>
      </c>
      <c r="Q61" s="3">
        <f>Table1[[#This Row],[kelly/4 99]]*$W$2*$U$2</f>
        <v>19.674799425888992</v>
      </c>
      <c r="R61" s="11" t="s">
        <v>225</v>
      </c>
      <c r="S61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62" spans="1:19" x14ac:dyDescent="0.2">
      <c r="A62">
        <v>8176</v>
      </c>
      <c r="B62" t="s">
        <v>25</v>
      </c>
      <c r="C62" s="1">
        <v>45623</v>
      </c>
      <c r="D62" t="s">
        <v>13</v>
      </c>
      <c r="E62">
        <v>1.5</v>
      </c>
      <c r="F62" s="2">
        <v>0.476190476190476</v>
      </c>
      <c r="G62" s="2">
        <v>0.45785044438574801</v>
      </c>
      <c r="H62" s="2">
        <v>0.50819981103031997</v>
      </c>
      <c r="I62" s="2">
        <v>0.53932584269662898</v>
      </c>
      <c r="J62" s="2">
        <v>0.53594771241829997</v>
      </c>
      <c r="K62" s="2">
        <v>1.5277182537198401E-2</v>
      </c>
      <c r="L62" s="2">
        <f>1/2.15</f>
        <v>0.46511627906976744</v>
      </c>
      <c r="M62" s="2" t="e">
        <f>[1]!Table1[[#This Row],[kelly/4 365]]=(Table1[[#This Row],[poisson_likelihood]] - (1-Table1[[#This Row],[poisson_likelihood]])/(1/Table1[[#This Row],[365 implied]]-1))/4</f>
        <v>#DIV/0!</v>
      </c>
      <c r="N62" s="8" t="e">
        <f>Table1[[#This Row],[kelly/4 365]]*$W$2*$U$2</f>
        <v>#DIV/0!</v>
      </c>
      <c r="O62" s="2">
        <f>Table1[[#This Row],[365 implied]]</f>
        <v>0.46511627906976744</v>
      </c>
      <c r="P62" s="2">
        <f>(Table1[[#This Row],[poisson_likelihood]] - (1-Table1[[#This Row],[poisson_likelihood]])/(1/Table1[[#This Row],[99/pinn implied]]-1))/4</f>
        <v>2.0136868198953897E-2</v>
      </c>
      <c r="Q62" s="3">
        <f>Table1[[#This Row],[kelly/4 99]]*$W$2*$U$2</f>
        <v>19.935499516964359</v>
      </c>
      <c r="R62" s="11" t="s">
        <v>225</v>
      </c>
      <c r="S62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63" spans="1:19" x14ac:dyDescent="0.2">
      <c r="A63">
        <v>8184</v>
      </c>
      <c r="B63" t="s">
        <v>29</v>
      </c>
      <c r="C63" s="1">
        <v>45623</v>
      </c>
      <c r="D63" t="s">
        <v>13</v>
      </c>
      <c r="E63">
        <v>1.5</v>
      </c>
      <c r="F63" s="2">
        <v>0.40322580645161199</v>
      </c>
      <c r="G63" s="2">
        <v>0.39308152822176701</v>
      </c>
      <c r="H63" s="2">
        <v>0.43953557387911502</v>
      </c>
      <c r="I63" s="2">
        <v>0.451977401129943</v>
      </c>
      <c r="J63" s="2">
        <v>0.46129032258064501</v>
      </c>
      <c r="K63" s="2">
        <v>1.52108485169267E-2</v>
      </c>
      <c r="M63" s="2" t="e">
        <f>[1]!Table1[[#This Row],[kelly/4 365]]=(Table1[[#This Row],[poisson_likelihood]] - (1-Table1[[#This Row],[poisson_likelihood]])/(1/Table1[[#This Row],[365 implied]]-1))/4</f>
        <v>#DIV/0!</v>
      </c>
      <c r="N63" s="9" t="e">
        <f>Table1[[#This Row],[kelly/4 365]]*$W$2*$U$2</f>
        <v>#DIV/0!</v>
      </c>
      <c r="P63" s="2" t="e">
        <f>(Table1[[#This Row],[poisson_likelihood]] - (1-Table1[[#This Row],[poisson_likelihood]])/(1/Table1[[#This Row],[99/pinn implied]]-1))/4</f>
        <v>#DIV/0!</v>
      </c>
      <c r="Q63" s="3" t="e">
        <f>Table1[[#This Row],[kelly/4 99]]*$W$2*$U$2</f>
        <v>#DIV/0!</v>
      </c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8221</v>
      </c>
      <c r="B64" t="s">
        <v>48</v>
      </c>
      <c r="C64" s="1">
        <v>45623</v>
      </c>
      <c r="D64" t="s">
        <v>12</v>
      </c>
      <c r="E64">
        <v>1.5</v>
      </c>
      <c r="F64" s="2">
        <v>0.625</v>
      </c>
      <c r="G64" s="2">
        <v>0.68296526956296799</v>
      </c>
      <c r="H64" s="2">
        <v>0.64747411097957597</v>
      </c>
      <c r="I64" s="2">
        <v>0.66060606060605997</v>
      </c>
      <c r="J64" s="2">
        <v>0.65124555160142295</v>
      </c>
      <c r="K64" s="2">
        <v>1.49827406530507E-2</v>
      </c>
      <c r="L64" s="2">
        <f>1/1.58</f>
        <v>0.63291139240506322</v>
      </c>
      <c r="M64" s="2" t="e">
        <f>[1]!Table1[[#This Row],[kelly/4 365]]=(Table1[[#This Row],[poisson_likelihood]] - (1-Table1[[#This Row],[poisson_likelihood]])/(1/Table1[[#This Row],[365 implied]]-1))/4</f>
        <v>#DIV/0!</v>
      </c>
      <c r="N64" s="3" t="e">
        <f>Table1[[#This Row],[kelly/4 365]]*$W$2*$U$2</f>
        <v>#DIV/0!</v>
      </c>
      <c r="P64" s="2" t="e">
        <f>(Table1[[#This Row],[poisson_likelihood]] - (1-Table1[[#This Row],[poisson_likelihood]])/(1/Table1[[#This Row],[99/pinn implied]]-1))/4</f>
        <v>#DIV/0!</v>
      </c>
      <c r="Q64" s="3" t="e">
        <f>Table1[[#This Row],[kelly/4 99]]*$W$2*$U$2</f>
        <v>#DIV/0!</v>
      </c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8209</v>
      </c>
      <c r="B65" t="s">
        <v>42</v>
      </c>
      <c r="C65" s="1">
        <v>45623</v>
      </c>
      <c r="D65" t="s">
        <v>12</v>
      </c>
      <c r="E65">
        <v>2.5</v>
      </c>
      <c r="F65" s="2">
        <v>0.625</v>
      </c>
      <c r="G65" s="2">
        <v>0.67532162354416303</v>
      </c>
      <c r="H65" s="2">
        <v>0.647223843566059</v>
      </c>
      <c r="I65" s="2">
        <v>0.61904761904761896</v>
      </c>
      <c r="J65" s="2">
        <v>0.62745098039215597</v>
      </c>
      <c r="K65" s="2">
        <v>1.48158957107063E-2</v>
      </c>
      <c r="L65" s="2">
        <f>1/1.57</f>
        <v>0.63694267515923564</v>
      </c>
      <c r="M65" s="2" t="e">
        <f>[1]!Table1[[#This Row],[kelly/4 365]]=(Table1[[#This Row],[poisson_likelihood]] - (1-Table1[[#This Row],[poisson_likelihood]])/(1/Table1[[#This Row],[365 implied]]-1))/4</f>
        <v>#DIV/0!</v>
      </c>
      <c r="N65" s="3" t="e">
        <f>Table1[[#This Row],[kelly/4 365]]*$W$2*$U$2</f>
        <v>#DIV/0!</v>
      </c>
      <c r="P65" s="2" t="e">
        <f>(Table1[[#This Row],[poisson_likelihood]] - (1-Table1[[#This Row],[poisson_likelihood]])/(1/Table1[[#This Row],[99/pinn implied]]-1))/4</f>
        <v>#DIV/0!</v>
      </c>
      <c r="Q65" s="3" t="e">
        <f>Table1[[#This Row],[kelly/4 99]]*$W$2*$U$2</f>
        <v>#DIV/0!</v>
      </c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8503</v>
      </c>
      <c r="B66" t="s">
        <v>189</v>
      </c>
      <c r="C66" s="1">
        <v>45623</v>
      </c>
      <c r="D66" t="s">
        <v>12</v>
      </c>
      <c r="E66">
        <v>2.5</v>
      </c>
      <c r="F66" s="2">
        <v>0.64102564102564097</v>
      </c>
      <c r="G66" s="2">
        <v>0.686523489440098</v>
      </c>
      <c r="H66" s="2">
        <v>0.66103619720334905</v>
      </c>
      <c r="I66" s="2">
        <v>0.63905325443786898</v>
      </c>
      <c r="J66" s="2">
        <v>0.66319444444444398</v>
      </c>
      <c r="K66" s="2">
        <v>1.3935923052332801E-2</v>
      </c>
      <c r="L66" s="2">
        <f>1/1.55</f>
        <v>0.64516129032258063</v>
      </c>
      <c r="M66" s="2" t="e">
        <f>[1]!Table1[[#This Row],[kelly/4 365]]=(Table1[[#This Row],[poisson_likelihood]] - (1-Table1[[#This Row],[poisson_likelihood]])/(1/Table1[[#This Row],[365 implied]]-1))/4</f>
        <v>#DIV/0!</v>
      </c>
      <c r="N66" s="8" t="e">
        <f>Table1[[#This Row],[kelly/4 365]]*$W$2*$U$2</f>
        <v>#DIV/0!</v>
      </c>
      <c r="O66" s="2">
        <f>Table1[[#This Row],[365 implied]]</f>
        <v>0.64516129032258063</v>
      </c>
      <c r="P66" s="2">
        <f>(Table1[[#This Row],[poisson_likelihood]] - (1-Table1[[#This Row],[poisson_likelihood]])/(1/Table1[[#This Row],[99/pinn implied]]-1))/4</f>
        <v>1.1184593484177746E-2</v>
      </c>
      <c r="Q66" s="3">
        <f>Table1[[#This Row],[kelly/4 99]]*$W$2*$U$2</f>
        <v>11.072747549335968</v>
      </c>
      <c r="R66" s="11" t="s">
        <v>225</v>
      </c>
      <c r="S66" s="3" t="e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#DIV/0!</v>
      </c>
    </row>
    <row r="67" spans="1:19" x14ac:dyDescent="0.2">
      <c r="A67">
        <v>8252</v>
      </c>
      <c r="B67" t="s">
        <v>63</v>
      </c>
      <c r="C67" s="1">
        <v>45623</v>
      </c>
      <c r="D67" t="s">
        <v>13</v>
      </c>
      <c r="E67">
        <v>1.5</v>
      </c>
      <c r="F67" s="2">
        <v>0.40485829959514102</v>
      </c>
      <c r="G67" s="2">
        <v>0.38829642210806697</v>
      </c>
      <c r="H67" s="2">
        <v>0.43667010147780599</v>
      </c>
      <c r="I67" s="2">
        <v>0.45901639344262202</v>
      </c>
      <c r="J67" s="2">
        <v>0.42586750788643501</v>
      </c>
      <c r="K67" s="2">
        <v>1.33631208588747E-2</v>
      </c>
      <c r="M67" s="2" t="e">
        <f>[1]!Table1[[#This Row],[kelly/4 365]]=(Table1[[#This Row],[poisson_likelihood]] - (1-Table1[[#This Row],[poisson_likelihood]])/(1/Table1[[#This Row],[365 implied]]-1))/4</f>
        <v>#DIV/0!</v>
      </c>
      <c r="N67" s="3" t="e">
        <f>Table1[[#This Row],[kelly/4 365]]*$W$2*$U$2</f>
        <v>#DIV/0!</v>
      </c>
      <c r="P67" s="2" t="e">
        <f>(Table1[[#This Row],[poisson_likelihood]] - (1-Table1[[#This Row],[poisson_likelihood]])/(1/Table1[[#This Row],[99/pinn implied]]-1))/4</f>
        <v>#DIV/0!</v>
      </c>
      <c r="Q67" s="3" t="e">
        <f>Table1[[#This Row],[kelly/4 99]]*$W$2*$U$2</f>
        <v>#DIV/0!</v>
      </c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8524</v>
      </c>
      <c r="B68" t="s">
        <v>199</v>
      </c>
      <c r="C68" s="1">
        <v>45623</v>
      </c>
      <c r="D68" t="s">
        <v>13</v>
      </c>
      <c r="E68">
        <v>1.5</v>
      </c>
      <c r="F68" s="2">
        <v>0.476190476190476</v>
      </c>
      <c r="G68" s="2">
        <v>0.44935919439291699</v>
      </c>
      <c r="H68" s="2">
        <v>0.50372236074715304</v>
      </c>
      <c r="I68" s="2">
        <v>0.51891891891891895</v>
      </c>
      <c r="J68" s="2">
        <v>0.54374999999999996</v>
      </c>
      <c r="K68" s="2">
        <v>1.31402176293231E-2</v>
      </c>
      <c r="M68" s="2" t="e">
        <f>[1]!Table1[[#This Row],[kelly/4 365]]=(Table1[[#This Row],[poisson_likelihood]] - (1-Table1[[#This Row],[poisson_likelihood]])/(1/Table1[[#This Row],[365 implied]]-1))/4</f>
        <v>#DIV/0!</v>
      </c>
      <c r="N68" s="3" t="e">
        <f>Table1[[#This Row],[kelly/4 365]]*$W$2*$U$2</f>
        <v>#DIV/0!</v>
      </c>
      <c r="P68" s="2" t="e">
        <f>(Table1[[#This Row],[poisson_likelihood]] - (1-Table1[[#This Row],[poisson_likelihood]])/(1/Table1[[#This Row],[99/pinn implied]]-1))/4</f>
        <v>#DIV/0!</v>
      </c>
      <c r="Q68" s="3" t="e">
        <f>Table1[[#This Row],[kelly/4 99]]*$W$2*$U$2</f>
        <v>#DIV/0!</v>
      </c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8501</v>
      </c>
      <c r="B69" t="s">
        <v>188</v>
      </c>
      <c r="C69" s="1">
        <v>45623</v>
      </c>
      <c r="D69" t="s">
        <v>12</v>
      </c>
      <c r="E69">
        <v>2.5</v>
      </c>
      <c r="F69" s="2">
        <v>0.50505050505050497</v>
      </c>
      <c r="G69" s="2">
        <v>0.57575092156724705</v>
      </c>
      <c r="H69" s="2">
        <v>0.53005455714826</v>
      </c>
      <c r="I69" s="2">
        <v>0.55704697986577101</v>
      </c>
      <c r="J69" s="2">
        <v>0.54736842105263095</v>
      </c>
      <c r="K69" s="2">
        <v>1.2629597743253999E-2</v>
      </c>
      <c r="M69" s="2" t="e">
        <f>[1]!Table1[[#This Row],[kelly/4 365]]=(Table1[[#This Row],[poisson_likelihood]] - (1-Table1[[#This Row],[poisson_likelihood]])/(1/Table1[[#This Row],[365 implied]]-1))/4</f>
        <v>#DIV/0!</v>
      </c>
      <c r="N69" s="3" t="e">
        <f>Table1[[#This Row],[kelly/4 365]]*$W$2*$U$2</f>
        <v>#DIV/0!</v>
      </c>
      <c r="P69" s="2" t="e">
        <f>(Table1[[#This Row],[poisson_likelihood]] - (1-Table1[[#This Row],[poisson_likelihood]])/(1/Table1[[#This Row],[99/pinn implied]]-1))/4</f>
        <v>#DIV/0!</v>
      </c>
      <c r="Q69" s="3" t="e">
        <f>Table1[[#This Row],[kelly/4 99]]*$W$2*$U$2</f>
        <v>#DIV/0!</v>
      </c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8334</v>
      </c>
      <c r="B70" t="s">
        <v>104</v>
      </c>
      <c r="C70" s="1">
        <v>45623</v>
      </c>
      <c r="D70" t="s">
        <v>13</v>
      </c>
      <c r="E70">
        <v>2.5</v>
      </c>
      <c r="F70" s="2">
        <v>0.45045045045045001</v>
      </c>
      <c r="G70" s="2">
        <v>0.42865999509681202</v>
      </c>
      <c r="H70" s="2">
        <v>0.47811415424721398</v>
      </c>
      <c r="I70" s="2">
        <v>0.46774193548387</v>
      </c>
      <c r="J70" s="2">
        <v>0.46583850931677001</v>
      </c>
      <c r="K70" s="2">
        <v>1.2584717710823101E-2</v>
      </c>
      <c r="M70" s="2" t="e">
        <f>[1]!Table1[[#This Row],[kelly/4 365]]=(Table1[[#This Row],[poisson_likelihood]] - (1-Table1[[#This Row],[poisson_likelihood]])/(1/Table1[[#This Row],[365 implied]]-1))/4</f>
        <v>#DIV/0!</v>
      </c>
      <c r="N70" s="3" t="e">
        <f>Table1[[#This Row],[kelly/4 365]]*$W$2*$U$2</f>
        <v>#DIV/0!</v>
      </c>
      <c r="P70" s="2" t="e">
        <f>(Table1[[#This Row],[poisson_likelihood]] - (1-Table1[[#This Row],[poisson_likelihood]])/(1/Table1[[#This Row],[99/pinn implied]]-1))/4</f>
        <v>#DIV/0!</v>
      </c>
      <c r="Q70" s="3" t="e">
        <f>Table1[[#This Row],[kelly/4 99]]*$W$2*$U$2</f>
        <v>#DIV/0!</v>
      </c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8202</v>
      </c>
      <c r="B71" t="s">
        <v>38</v>
      </c>
      <c r="C71" s="1">
        <v>45623</v>
      </c>
      <c r="D71" t="s">
        <v>13</v>
      </c>
      <c r="E71">
        <v>2.5</v>
      </c>
      <c r="F71" s="2">
        <v>0.57471264367816</v>
      </c>
      <c r="G71" s="2">
        <v>0.55120400964459904</v>
      </c>
      <c r="H71" s="2">
        <v>0.59600418263641297</v>
      </c>
      <c r="I71" s="2">
        <v>0.59322033898305004</v>
      </c>
      <c r="J71" s="2">
        <v>0.58783783783783705</v>
      </c>
      <c r="K71" s="2">
        <v>1.2515972225459001E-2</v>
      </c>
      <c r="M71" s="2" t="e">
        <f>[1]!Table1[[#This Row],[kelly/4 365]]=(Table1[[#This Row],[poisson_likelihood]] - (1-Table1[[#This Row],[poisson_likelihood]])/(1/Table1[[#This Row],[365 implied]]-1))/4</f>
        <v>#DIV/0!</v>
      </c>
      <c r="N71" s="3" t="e">
        <f>Table1[[#This Row],[kelly/4 365]]*$W$2*$U$2</f>
        <v>#DIV/0!</v>
      </c>
      <c r="P71" s="2" t="e">
        <f>(Table1[[#This Row],[poisson_likelihood]] - (1-Table1[[#This Row],[poisson_likelihood]])/(1/Table1[[#This Row],[99/pinn implied]]-1))/4</f>
        <v>#DIV/0!</v>
      </c>
      <c r="Q71" s="3" t="e">
        <f>Table1[[#This Row],[kelly/4 99]]*$W$2*$U$2</f>
        <v>#DIV/0!</v>
      </c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8421</v>
      </c>
      <c r="B72" t="s">
        <v>148</v>
      </c>
      <c r="C72" s="1">
        <v>45623</v>
      </c>
      <c r="D72" t="s">
        <v>12</v>
      </c>
      <c r="E72">
        <v>2.5</v>
      </c>
      <c r="F72" s="2">
        <v>0.54644808743169304</v>
      </c>
      <c r="G72" s="2">
        <v>0.59801716793823201</v>
      </c>
      <c r="H72" s="2">
        <v>0.56867089697698903</v>
      </c>
      <c r="I72" s="2">
        <v>0.57065217391304301</v>
      </c>
      <c r="J72" s="2">
        <v>0.512658227848101</v>
      </c>
      <c r="K72" s="2">
        <v>1.2249319719244299E-2</v>
      </c>
      <c r="M72" s="2" t="e">
        <f>[1]!Table1[[#This Row],[kelly/4 365]]=(Table1[[#This Row],[poisson_likelihood]] - (1-Table1[[#This Row],[poisson_likelihood]])/(1/Table1[[#This Row],[365 implied]]-1))/4</f>
        <v>#DIV/0!</v>
      </c>
      <c r="N72" s="3" t="e">
        <f>Table1[[#This Row],[kelly/4 365]]*$W$2*$U$2</f>
        <v>#DIV/0!</v>
      </c>
      <c r="P72" s="2" t="e">
        <f>(Table1[[#This Row],[poisson_likelihood]] - (1-Table1[[#This Row],[poisson_likelihood]])/(1/Table1[[#This Row],[99/pinn implied]]-1))/4</f>
        <v>#DIV/0!</v>
      </c>
      <c r="Q72" s="3" t="e">
        <f>Table1[[#This Row],[kelly/4 99]]*$W$2*$U$2</f>
        <v>#DIV/0!</v>
      </c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8239</v>
      </c>
      <c r="B73" t="s">
        <v>57</v>
      </c>
      <c r="C73" s="1">
        <v>45623</v>
      </c>
      <c r="D73" t="s">
        <v>12</v>
      </c>
      <c r="E73">
        <v>2.5</v>
      </c>
      <c r="F73" s="2">
        <v>0.55248618784530301</v>
      </c>
      <c r="G73" s="2">
        <v>0.60814917210951003</v>
      </c>
      <c r="H73" s="2">
        <v>0.57423535385853297</v>
      </c>
      <c r="I73" s="2">
        <v>0.54838709677419295</v>
      </c>
      <c r="J73" s="2">
        <v>0.57453416149068304</v>
      </c>
      <c r="K73" s="2">
        <v>1.21499970629463E-2</v>
      </c>
      <c r="M73" s="2" t="e">
        <f>[1]!Table1[[#This Row],[kelly/4 365]]=(Table1[[#This Row],[poisson_likelihood]] - (1-Table1[[#This Row],[poisson_likelihood]])/(1/Table1[[#This Row],[365 implied]]-1))/4</f>
        <v>#DIV/0!</v>
      </c>
      <c r="N73" s="3" t="e">
        <f>Table1[[#This Row],[kelly/4 365]]*$W$2*$U$2</f>
        <v>#DIV/0!</v>
      </c>
      <c r="P73" s="2" t="e">
        <f>(Table1[[#This Row],[poisson_likelihood]] - (1-Table1[[#This Row],[poisson_likelihood]])/(1/Table1[[#This Row],[99/pinn implied]]-1))/4</f>
        <v>#DIV/0!</v>
      </c>
      <c r="Q73" s="3" t="e">
        <f>Table1[[#This Row],[kelly/4 99]]*$W$2*$U$2</f>
        <v>#DIV/0!</v>
      </c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8349</v>
      </c>
      <c r="B74" t="s">
        <v>112</v>
      </c>
      <c r="C74" s="1">
        <v>45623</v>
      </c>
      <c r="D74" t="s">
        <v>12</v>
      </c>
      <c r="E74">
        <v>2.5</v>
      </c>
      <c r="F74" s="2">
        <v>0.42553191489361702</v>
      </c>
      <c r="G74" s="2">
        <v>0.497263585023273</v>
      </c>
      <c r="H74" s="2">
        <v>0.45318906131206199</v>
      </c>
      <c r="I74" s="2">
        <v>0.45989304812834197</v>
      </c>
      <c r="J74" s="2">
        <v>0.42153846153846097</v>
      </c>
      <c r="K74" s="2">
        <v>1.20359803858048E-2</v>
      </c>
      <c r="M74" s="2" t="e">
        <f>[1]!Table1[[#This Row],[kelly/4 365]]=(Table1[[#This Row],[poisson_likelihood]] - (1-Table1[[#This Row],[poisson_likelihood]])/(1/Table1[[#This Row],[365 implied]]-1))/4</f>
        <v>#DIV/0!</v>
      </c>
      <c r="N74" s="3" t="e">
        <f>Table1[[#This Row],[kelly/4 365]]*$W$2*$U$2</f>
        <v>#DIV/0!</v>
      </c>
      <c r="P74" s="2" t="e">
        <f>(Table1[[#This Row],[poisson_likelihood]] - (1-Table1[[#This Row],[poisson_likelihood]])/(1/Table1[[#This Row],[99/pinn implied]]-1))/4</f>
        <v>#DIV/0!</v>
      </c>
      <c r="Q74" s="3" t="e">
        <f>Table1[[#This Row],[kelly/4 99]]*$W$2*$U$2</f>
        <v>#DIV/0!</v>
      </c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8219</v>
      </c>
      <c r="B75" t="s">
        <v>47</v>
      </c>
      <c r="C75" s="1">
        <v>45623</v>
      </c>
      <c r="D75" t="s">
        <v>12</v>
      </c>
      <c r="E75">
        <v>2.5</v>
      </c>
      <c r="F75" s="2">
        <v>0.57471264367816</v>
      </c>
      <c r="G75" s="2">
        <v>0.625705063894888</v>
      </c>
      <c r="H75" s="2">
        <v>0.59499386712511504</v>
      </c>
      <c r="I75" s="2">
        <v>0.64130434782608603</v>
      </c>
      <c r="J75" s="2">
        <v>0.63975155279503104</v>
      </c>
      <c r="K75" s="2">
        <v>1.19220705397636E-2</v>
      </c>
      <c r="M75" s="2" t="e">
        <f>[1]!Table1[[#This Row],[kelly/4 365]]=(Table1[[#This Row],[poisson_likelihood]] - (1-Table1[[#This Row],[poisson_likelihood]])/(1/Table1[[#This Row],[365 implied]]-1))/4</f>
        <v>#DIV/0!</v>
      </c>
      <c r="N75" s="3" t="e">
        <f>Table1[[#This Row],[kelly/4 365]]*$W$2*$U$2</f>
        <v>#DIV/0!</v>
      </c>
      <c r="P75" s="2" t="e">
        <f>(Table1[[#This Row],[poisson_likelihood]] - (1-Table1[[#This Row],[poisson_likelihood]])/(1/Table1[[#This Row],[99/pinn implied]]-1))/4</f>
        <v>#DIV/0!</v>
      </c>
      <c r="Q75" s="3" t="e">
        <f>Table1[[#This Row],[kelly/4 99]]*$W$2*$U$2</f>
        <v>#DIV/0!</v>
      </c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8304</v>
      </c>
      <c r="B76" t="s">
        <v>89</v>
      </c>
      <c r="C76" s="1">
        <v>45623</v>
      </c>
      <c r="D76" t="s">
        <v>13</v>
      </c>
      <c r="E76">
        <v>3.5</v>
      </c>
      <c r="F76" s="2">
        <v>0.57471264367816</v>
      </c>
      <c r="G76" s="2">
        <v>0.55501897884866802</v>
      </c>
      <c r="H76" s="2">
        <v>0.59443153793901904</v>
      </c>
      <c r="I76" s="2">
        <v>0.66019417475728104</v>
      </c>
      <c r="J76" s="2">
        <v>0.64573991031390099</v>
      </c>
      <c r="K76" s="2">
        <v>1.15915121668563E-2</v>
      </c>
      <c r="M76" s="2" t="e">
        <f>[1]!Table1[[#This Row],[kelly/4 365]]=(Table1[[#This Row],[poisson_likelihood]] - (1-Table1[[#This Row],[poisson_likelihood]])/(1/Table1[[#This Row],[365 implied]]-1))/4</f>
        <v>#DIV/0!</v>
      </c>
      <c r="N76" s="3" t="e">
        <f>Table1[[#This Row],[kelly/4 365]]*$W$2*$U$2</f>
        <v>#DIV/0!</v>
      </c>
      <c r="P76" s="2" t="e">
        <f>(Table1[[#This Row],[poisson_likelihood]] - (1-Table1[[#This Row],[poisson_likelihood]])/(1/Table1[[#This Row],[99/pinn implied]]-1))/4</f>
        <v>#DIV/0!</v>
      </c>
      <c r="Q76" s="3" t="e">
        <f>Table1[[#This Row],[kelly/4 99]]*$W$2*$U$2</f>
        <v>#DIV/0!</v>
      </c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8192</v>
      </c>
      <c r="B77" t="s">
        <v>33</v>
      </c>
      <c r="C77" s="1">
        <v>45623</v>
      </c>
      <c r="D77" t="s">
        <v>13</v>
      </c>
      <c r="E77">
        <v>2.5</v>
      </c>
      <c r="F77" s="2">
        <v>0.41666666666666602</v>
      </c>
      <c r="G77" s="2">
        <v>0.40932398616936</v>
      </c>
      <c r="H77" s="2">
        <v>0.44287094893019702</v>
      </c>
      <c r="I77" s="2">
        <v>0.46527777777777701</v>
      </c>
      <c r="J77" s="2">
        <v>0.46274509803921499</v>
      </c>
      <c r="K77" s="2">
        <v>1.12304066843703E-2</v>
      </c>
      <c r="M77" s="2" t="e">
        <f>[1]!Table1[[#This Row],[kelly/4 365]]=(Table1[[#This Row],[poisson_likelihood]] - (1-Table1[[#This Row],[poisson_likelihood]])/(1/Table1[[#This Row],[365 implied]]-1))/4</f>
        <v>#DIV/0!</v>
      </c>
      <c r="N77" s="3" t="e">
        <f>Table1[[#This Row],[kelly/4 365]]*$W$2*$U$2</f>
        <v>#DIV/0!</v>
      </c>
      <c r="P77" s="2" t="e">
        <f>(Table1[[#This Row],[poisson_likelihood]] - (1-Table1[[#This Row],[poisson_likelihood]])/(1/Table1[[#This Row],[99/pinn implied]]-1))/4</f>
        <v>#DIV/0!</v>
      </c>
      <c r="Q77" s="3" t="e">
        <f>Table1[[#This Row],[kelly/4 99]]*$W$2*$U$2</f>
        <v>#DIV/0!</v>
      </c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8439</v>
      </c>
      <c r="B78" t="s">
        <v>157</v>
      </c>
      <c r="C78" s="1">
        <v>45623</v>
      </c>
      <c r="D78" t="s">
        <v>12</v>
      </c>
      <c r="E78">
        <v>1.5</v>
      </c>
      <c r="F78" s="2">
        <v>0.54644808743169304</v>
      </c>
      <c r="G78" s="2">
        <v>0.60566952442799304</v>
      </c>
      <c r="H78" s="2">
        <v>0.56655983503350005</v>
      </c>
      <c r="I78" s="2">
        <v>0.60264900662251597</v>
      </c>
      <c r="J78" s="2">
        <v>0.57950530035335601</v>
      </c>
      <c r="K78" s="2">
        <v>1.10856922022004E-2</v>
      </c>
      <c r="M78" s="2" t="e">
        <f>[1]!Table1[[#This Row],[kelly/4 365]]=(Table1[[#This Row],[poisson_likelihood]] - (1-Table1[[#This Row],[poisson_likelihood]])/(1/Table1[[#This Row],[365 implied]]-1))/4</f>
        <v>#DIV/0!</v>
      </c>
      <c r="N78" s="3" t="e">
        <f>Table1[[#This Row],[kelly/4 365]]*$W$2*$U$2</f>
        <v>#DIV/0!</v>
      </c>
      <c r="P78" s="2" t="e">
        <f>(Table1[[#This Row],[poisson_likelihood]] - (1-Table1[[#This Row],[poisson_likelihood]])/(1/Table1[[#This Row],[99/pinn implied]]-1))/4</f>
        <v>#DIV/0!</v>
      </c>
      <c r="Q78" s="3" t="e">
        <f>Table1[[#This Row],[kelly/4 99]]*$W$2*$U$2</f>
        <v>#DIV/0!</v>
      </c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8405</v>
      </c>
      <c r="B79" t="s">
        <v>140</v>
      </c>
      <c r="C79" s="1">
        <v>45623</v>
      </c>
      <c r="D79" t="s">
        <v>12</v>
      </c>
      <c r="E79">
        <v>2.5</v>
      </c>
      <c r="F79" s="2">
        <v>0.56497175141242895</v>
      </c>
      <c r="G79" s="2">
        <v>0.60935229260837398</v>
      </c>
      <c r="H79" s="2">
        <v>0.583981061937067</v>
      </c>
      <c r="I79" s="2">
        <v>0.55494505494505497</v>
      </c>
      <c r="J79" s="2">
        <v>0.54285714285714204</v>
      </c>
      <c r="K79" s="2">
        <v>1.09241816976002E-2</v>
      </c>
      <c r="M79" s="2" t="e">
        <f>[1]!Table1[[#This Row],[kelly/4 365]]=(Table1[[#This Row],[poisson_likelihood]] - (1-Table1[[#This Row],[poisson_likelihood]])/(1/Table1[[#This Row],[365 implied]]-1))/4</f>
        <v>#DIV/0!</v>
      </c>
      <c r="N79" s="3" t="e">
        <f>Table1[[#This Row],[kelly/4 365]]*$W$2*$U$2</f>
        <v>#DIV/0!</v>
      </c>
      <c r="P79" s="2" t="e">
        <f>(Table1[[#This Row],[poisson_likelihood]] - (1-Table1[[#This Row],[poisson_likelihood]])/(1/Table1[[#This Row],[99/pinn implied]]-1))/4</f>
        <v>#DIV/0!</v>
      </c>
      <c r="Q79" s="3" t="e">
        <f>Table1[[#This Row],[kelly/4 99]]*$W$2*$U$2</f>
        <v>#DIV/0!</v>
      </c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8481</v>
      </c>
      <c r="B80" t="s">
        <v>178</v>
      </c>
      <c r="C80" s="1">
        <v>45623</v>
      </c>
      <c r="D80" t="s">
        <v>12</v>
      </c>
      <c r="E80">
        <v>3.5</v>
      </c>
      <c r="F80" s="2">
        <v>0.485436893203883</v>
      </c>
      <c r="G80" s="2">
        <v>0.54369493497166099</v>
      </c>
      <c r="H80" s="2">
        <v>0.50734814722503796</v>
      </c>
      <c r="I80" s="2">
        <v>0.51315789473684204</v>
      </c>
      <c r="J80" s="2">
        <v>0.51672862453531598</v>
      </c>
      <c r="K80" s="2">
        <v>1.0645562095183801E-2</v>
      </c>
      <c r="M80" s="2" t="e">
        <f>[1]!Table1[[#This Row],[kelly/4 365]]=(Table1[[#This Row],[poisson_likelihood]] - (1-Table1[[#This Row],[poisson_likelihood]])/(1/Table1[[#This Row],[365 implied]]-1))/4</f>
        <v>#DIV/0!</v>
      </c>
      <c r="N80" s="3" t="e">
        <f>Table1[[#This Row],[kelly/4 365]]*$W$2*$U$2</f>
        <v>#DIV/0!</v>
      </c>
      <c r="P80" s="2" t="e">
        <f>(Table1[[#This Row],[poisson_likelihood]] - (1-Table1[[#This Row],[poisson_likelihood]])/(1/Table1[[#This Row],[99/pinn implied]]-1))/4</f>
        <v>#DIV/0!</v>
      </c>
      <c r="Q80" s="3" t="e">
        <f>Table1[[#This Row],[kelly/4 99]]*$W$2*$U$2</f>
        <v>#DIV/0!</v>
      </c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8159</v>
      </c>
      <c r="B81" t="s">
        <v>17</v>
      </c>
      <c r="C81" s="1">
        <v>45623</v>
      </c>
      <c r="D81" t="s">
        <v>12</v>
      </c>
      <c r="E81">
        <v>1.5</v>
      </c>
      <c r="F81" s="2">
        <v>0.60975609756097504</v>
      </c>
      <c r="G81" s="2">
        <v>0.66776967536922605</v>
      </c>
      <c r="H81" s="2">
        <v>0.626012251192681</v>
      </c>
      <c r="I81" s="2">
        <v>0.67261904761904701</v>
      </c>
      <c r="J81" s="2">
        <v>0.65051903114186804</v>
      </c>
      <c r="K81" s="2">
        <v>1.04140984203113E-2</v>
      </c>
      <c r="M81" s="2" t="e">
        <f>[1]!Table1[[#This Row],[kelly/4 365]]=(Table1[[#This Row],[poisson_likelihood]] - (1-Table1[[#This Row],[poisson_likelihood]])/(1/Table1[[#This Row],[365 implied]]-1))/4</f>
        <v>#DIV/0!</v>
      </c>
      <c r="N81" s="3" t="e">
        <f>Table1[[#This Row],[kelly/4 365]]*$W$2*$U$2</f>
        <v>#DIV/0!</v>
      </c>
      <c r="P81" s="2" t="e">
        <f>(Table1[[#This Row],[poisson_likelihood]] - (1-Table1[[#This Row],[poisson_likelihood]])/(1/Table1[[#This Row],[99/pinn implied]]-1))/4</f>
        <v>#DIV/0!</v>
      </c>
      <c r="Q81" s="3" t="e">
        <f>Table1[[#This Row],[kelly/4 99]]*$W$2*$U$2</f>
        <v>#DIV/0!</v>
      </c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8182</v>
      </c>
      <c r="B82" t="s">
        <v>28</v>
      </c>
      <c r="C82" s="1">
        <v>45623</v>
      </c>
      <c r="D82" t="s">
        <v>13</v>
      </c>
      <c r="E82">
        <v>2.5</v>
      </c>
      <c r="F82" s="2">
        <v>0.434782608695652</v>
      </c>
      <c r="G82" s="2">
        <v>0.41947722461084502</v>
      </c>
      <c r="H82" s="2">
        <v>0.45728998409680799</v>
      </c>
      <c r="I82" s="2">
        <v>0.46666666666666601</v>
      </c>
      <c r="J82" s="2">
        <v>0.466019417475728</v>
      </c>
      <c r="K82" s="2">
        <v>9.9551852735882806E-3</v>
      </c>
      <c r="M82" s="2" t="e">
        <f>[1]!Table1[[#This Row],[kelly/4 365]]=(Table1[[#This Row],[poisson_likelihood]] - (1-Table1[[#This Row],[poisson_likelihood]])/(1/Table1[[#This Row],[365 implied]]-1))/4</f>
        <v>#DIV/0!</v>
      </c>
      <c r="N82" s="3" t="e">
        <f>Table1[[#This Row],[kelly/4 365]]*$W$2*$U$2</f>
        <v>#DIV/0!</v>
      </c>
      <c r="P82" s="2" t="e">
        <f>(Table1[[#This Row],[poisson_likelihood]] - (1-Table1[[#This Row],[poisson_likelihood]])/(1/Table1[[#This Row],[99/pinn implied]]-1))/4</f>
        <v>#DIV/0!</v>
      </c>
      <c r="Q82" s="3" t="e">
        <f>Table1[[#This Row],[kelly/4 99]]*$W$2*$U$2</f>
        <v>#DIV/0!</v>
      </c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8478</v>
      </c>
      <c r="B83" t="s">
        <v>176</v>
      </c>
      <c r="C83" s="1">
        <v>45623</v>
      </c>
      <c r="D83" t="s">
        <v>13</v>
      </c>
      <c r="E83">
        <v>1.5</v>
      </c>
      <c r="F83" s="2">
        <v>0.48780487804877998</v>
      </c>
      <c r="G83" s="2">
        <v>0.46045110160735903</v>
      </c>
      <c r="H83" s="2">
        <v>0.50795132299184698</v>
      </c>
      <c r="I83" s="2">
        <v>0.59872611464968095</v>
      </c>
      <c r="J83" s="2">
        <v>0.59430604982206403</v>
      </c>
      <c r="K83" s="2">
        <v>9.8333838412589993E-3</v>
      </c>
      <c r="M83" s="2" t="e">
        <f>[1]!Table1[[#This Row],[kelly/4 365]]=(Table1[[#This Row],[poisson_likelihood]] - (1-Table1[[#This Row],[poisson_likelihood]])/(1/Table1[[#This Row],[365 implied]]-1))/4</f>
        <v>#DIV/0!</v>
      </c>
      <c r="N83" s="3" t="e">
        <f>Table1[[#This Row],[kelly/4 365]]*$W$2*$U$2</f>
        <v>#DIV/0!</v>
      </c>
      <c r="P83" s="2" t="e">
        <f>(Table1[[#This Row],[poisson_likelihood]] - (1-Table1[[#This Row],[poisson_likelihood]])/(1/Table1[[#This Row],[99/pinn implied]]-1))/4</f>
        <v>#DIV/0!</v>
      </c>
      <c r="Q83" s="3" t="e">
        <f>Table1[[#This Row],[kelly/4 99]]*$W$2*$U$2</f>
        <v>#DIV/0!</v>
      </c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8278</v>
      </c>
      <c r="B84" t="s">
        <v>76</v>
      </c>
      <c r="C84" s="1">
        <v>45623</v>
      </c>
      <c r="D84" t="s">
        <v>13</v>
      </c>
      <c r="E84">
        <v>2.5</v>
      </c>
      <c r="F84" s="2">
        <v>0.64935064935064901</v>
      </c>
      <c r="G84" s="2">
        <v>0.61810614336660596</v>
      </c>
      <c r="H84" s="2">
        <v>0.66309000269984697</v>
      </c>
      <c r="I84" s="2">
        <v>0.61212121212121196</v>
      </c>
      <c r="J84" s="2">
        <v>0.63573883161512001</v>
      </c>
      <c r="K84" s="2">
        <v>9.7956500730391992E-3</v>
      </c>
      <c r="M84" s="2" t="e">
        <f>[1]!Table1[[#This Row],[kelly/4 365]]=(Table1[[#This Row],[poisson_likelihood]] - (1-Table1[[#This Row],[poisson_likelihood]])/(1/Table1[[#This Row],[365 implied]]-1))/4</f>
        <v>#DIV/0!</v>
      </c>
      <c r="N84" s="3" t="e">
        <f>Table1[[#This Row],[kelly/4 365]]*$W$2*$U$2</f>
        <v>#DIV/0!</v>
      </c>
      <c r="P84" s="2" t="e">
        <f>(Table1[[#This Row],[poisson_likelihood]] - (1-Table1[[#This Row],[poisson_likelihood]])/(1/Table1[[#This Row],[99/pinn implied]]-1))/4</f>
        <v>#DIV/0!</v>
      </c>
      <c r="Q84" s="3" t="e">
        <f>Table1[[#This Row],[kelly/4 99]]*$W$2*$U$2</f>
        <v>#DIV/0!</v>
      </c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8323</v>
      </c>
      <c r="B85" t="s">
        <v>99</v>
      </c>
      <c r="C85" s="1">
        <v>45623</v>
      </c>
      <c r="D85" t="s">
        <v>12</v>
      </c>
      <c r="E85">
        <v>3.5</v>
      </c>
      <c r="F85" s="2">
        <v>0.43859649122806998</v>
      </c>
      <c r="G85" s="2">
        <v>0.49749560385239699</v>
      </c>
      <c r="H85" s="2">
        <v>0.460578466894774</v>
      </c>
      <c r="I85" s="2">
        <v>0.46111111111111103</v>
      </c>
      <c r="J85" s="2">
        <v>0.47741935483870901</v>
      </c>
      <c r="K85" s="2">
        <v>9.7888485390791695E-3</v>
      </c>
      <c r="M85" s="2" t="e">
        <f>[1]!Table1[[#This Row],[kelly/4 365]]=(Table1[[#This Row],[poisson_likelihood]] - (1-Table1[[#This Row],[poisson_likelihood]])/(1/Table1[[#This Row],[365 implied]]-1))/4</f>
        <v>#DIV/0!</v>
      </c>
      <c r="N85" s="3" t="e">
        <f>Table1[[#This Row],[kelly/4 365]]*$W$2*$U$2</f>
        <v>#DIV/0!</v>
      </c>
      <c r="P85" s="2" t="e">
        <f>(Table1[[#This Row],[poisson_likelihood]] - (1-Table1[[#This Row],[poisson_likelihood]])/(1/Table1[[#This Row],[99/pinn implied]]-1))/4</f>
        <v>#DIV/0!</v>
      </c>
      <c r="Q85" s="3" t="e">
        <f>Table1[[#This Row],[kelly/4 99]]*$W$2*$U$2</f>
        <v>#DIV/0!</v>
      </c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8409</v>
      </c>
      <c r="B86" t="s">
        <v>142</v>
      </c>
      <c r="C86" s="1">
        <v>45623</v>
      </c>
      <c r="D86" t="s">
        <v>12</v>
      </c>
      <c r="E86">
        <v>2.5</v>
      </c>
      <c r="F86" s="2">
        <v>0.64935064935064901</v>
      </c>
      <c r="G86" s="2">
        <v>0.69062981590187</v>
      </c>
      <c r="H86" s="2">
        <v>0.66274324917922001</v>
      </c>
      <c r="I86" s="2">
        <v>0.71345029239766</v>
      </c>
      <c r="J86" s="2">
        <v>0.70358306188925002</v>
      </c>
      <c r="K86" s="2">
        <v>9.5484276555550199E-3</v>
      </c>
      <c r="M86" s="2" t="e">
        <f>[1]!Table1[[#This Row],[kelly/4 365]]=(Table1[[#This Row],[poisson_likelihood]] - (1-Table1[[#This Row],[poisson_likelihood]])/(1/Table1[[#This Row],[365 implied]]-1))/4</f>
        <v>#DIV/0!</v>
      </c>
      <c r="N86" s="3" t="e">
        <f>Table1[[#This Row],[kelly/4 365]]*$W$2*$U$2</f>
        <v>#DIV/0!</v>
      </c>
      <c r="P86" s="2" t="e">
        <f>(Table1[[#This Row],[poisson_likelihood]] - (1-Table1[[#This Row],[poisson_likelihood]])/(1/Table1[[#This Row],[99/pinn implied]]-1))/4</f>
        <v>#DIV/0!</v>
      </c>
      <c r="Q86" s="3" t="e">
        <f>Table1[[#This Row],[kelly/4 99]]*$W$2*$U$2</f>
        <v>#DIV/0!</v>
      </c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8266</v>
      </c>
      <c r="B87" t="s">
        <v>70</v>
      </c>
      <c r="C87" s="1">
        <v>45623</v>
      </c>
      <c r="D87" t="s">
        <v>13</v>
      </c>
      <c r="E87">
        <v>2.5</v>
      </c>
      <c r="F87" s="2">
        <v>0.53475935828876997</v>
      </c>
      <c r="G87" s="2">
        <v>0.50780206817051798</v>
      </c>
      <c r="H87" s="2">
        <v>0.55248632784139395</v>
      </c>
      <c r="I87" s="2">
        <v>0.61081081081081001</v>
      </c>
      <c r="J87" s="2">
        <v>0.59501557632398705</v>
      </c>
      <c r="K87" s="2">
        <v>9.5256991561514202E-3</v>
      </c>
      <c r="M87" s="2" t="e">
        <f>[1]!Table1[[#This Row],[kelly/4 365]]=(Table1[[#This Row],[poisson_likelihood]] - (1-Table1[[#This Row],[poisson_likelihood]])/(1/Table1[[#This Row],[365 implied]]-1))/4</f>
        <v>#DIV/0!</v>
      </c>
      <c r="N87" s="3" t="e">
        <f>Table1[[#This Row],[kelly/4 365]]*$W$2*$U$2</f>
        <v>#DIV/0!</v>
      </c>
      <c r="P87" s="2" t="e">
        <f>(Table1[[#This Row],[poisson_likelihood]] - (1-Table1[[#This Row],[poisson_likelihood]])/(1/Table1[[#This Row],[99/pinn implied]]-1))/4</f>
        <v>#DIV/0!</v>
      </c>
      <c r="Q87" s="3" t="e">
        <f>Table1[[#This Row],[kelly/4 99]]*$W$2*$U$2</f>
        <v>#DIV/0!</v>
      </c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8228</v>
      </c>
      <c r="B88" t="s">
        <v>51</v>
      </c>
      <c r="C88" s="1">
        <v>45623</v>
      </c>
      <c r="D88" t="s">
        <v>13</v>
      </c>
      <c r="E88">
        <v>1.5</v>
      </c>
      <c r="F88" s="2">
        <v>0.40816326530612201</v>
      </c>
      <c r="G88" s="2">
        <v>0.38043960336745303</v>
      </c>
      <c r="H88" s="2">
        <v>0.430675877818118</v>
      </c>
      <c r="I88" s="2">
        <v>0.469879518072289</v>
      </c>
      <c r="J88" s="2">
        <v>0.432142857142857</v>
      </c>
      <c r="K88" s="2">
        <v>9.5096380438602496E-3</v>
      </c>
      <c r="M88" s="2" t="e">
        <f>[1]!Table1[[#This Row],[kelly/4 365]]=(Table1[[#This Row],[poisson_likelihood]] - (1-Table1[[#This Row],[poisson_likelihood]])/(1/Table1[[#This Row],[365 implied]]-1))/4</f>
        <v>#DIV/0!</v>
      </c>
      <c r="N88" s="3" t="e">
        <f>Table1[[#This Row],[kelly/4 365]]*$W$2*$U$2</f>
        <v>#DIV/0!</v>
      </c>
      <c r="P88" s="2" t="e">
        <f>(Table1[[#This Row],[poisson_likelihood]] - (1-Table1[[#This Row],[poisson_likelihood]])/(1/Table1[[#This Row],[99/pinn implied]]-1))/4</f>
        <v>#DIV/0!</v>
      </c>
      <c r="Q88" s="3" t="e">
        <f>Table1[[#This Row],[kelly/4 99]]*$W$2*$U$2</f>
        <v>#DIV/0!</v>
      </c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8232</v>
      </c>
      <c r="B89" t="s">
        <v>53</v>
      </c>
      <c r="C89" s="1">
        <v>45623</v>
      </c>
      <c r="D89" t="s">
        <v>13</v>
      </c>
      <c r="E89">
        <v>1.5</v>
      </c>
      <c r="F89" s="2">
        <v>0.434782608695652</v>
      </c>
      <c r="G89" s="2">
        <v>0.39886890202685199</v>
      </c>
      <c r="H89" s="2">
        <v>0.45626345778869098</v>
      </c>
      <c r="I89" s="2">
        <v>0.45108695652173902</v>
      </c>
      <c r="J89" s="2">
        <v>0.42857142857142799</v>
      </c>
      <c r="K89" s="2">
        <v>9.5011447911520896E-3</v>
      </c>
      <c r="M89" s="2" t="e">
        <f>[1]!Table1[[#This Row],[kelly/4 365]]=(Table1[[#This Row],[poisson_likelihood]] - (1-Table1[[#This Row],[poisson_likelihood]])/(1/Table1[[#This Row],[365 implied]]-1))/4</f>
        <v>#DIV/0!</v>
      </c>
      <c r="N89" s="3" t="e">
        <f>Table1[[#This Row],[kelly/4 365]]*$W$2*$U$2</f>
        <v>#DIV/0!</v>
      </c>
      <c r="P89" s="2" t="e">
        <f>(Table1[[#This Row],[poisson_likelihood]] - (1-Table1[[#This Row],[poisson_likelihood]])/(1/Table1[[#This Row],[99/pinn implied]]-1))/4</f>
        <v>#DIV/0!</v>
      </c>
      <c r="Q89" s="3" t="e">
        <f>Table1[[#This Row],[kelly/4 99]]*$W$2*$U$2</f>
        <v>#DIV/0!</v>
      </c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8284</v>
      </c>
      <c r="B90" t="s">
        <v>79</v>
      </c>
      <c r="C90" s="1">
        <v>45623</v>
      </c>
      <c r="D90" t="s">
        <v>13</v>
      </c>
      <c r="E90">
        <v>2.5</v>
      </c>
      <c r="F90" s="2">
        <v>0.59523809523809501</v>
      </c>
      <c r="G90" s="2">
        <v>0.558505764169275</v>
      </c>
      <c r="H90" s="2">
        <v>0.61004201051516804</v>
      </c>
      <c r="I90" s="2">
        <v>0.63768115942028902</v>
      </c>
      <c r="J90" s="2">
        <v>0.63690476190476097</v>
      </c>
      <c r="K90" s="2">
        <v>9.1435947299568499E-3</v>
      </c>
      <c r="M90" s="2" t="e">
        <f>[1]!Table1[[#This Row],[kelly/4 365]]=(Table1[[#This Row],[poisson_likelihood]] - (1-Table1[[#This Row],[poisson_likelihood]])/(1/Table1[[#This Row],[365 implied]]-1))/4</f>
        <v>#DIV/0!</v>
      </c>
      <c r="N90" s="3" t="e">
        <f>Table1[[#This Row],[kelly/4 365]]*$W$2*$U$2</f>
        <v>#DIV/0!</v>
      </c>
      <c r="P90" s="2" t="e">
        <f>(Table1[[#This Row],[poisson_likelihood]] - (1-Table1[[#This Row],[poisson_likelihood]])/(1/Table1[[#This Row],[99/pinn implied]]-1))/4</f>
        <v>#DIV/0!</v>
      </c>
      <c r="Q90" s="3" t="e">
        <f>Table1[[#This Row],[kelly/4 99]]*$W$2*$U$2</f>
        <v>#DIV/0!</v>
      </c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8298</v>
      </c>
      <c r="B91" t="s">
        <v>86</v>
      </c>
      <c r="C91" s="1">
        <v>45623</v>
      </c>
      <c r="D91" t="s">
        <v>13</v>
      </c>
      <c r="E91">
        <v>2.5</v>
      </c>
      <c r="F91" s="2">
        <v>0.625</v>
      </c>
      <c r="G91" s="2">
        <v>0.596020295834363</v>
      </c>
      <c r="H91" s="2">
        <v>0.63830648959625402</v>
      </c>
      <c r="I91" s="2">
        <v>0.65945945945945905</v>
      </c>
      <c r="J91" s="2">
        <v>0.66457680250783702</v>
      </c>
      <c r="K91" s="2">
        <v>8.8709930641699599E-3</v>
      </c>
      <c r="M91" s="2" t="e">
        <f>[1]!Table1[[#This Row],[kelly/4 365]]=(Table1[[#This Row],[poisson_likelihood]] - (1-Table1[[#This Row],[poisson_likelihood]])/(1/Table1[[#This Row],[365 implied]]-1))/4</f>
        <v>#DIV/0!</v>
      </c>
      <c r="N91" s="3" t="e">
        <f>Table1[[#This Row],[kelly/4 365]]*$W$2*$U$2</f>
        <v>#DIV/0!</v>
      </c>
      <c r="P91" s="2" t="e">
        <f>(Table1[[#This Row],[poisson_likelihood]] - (1-Table1[[#This Row],[poisson_likelihood]])/(1/Table1[[#This Row],[99/pinn implied]]-1))/4</f>
        <v>#DIV/0!</v>
      </c>
      <c r="Q91" s="3" t="e">
        <f>Table1[[#This Row],[kelly/4 99]]*$W$2*$U$2</f>
        <v>#DIV/0!</v>
      </c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8390</v>
      </c>
      <c r="B92" t="s">
        <v>132</v>
      </c>
      <c r="C92" s="1">
        <v>45623</v>
      </c>
      <c r="D92" t="s">
        <v>13</v>
      </c>
      <c r="E92">
        <v>1.5</v>
      </c>
      <c r="F92" s="2">
        <v>0.42194092827004198</v>
      </c>
      <c r="G92" s="2">
        <v>0.400228717065647</v>
      </c>
      <c r="H92" s="2">
        <v>0.442283234861998</v>
      </c>
      <c r="I92" s="2">
        <v>0.48913043478260798</v>
      </c>
      <c r="J92" s="2">
        <v>0.43887147335423199</v>
      </c>
      <c r="K92" s="2">
        <v>8.7976763910468901E-3</v>
      </c>
      <c r="M92" s="2" t="e">
        <f>[1]!Table1[[#This Row],[kelly/4 365]]=(Table1[[#This Row],[poisson_likelihood]] - (1-Table1[[#This Row],[poisson_likelihood]])/(1/Table1[[#This Row],[365 implied]]-1))/4</f>
        <v>#DIV/0!</v>
      </c>
      <c r="N92" s="3" t="e">
        <f>Table1[[#This Row],[kelly/4 365]]*$W$2*$U$2</f>
        <v>#DIV/0!</v>
      </c>
      <c r="P92" s="2" t="e">
        <f>(Table1[[#This Row],[poisson_likelihood]] - (1-Table1[[#This Row],[poisson_likelihood]])/(1/Table1[[#This Row],[99/pinn implied]]-1))/4</f>
        <v>#DIV/0!</v>
      </c>
      <c r="Q92" s="3" t="e">
        <f>Table1[[#This Row],[kelly/4 99]]*$W$2*$U$2</f>
        <v>#DIV/0!</v>
      </c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8360</v>
      </c>
      <c r="B93" t="s">
        <v>117</v>
      </c>
      <c r="C93" s="1">
        <v>45623</v>
      </c>
      <c r="D93" t="s">
        <v>13</v>
      </c>
      <c r="E93">
        <v>2.5</v>
      </c>
      <c r="F93" s="2">
        <v>0.52356020942408299</v>
      </c>
      <c r="G93" s="2">
        <v>0.49661232470831701</v>
      </c>
      <c r="H93" s="2">
        <v>0.54010858763699898</v>
      </c>
      <c r="I93" s="2">
        <v>0.53142857142857103</v>
      </c>
      <c r="J93" s="2">
        <v>0.56146179401993301</v>
      </c>
      <c r="K93" s="2">
        <v>8.6833523040297199E-3</v>
      </c>
      <c r="M93" s="2" t="e">
        <f>[1]!Table1[[#This Row],[kelly/4 365]]=(Table1[[#This Row],[poisson_likelihood]] - (1-Table1[[#This Row],[poisson_likelihood]])/(1/Table1[[#This Row],[365 implied]]-1))/4</f>
        <v>#DIV/0!</v>
      </c>
      <c r="N93" s="3" t="e">
        <f>Table1[[#This Row],[kelly/4 365]]*$W$2*$U$2</f>
        <v>#DIV/0!</v>
      </c>
      <c r="P93" s="2" t="e">
        <f>(Table1[[#This Row],[poisson_likelihood]] - (1-Table1[[#This Row],[poisson_likelihood]])/(1/Table1[[#This Row],[99/pinn implied]]-1))/4</f>
        <v>#DIV/0!</v>
      </c>
      <c r="Q93" s="3" t="e">
        <f>Table1[[#This Row],[kelly/4 99]]*$W$2*$U$2</f>
        <v>#DIV/0!</v>
      </c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8339</v>
      </c>
      <c r="B94" t="s">
        <v>107</v>
      </c>
      <c r="C94" s="1">
        <v>45623</v>
      </c>
      <c r="D94" t="s">
        <v>12</v>
      </c>
      <c r="E94">
        <v>1.5</v>
      </c>
      <c r="F94" s="2">
        <v>0.56497175141242895</v>
      </c>
      <c r="G94" s="2">
        <v>0.62905620495953996</v>
      </c>
      <c r="H94" s="2">
        <v>0.57979489885785696</v>
      </c>
      <c r="I94" s="2">
        <v>0.61818181818181805</v>
      </c>
      <c r="J94" s="2">
        <v>0.60854092526690395</v>
      </c>
      <c r="K94" s="2">
        <v>8.5184970709116792E-3</v>
      </c>
      <c r="M94" s="2" t="e">
        <f>[1]!Table1[[#This Row],[kelly/4 365]]=(Table1[[#This Row],[poisson_likelihood]] - (1-Table1[[#This Row],[poisson_likelihood]])/(1/Table1[[#This Row],[365 implied]]-1))/4</f>
        <v>#DIV/0!</v>
      </c>
      <c r="N94" s="3" t="e">
        <f>Table1[[#This Row],[kelly/4 365]]*$W$2*$U$2</f>
        <v>#DIV/0!</v>
      </c>
      <c r="P94" s="2" t="e">
        <f>(Table1[[#This Row],[poisson_likelihood]] - (1-Table1[[#This Row],[poisson_likelihood]])/(1/Table1[[#This Row],[99/pinn implied]]-1))/4</f>
        <v>#DIV/0!</v>
      </c>
      <c r="Q94" s="3" t="e">
        <f>Table1[[#This Row],[kelly/4 99]]*$W$2*$U$2</f>
        <v>#DIV/0!</v>
      </c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8248</v>
      </c>
      <c r="B95" t="s">
        <v>61</v>
      </c>
      <c r="C95" s="1">
        <v>45623</v>
      </c>
      <c r="D95" t="s">
        <v>13</v>
      </c>
      <c r="E95">
        <v>2.5</v>
      </c>
      <c r="F95" s="2">
        <v>0.52083333333333304</v>
      </c>
      <c r="G95" s="2">
        <v>0.49364540784178201</v>
      </c>
      <c r="H95" s="2">
        <v>0.53662703722470295</v>
      </c>
      <c r="I95" s="2">
        <v>0.55974842767295596</v>
      </c>
      <c r="J95" s="2">
        <v>0.56271186440677901</v>
      </c>
      <c r="K95" s="2">
        <v>8.2401933346277993E-3</v>
      </c>
      <c r="M95" s="2" t="e">
        <f>[1]!Table1[[#This Row],[kelly/4 365]]=(Table1[[#This Row],[poisson_likelihood]] - (1-Table1[[#This Row],[poisson_likelihood]])/(1/Table1[[#This Row],[365 implied]]-1))/4</f>
        <v>#DIV/0!</v>
      </c>
      <c r="N95" s="3" t="e">
        <f>Table1[[#This Row],[kelly/4 365]]*$W$2*$U$2</f>
        <v>#DIV/0!</v>
      </c>
      <c r="P95" s="2" t="e">
        <f>(Table1[[#This Row],[poisson_likelihood]] - (1-Table1[[#This Row],[poisson_likelihood]])/(1/Table1[[#This Row],[99/pinn implied]]-1))/4</f>
        <v>#DIV/0!</v>
      </c>
      <c r="Q95" s="3" t="e">
        <f>Table1[[#This Row],[kelly/4 99]]*$W$2*$U$2</f>
        <v>#DIV/0!</v>
      </c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8431</v>
      </c>
      <c r="B96" t="s">
        <v>153</v>
      </c>
      <c r="C96" s="1">
        <v>45623</v>
      </c>
      <c r="D96" t="s">
        <v>12</v>
      </c>
      <c r="E96">
        <v>2.5</v>
      </c>
      <c r="F96" s="2">
        <v>0.52356020942408299</v>
      </c>
      <c r="G96" s="2">
        <v>0.57060552794931996</v>
      </c>
      <c r="H96" s="2">
        <v>0.53917446477090003</v>
      </c>
      <c r="I96" s="2">
        <v>0.57303370786516805</v>
      </c>
      <c r="J96" s="2">
        <v>0.55023923444975997</v>
      </c>
      <c r="K96" s="2">
        <v>8.1931944264887393E-3</v>
      </c>
      <c r="M96" s="2" t="e">
        <f>[1]!Table1[[#This Row],[kelly/4 365]]=(Table1[[#This Row],[poisson_likelihood]] - (1-Table1[[#This Row],[poisson_likelihood]])/(1/Table1[[#This Row],[365 implied]]-1))/4</f>
        <v>#DIV/0!</v>
      </c>
      <c r="N96" s="3" t="e">
        <f>Table1[[#This Row],[kelly/4 365]]*$W$2*$U$2</f>
        <v>#DIV/0!</v>
      </c>
      <c r="P96" s="2" t="e">
        <f>(Table1[[#This Row],[poisson_likelihood]] - (1-Table1[[#This Row],[poisson_likelihood]])/(1/Table1[[#This Row],[99/pinn implied]]-1))/4</f>
        <v>#DIV/0!</v>
      </c>
      <c r="Q96" s="3" t="e">
        <f>Table1[[#This Row],[kelly/4 99]]*$W$2*$U$2</f>
        <v>#DIV/0!</v>
      </c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8486</v>
      </c>
      <c r="B97" t="s">
        <v>180</v>
      </c>
      <c r="C97" s="1">
        <v>45623</v>
      </c>
      <c r="D97" t="s">
        <v>13</v>
      </c>
      <c r="E97">
        <v>1.5</v>
      </c>
      <c r="F97" s="2">
        <v>0.485436893203883</v>
      </c>
      <c r="G97" s="2">
        <v>0.44665100179554201</v>
      </c>
      <c r="H97" s="2">
        <v>0.50185165997617398</v>
      </c>
      <c r="I97" s="2">
        <v>0.50543478260869501</v>
      </c>
      <c r="J97" s="2">
        <v>0.50943396226415005</v>
      </c>
      <c r="K97" s="2">
        <v>7.9750989506885191E-3</v>
      </c>
      <c r="M97" s="2" t="e">
        <f>[1]!Table1[[#This Row],[kelly/4 365]]=(Table1[[#This Row],[poisson_likelihood]] - (1-Table1[[#This Row],[poisson_likelihood]])/(1/Table1[[#This Row],[365 implied]]-1))/4</f>
        <v>#DIV/0!</v>
      </c>
      <c r="N97" s="3" t="e">
        <f>Table1[[#This Row],[kelly/4 365]]*$W$2*$U$2</f>
        <v>#DIV/0!</v>
      </c>
      <c r="P97" s="2" t="e">
        <f>(Table1[[#This Row],[poisson_likelihood]] - (1-Table1[[#This Row],[poisson_likelihood]])/(1/Table1[[#This Row],[99/pinn implied]]-1))/4</f>
        <v>#DIV/0!</v>
      </c>
      <c r="Q97" s="3" t="e">
        <f>Table1[[#This Row],[kelly/4 99]]*$W$2*$U$2</f>
        <v>#DIV/0!</v>
      </c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8412</v>
      </c>
      <c r="B98" t="s">
        <v>143</v>
      </c>
      <c r="C98" s="1">
        <v>45623</v>
      </c>
      <c r="D98" t="s">
        <v>13</v>
      </c>
      <c r="E98">
        <v>1.5</v>
      </c>
      <c r="F98" s="2">
        <v>0.56179775280898803</v>
      </c>
      <c r="G98" s="2">
        <v>0.51898118272236005</v>
      </c>
      <c r="H98" s="2">
        <v>0.575654822307897</v>
      </c>
      <c r="I98" s="2">
        <v>0.56578947368420995</v>
      </c>
      <c r="J98" s="2">
        <v>0.574585635359116</v>
      </c>
      <c r="K98" s="2">
        <v>7.9056358038643304E-3</v>
      </c>
      <c r="M98" s="2" t="e">
        <f>[1]!Table1[[#This Row],[kelly/4 365]]=(Table1[[#This Row],[poisson_likelihood]] - (1-Table1[[#This Row],[poisson_likelihood]])/(1/Table1[[#This Row],[365 implied]]-1))/4</f>
        <v>#DIV/0!</v>
      </c>
      <c r="N98" s="3" t="e">
        <f>Table1[[#This Row],[kelly/4 365]]*$W$2*$U$2</f>
        <v>#DIV/0!</v>
      </c>
      <c r="P98" s="2" t="e">
        <f>(Table1[[#This Row],[poisson_likelihood]] - (1-Table1[[#This Row],[poisson_likelihood]])/(1/Table1[[#This Row],[99/pinn implied]]-1))/4</f>
        <v>#DIV/0!</v>
      </c>
      <c r="Q98" s="3" t="e">
        <f>Table1[[#This Row],[kelly/4 99]]*$W$2*$U$2</f>
        <v>#DIV/0!</v>
      </c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8300</v>
      </c>
      <c r="B99" t="s">
        <v>87</v>
      </c>
      <c r="C99" s="1">
        <v>45623</v>
      </c>
      <c r="D99" t="s">
        <v>13</v>
      </c>
      <c r="E99">
        <v>2.5</v>
      </c>
      <c r="F99" s="2">
        <v>0.581395348837209</v>
      </c>
      <c r="G99" s="2">
        <v>0.55204431722870995</v>
      </c>
      <c r="H99" s="2">
        <v>0.59403815518566805</v>
      </c>
      <c r="I99" s="2">
        <v>0.59375</v>
      </c>
      <c r="J99" s="2">
        <v>0.56704980842911801</v>
      </c>
      <c r="K99" s="2">
        <v>7.5505649025520696E-3</v>
      </c>
      <c r="M99" s="2" t="e">
        <f>[1]!Table1[[#This Row],[kelly/4 365]]=(Table1[[#This Row],[poisson_likelihood]] - (1-Table1[[#This Row],[poisson_likelihood]])/(1/Table1[[#This Row],[365 implied]]-1))/4</f>
        <v>#DIV/0!</v>
      </c>
      <c r="N99" s="3" t="e">
        <f>Table1[[#This Row],[kelly/4 365]]*$W$2*$U$2</f>
        <v>#DIV/0!</v>
      </c>
      <c r="P99" s="2" t="e">
        <f>(Table1[[#This Row],[poisson_likelihood]] - (1-Table1[[#This Row],[poisson_likelihood]])/(1/Table1[[#This Row],[99/pinn implied]]-1))/4</f>
        <v>#DIV/0!</v>
      </c>
      <c r="Q99" s="3" t="e">
        <f>Table1[[#This Row],[kelly/4 99]]*$W$2*$U$2</f>
        <v>#DIV/0!</v>
      </c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8538</v>
      </c>
      <c r="B100" t="s">
        <v>206</v>
      </c>
      <c r="C100" s="1">
        <v>45623</v>
      </c>
      <c r="D100" t="s">
        <v>13</v>
      </c>
      <c r="E100">
        <v>2.5</v>
      </c>
      <c r="F100" s="2">
        <v>0.61728395061728303</v>
      </c>
      <c r="G100" s="2">
        <v>0.58853164959029103</v>
      </c>
      <c r="H100" s="2">
        <v>0.62850081257601298</v>
      </c>
      <c r="I100" s="2">
        <v>0.632911392405063</v>
      </c>
      <c r="J100" s="2">
        <v>0.61878453038673997</v>
      </c>
      <c r="K100" s="2">
        <v>7.3271436988477899E-3</v>
      </c>
      <c r="M100" s="2" t="e">
        <f>[1]!Table1[[#This Row],[kelly/4 365]]=(Table1[[#This Row],[poisson_likelihood]] - (1-Table1[[#This Row],[poisson_likelihood]])/(1/Table1[[#This Row],[365 implied]]-1))/4</f>
        <v>#DIV/0!</v>
      </c>
      <c r="N100" s="3" t="e">
        <f>Table1[[#This Row],[kelly/4 365]]*$W$2*$U$2</f>
        <v>#DIV/0!</v>
      </c>
      <c r="P100" s="2" t="e">
        <f>(Table1[[#This Row],[poisson_likelihood]] - (1-Table1[[#This Row],[poisson_likelihood]])/(1/Table1[[#This Row],[99/pinn implied]]-1))/4</f>
        <v>#DIV/0!</v>
      </c>
      <c r="Q100" s="3" t="e">
        <f>Table1[[#This Row],[kelly/4 99]]*$W$2*$U$2</f>
        <v>#DIV/0!</v>
      </c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8463</v>
      </c>
      <c r="B101" t="s">
        <v>169</v>
      </c>
      <c r="C101" s="1">
        <v>45623</v>
      </c>
      <c r="D101" t="s">
        <v>12</v>
      </c>
      <c r="E101">
        <v>2.5</v>
      </c>
      <c r="F101" s="2">
        <v>0.4</v>
      </c>
      <c r="G101" s="2">
        <v>0.46275155627232001</v>
      </c>
      <c r="H101" s="2">
        <v>0.41674099531827802</v>
      </c>
      <c r="I101" s="2">
        <v>0.421686746987951</v>
      </c>
      <c r="J101" s="2">
        <v>0.40068493150684897</v>
      </c>
      <c r="K101" s="2">
        <v>6.9754147159494101E-3</v>
      </c>
      <c r="M101" s="2" t="e">
        <f>[1]!Table1[[#This Row],[kelly/4 365]]=(Table1[[#This Row],[poisson_likelihood]] - (1-Table1[[#This Row],[poisson_likelihood]])/(1/Table1[[#This Row],[365 implied]]-1))/4</f>
        <v>#DIV/0!</v>
      </c>
      <c r="N101" s="3" t="e">
        <f>Table1[[#This Row],[kelly/4 365]]*$W$2*$U$2</f>
        <v>#DIV/0!</v>
      </c>
      <c r="P101" s="2" t="e">
        <f>(Table1[[#This Row],[poisson_likelihood]] - (1-Table1[[#This Row],[poisson_likelihood]])/(1/Table1[[#This Row],[99/pinn implied]]-1))/4</f>
        <v>#DIV/0!</v>
      </c>
      <c r="Q101" s="3" t="e">
        <f>Table1[[#This Row],[kelly/4 99]]*$W$2*$U$2</f>
        <v>#DIV/0!</v>
      </c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8394</v>
      </c>
      <c r="B102" t="s">
        <v>134</v>
      </c>
      <c r="C102" s="1">
        <v>45623</v>
      </c>
      <c r="D102" t="s">
        <v>13</v>
      </c>
      <c r="E102">
        <v>3.5</v>
      </c>
      <c r="F102" s="2">
        <v>0.45662100456621002</v>
      </c>
      <c r="G102" s="2">
        <v>0.43849263361743301</v>
      </c>
      <c r="H102" s="2">
        <v>0.47099851248963598</v>
      </c>
      <c r="I102" s="2">
        <v>0.48701298701298701</v>
      </c>
      <c r="J102" s="2">
        <v>0.479310344827586</v>
      </c>
      <c r="K102" s="2">
        <v>6.6148618387191199E-3</v>
      </c>
      <c r="M102" s="2" t="e">
        <f>[1]!Table1[[#This Row],[kelly/4 365]]=(Table1[[#This Row],[poisson_likelihood]] - (1-Table1[[#This Row],[poisson_likelihood]])/(1/Table1[[#This Row],[365 implied]]-1))/4</f>
        <v>#DIV/0!</v>
      </c>
      <c r="N102" s="3" t="e">
        <f>Table1[[#This Row],[kelly/4 365]]*$W$2*$U$2</f>
        <v>#DIV/0!</v>
      </c>
      <c r="P102" s="2" t="e">
        <f>(Table1[[#This Row],[poisson_likelihood]] - (1-Table1[[#This Row],[poisson_likelihood]])/(1/Table1[[#This Row],[99/pinn implied]]-1))/4</f>
        <v>#DIV/0!</v>
      </c>
      <c r="Q102" s="3" t="e">
        <f>Table1[[#This Row],[kelly/4 99]]*$W$2*$U$2</f>
        <v>#DIV/0!</v>
      </c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8461</v>
      </c>
      <c r="B103" t="s">
        <v>168</v>
      </c>
      <c r="C103" s="1">
        <v>45623</v>
      </c>
      <c r="D103" t="s">
        <v>12</v>
      </c>
      <c r="E103">
        <v>1.5</v>
      </c>
      <c r="F103" s="2">
        <v>0.63694267515923497</v>
      </c>
      <c r="G103" s="2">
        <v>0.66934208986830701</v>
      </c>
      <c r="H103" s="2">
        <v>0.64644956870330705</v>
      </c>
      <c r="I103" s="2">
        <v>0.64393939393939303</v>
      </c>
      <c r="J103" s="2">
        <v>0.64319248826290998</v>
      </c>
      <c r="K103" s="2">
        <v>6.5464135369265796E-3</v>
      </c>
      <c r="M103" s="2" t="e">
        <f>[1]!Table1[[#This Row],[kelly/4 365]]=(Table1[[#This Row],[poisson_likelihood]] - (1-Table1[[#This Row],[poisson_likelihood]])/(1/Table1[[#This Row],[365 implied]]-1))/4</f>
        <v>#DIV/0!</v>
      </c>
      <c r="N103" s="3" t="e">
        <f>Table1[[#This Row],[kelly/4 365]]*$W$2*$U$2</f>
        <v>#DIV/0!</v>
      </c>
      <c r="P103" s="2" t="e">
        <f>(Table1[[#This Row],[poisson_likelihood]] - (1-Table1[[#This Row],[poisson_likelihood]])/(1/Table1[[#This Row],[99/pinn implied]]-1))/4</f>
        <v>#DIV/0!</v>
      </c>
      <c r="Q103" s="3" t="e">
        <f>Table1[[#This Row],[kelly/4 99]]*$W$2*$U$2</f>
        <v>#DIV/0!</v>
      </c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8234</v>
      </c>
      <c r="B104" t="s">
        <v>54</v>
      </c>
      <c r="C104" s="1">
        <v>45623</v>
      </c>
      <c r="D104" t="s">
        <v>13</v>
      </c>
      <c r="E104">
        <v>2.5</v>
      </c>
      <c r="F104" s="2">
        <v>0.50505050505050497</v>
      </c>
      <c r="G104" s="2">
        <v>0.47541793404216698</v>
      </c>
      <c r="H104" s="2">
        <v>0.51764783160780603</v>
      </c>
      <c r="I104" s="2">
        <v>0.535135135135135</v>
      </c>
      <c r="J104" s="2">
        <v>0.52500000000000002</v>
      </c>
      <c r="K104" s="2">
        <v>6.36293535292283E-3</v>
      </c>
      <c r="M104" s="2" t="e">
        <f>[1]!Table1[[#This Row],[kelly/4 365]]=(Table1[[#This Row],[poisson_likelihood]] - (1-Table1[[#This Row],[poisson_likelihood]])/(1/Table1[[#This Row],[365 implied]]-1))/4</f>
        <v>#DIV/0!</v>
      </c>
      <c r="N104" s="3" t="e">
        <f>Table1[[#This Row],[kelly/4 365]]*$W$2*$U$2</f>
        <v>#DIV/0!</v>
      </c>
      <c r="P104" s="2" t="e">
        <f>(Table1[[#This Row],[poisson_likelihood]] - (1-Table1[[#This Row],[poisson_likelihood]])/(1/Table1[[#This Row],[99/pinn implied]]-1))/4</f>
        <v>#DIV/0!</v>
      </c>
      <c r="Q104" s="3" t="e">
        <f>Table1[[#This Row],[kelly/4 99]]*$W$2*$U$2</f>
        <v>#DIV/0!</v>
      </c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8387</v>
      </c>
      <c r="B105" t="s">
        <v>131</v>
      </c>
      <c r="C105" s="1">
        <v>45623</v>
      </c>
      <c r="D105" t="s">
        <v>12</v>
      </c>
      <c r="E105">
        <v>2.5</v>
      </c>
      <c r="F105" s="2">
        <v>0.427350427350427</v>
      </c>
      <c r="G105" s="2">
        <v>0.48613832116890499</v>
      </c>
      <c r="H105" s="2">
        <v>0.441744279227477</v>
      </c>
      <c r="I105" s="2">
        <v>0.48630136986301298</v>
      </c>
      <c r="J105" s="2">
        <v>0.44074074074073999</v>
      </c>
      <c r="K105" s="2">
        <v>6.2838830955779497E-3</v>
      </c>
      <c r="M105" s="2" t="e">
        <f>[1]!Table1[[#This Row],[kelly/4 365]]=(Table1[[#This Row],[poisson_likelihood]] - (1-Table1[[#This Row],[poisson_likelihood]])/(1/Table1[[#This Row],[365 implied]]-1))/4</f>
        <v>#DIV/0!</v>
      </c>
      <c r="N105" s="3" t="e">
        <f>Table1[[#This Row],[kelly/4 365]]*$W$2*$U$2</f>
        <v>#DIV/0!</v>
      </c>
      <c r="P105" s="2" t="e">
        <f>(Table1[[#This Row],[poisson_likelihood]] - (1-Table1[[#This Row],[poisson_likelihood]])/(1/Table1[[#This Row],[99/pinn implied]]-1))/4</f>
        <v>#DIV/0!</v>
      </c>
      <c r="Q105" s="3" t="e">
        <f>Table1[[#This Row],[kelly/4 99]]*$W$2*$U$2</f>
        <v>#DIV/0!</v>
      </c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8268</v>
      </c>
      <c r="B106" t="s">
        <v>71</v>
      </c>
      <c r="C106" s="1">
        <v>45623</v>
      </c>
      <c r="D106" t="s">
        <v>13</v>
      </c>
      <c r="E106">
        <v>1.5</v>
      </c>
      <c r="F106" s="2">
        <v>0.476190476190476</v>
      </c>
      <c r="G106" s="2">
        <v>0.43615643791221598</v>
      </c>
      <c r="H106" s="2">
        <v>0.48841576719918101</v>
      </c>
      <c r="I106" s="2">
        <v>0.48235294117646998</v>
      </c>
      <c r="J106" s="2">
        <v>0.50495049504950495</v>
      </c>
      <c r="K106" s="2">
        <v>5.8347979814276701E-3</v>
      </c>
      <c r="M106" s="2" t="e">
        <f>[1]!Table1[[#This Row],[kelly/4 365]]=(Table1[[#This Row],[poisson_likelihood]] - (1-Table1[[#This Row],[poisson_likelihood]])/(1/Table1[[#This Row],[365 implied]]-1))/4</f>
        <v>#DIV/0!</v>
      </c>
      <c r="N106" s="3" t="e">
        <f>Table1[[#This Row],[kelly/4 365]]*$W$2*$U$2</f>
        <v>#DIV/0!</v>
      </c>
      <c r="P106" s="2" t="e">
        <f>(Table1[[#This Row],[poisson_likelihood]] - (1-Table1[[#This Row],[poisson_likelihood]])/(1/Table1[[#This Row],[99/pinn implied]]-1))/4</f>
        <v>#DIV/0!</v>
      </c>
      <c r="Q106" s="3" t="e">
        <f>Table1[[#This Row],[kelly/4 99]]*$W$2*$U$2</f>
        <v>#DIV/0!</v>
      </c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8254</v>
      </c>
      <c r="B107" t="s">
        <v>64</v>
      </c>
      <c r="C107" s="1">
        <v>45623</v>
      </c>
      <c r="D107" t="s">
        <v>13</v>
      </c>
      <c r="E107">
        <v>1.5</v>
      </c>
      <c r="F107" s="2">
        <v>0.49019607843137197</v>
      </c>
      <c r="G107" s="2">
        <v>0.44929783407518797</v>
      </c>
      <c r="H107" s="2">
        <v>0.50197540253797002</v>
      </c>
      <c r="I107" s="2">
        <v>0.50802139037433103</v>
      </c>
      <c r="J107" s="2">
        <v>0.51692307692307604</v>
      </c>
      <c r="K107" s="2">
        <v>5.7763993215046898E-3</v>
      </c>
      <c r="M107" s="2" t="e">
        <f>[1]!Table1[[#This Row],[kelly/4 365]]=(Table1[[#This Row],[poisson_likelihood]] - (1-Table1[[#This Row],[poisson_likelihood]])/(1/Table1[[#This Row],[365 implied]]-1))/4</f>
        <v>#DIV/0!</v>
      </c>
      <c r="N107" s="3" t="e">
        <f>Table1[[#This Row],[kelly/4 365]]*$W$2*$U$2</f>
        <v>#DIV/0!</v>
      </c>
      <c r="P107" s="2" t="e">
        <f>(Table1[[#This Row],[poisson_likelihood]] - (1-Table1[[#This Row],[poisson_likelihood]])/(1/Table1[[#This Row],[99/pinn implied]]-1))/4</f>
        <v>#DIV/0!</v>
      </c>
      <c r="Q107" s="3" t="e">
        <f>Table1[[#This Row],[kelly/4 99]]*$W$2*$U$2</f>
        <v>#DIV/0!</v>
      </c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8205</v>
      </c>
      <c r="B108" t="s">
        <v>40</v>
      </c>
      <c r="C108" s="1">
        <v>45623</v>
      </c>
      <c r="D108" t="s">
        <v>12</v>
      </c>
      <c r="E108">
        <v>1.5</v>
      </c>
      <c r="F108" s="2">
        <v>0.58823529411764697</v>
      </c>
      <c r="G108" s="2">
        <v>0.63149078764287103</v>
      </c>
      <c r="H108" s="2">
        <v>0.59762514131156497</v>
      </c>
      <c r="I108" s="2">
        <v>0.53475935828876997</v>
      </c>
      <c r="J108" s="2">
        <v>0.55076923076923001</v>
      </c>
      <c r="K108" s="2">
        <v>5.7009786534502E-3</v>
      </c>
      <c r="M108" s="2" t="e">
        <f>[1]!Table1[[#This Row],[kelly/4 365]]=(Table1[[#This Row],[poisson_likelihood]] - (1-Table1[[#This Row],[poisson_likelihood]])/(1/Table1[[#This Row],[365 implied]]-1))/4</f>
        <v>#DIV/0!</v>
      </c>
      <c r="N108" s="3" t="e">
        <f>Table1[[#This Row],[kelly/4 365]]*$W$2*$U$2</f>
        <v>#DIV/0!</v>
      </c>
      <c r="P108" s="2" t="e">
        <f>(Table1[[#This Row],[poisson_likelihood]] - (1-Table1[[#This Row],[poisson_likelihood]])/(1/Table1[[#This Row],[99/pinn implied]]-1))/4</f>
        <v>#DIV/0!</v>
      </c>
      <c r="Q108" s="3" t="e">
        <f>Table1[[#This Row],[kelly/4 99]]*$W$2*$U$2</f>
        <v>#DIV/0!</v>
      </c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8187</v>
      </c>
      <c r="B109" t="s">
        <v>31</v>
      </c>
      <c r="C109" s="1">
        <v>45623</v>
      </c>
      <c r="D109" t="s">
        <v>12</v>
      </c>
      <c r="E109">
        <v>1.5</v>
      </c>
      <c r="F109" s="2">
        <v>0.51813471502590602</v>
      </c>
      <c r="G109" s="2">
        <v>0.58052499837308202</v>
      </c>
      <c r="H109" s="2">
        <v>0.52900600632129102</v>
      </c>
      <c r="I109" s="2">
        <v>0.58045977011494199</v>
      </c>
      <c r="J109" s="2">
        <v>0.57432432432432401</v>
      </c>
      <c r="K109" s="2">
        <v>5.6402129570139398E-3</v>
      </c>
      <c r="M109" s="2" t="e">
        <f>[1]!Table1[[#This Row],[kelly/4 365]]=(Table1[[#This Row],[poisson_likelihood]] - (1-Table1[[#This Row],[poisson_likelihood]])/(1/Table1[[#This Row],[365 implied]]-1))/4</f>
        <v>#DIV/0!</v>
      </c>
      <c r="N109" s="3" t="e">
        <f>Table1[[#This Row],[kelly/4 365]]*$W$2*$U$2</f>
        <v>#DIV/0!</v>
      </c>
      <c r="P109" s="2" t="e">
        <f>(Table1[[#This Row],[poisson_likelihood]] - (1-Table1[[#This Row],[poisson_likelihood]])/(1/Table1[[#This Row],[99/pinn implied]]-1))/4</f>
        <v>#DIV/0!</v>
      </c>
      <c r="Q109" s="3" t="e">
        <f>Table1[[#This Row],[kelly/4 99]]*$W$2*$U$2</f>
        <v>#DIV/0!</v>
      </c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8355</v>
      </c>
      <c r="B110" t="s">
        <v>115</v>
      </c>
      <c r="C110" s="1">
        <v>45623</v>
      </c>
      <c r="D110" t="s">
        <v>12</v>
      </c>
      <c r="E110">
        <v>1.5</v>
      </c>
      <c r="F110" s="2">
        <v>0.58823529411764697</v>
      </c>
      <c r="G110" s="2">
        <v>0.62846506619153797</v>
      </c>
      <c r="H110" s="2">
        <v>0.59751227154971298</v>
      </c>
      <c r="I110" s="2">
        <v>0.57837837837837802</v>
      </c>
      <c r="J110" s="2">
        <v>0.578125</v>
      </c>
      <c r="K110" s="2">
        <v>5.6324505837544404E-3</v>
      </c>
      <c r="M110" s="2" t="e">
        <f>[1]!Table1[[#This Row],[kelly/4 365]]=(Table1[[#This Row],[poisson_likelihood]] - (1-Table1[[#This Row],[poisson_likelihood]])/(1/Table1[[#This Row],[365 implied]]-1))/4</f>
        <v>#DIV/0!</v>
      </c>
      <c r="N110" s="3" t="e">
        <f>Table1[[#This Row],[kelly/4 365]]*$W$2*$U$2</f>
        <v>#DIV/0!</v>
      </c>
      <c r="P110" s="2" t="e">
        <f>(Table1[[#This Row],[poisson_likelihood]] - (1-Table1[[#This Row],[poisson_likelihood]])/(1/Table1[[#This Row],[99/pinn implied]]-1))/4</f>
        <v>#DIV/0!</v>
      </c>
      <c r="Q110" s="3" t="e">
        <f>Table1[[#This Row],[kelly/4 99]]*$W$2*$U$2</f>
        <v>#DIV/0!</v>
      </c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8366</v>
      </c>
      <c r="B111" t="s">
        <v>120</v>
      </c>
      <c r="C111" s="1">
        <v>45623</v>
      </c>
      <c r="D111" t="s">
        <v>13</v>
      </c>
      <c r="E111">
        <v>2.5</v>
      </c>
      <c r="F111" s="2">
        <v>0.59523809523809501</v>
      </c>
      <c r="G111" s="2">
        <v>0.56240126956388004</v>
      </c>
      <c r="H111" s="2">
        <v>0.60431187907003003</v>
      </c>
      <c r="I111" s="2">
        <v>0.60344827586206895</v>
      </c>
      <c r="J111" s="2">
        <v>0.59933774834437004</v>
      </c>
      <c r="K111" s="2">
        <v>5.6043958961950703E-3</v>
      </c>
      <c r="M111" s="2" t="e">
        <f>[1]!Table1[[#This Row],[kelly/4 365]]=(Table1[[#This Row],[poisson_likelihood]] - (1-Table1[[#This Row],[poisson_likelihood]])/(1/Table1[[#This Row],[365 implied]]-1))/4</f>
        <v>#DIV/0!</v>
      </c>
      <c r="N111" s="3" t="e">
        <f>Table1[[#This Row],[kelly/4 365]]*$W$2*$U$2</f>
        <v>#DIV/0!</v>
      </c>
      <c r="P111" s="2" t="e">
        <f>(Table1[[#This Row],[poisson_likelihood]] - (1-Table1[[#This Row],[poisson_likelihood]])/(1/Table1[[#This Row],[99/pinn implied]]-1))/4</f>
        <v>#DIV/0!</v>
      </c>
      <c r="Q111" s="3" t="e">
        <f>Table1[[#This Row],[kelly/4 99]]*$W$2*$U$2</f>
        <v>#DIV/0!</v>
      </c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8499</v>
      </c>
      <c r="B112" t="s">
        <v>187</v>
      </c>
      <c r="C112" s="1">
        <v>45623</v>
      </c>
      <c r="D112" t="s">
        <v>12</v>
      </c>
      <c r="E112">
        <v>1.5</v>
      </c>
      <c r="F112" s="2">
        <v>0.65789473684210498</v>
      </c>
      <c r="G112" s="2">
        <v>0.69441312379782605</v>
      </c>
      <c r="H112" s="2">
        <v>0.66551540885762495</v>
      </c>
      <c r="I112" s="2">
        <v>0.64088397790055196</v>
      </c>
      <c r="J112" s="2">
        <v>0.648734177215189</v>
      </c>
      <c r="K112" s="2">
        <v>5.5689526267262398E-3</v>
      </c>
      <c r="M112" s="2" t="e">
        <f>[1]!Table1[[#This Row],[kelly/4 365]]=(Table1[[#This Row],[poisson_likelihood]] - (1-Table1[[#This Row],[poisson_likelihood]])/(1/Table1[[#This Row],[365 implied]]-1))/4</f>
        <v>#DIV/0!</v>
      </c>
      <c r="N112" s="3" t="e">
        <f>Table1[[#This Row],[kelly/4 365]]*$W$2*$U$2</f>
        <v>#DIV/0!</v>
      </c>
      <c r="P112" s="2" t="e">
        <f>(Table1[[#This Row],[poisson_likelihood]] - (1-Table1[[#This Row],[poisson_likelihood]])/(1/Table1[[#This Row],[99/pinn implied]]-1))/4</f>
        <v>#DIV/0!</v>
      </c>
      <c r="Q112" s="3" t="e">
        <f>Table1[[#This Row],[kelly/4 99]]*$W$2*$U$2</f>
        <v>#DIV/0!</v>
      </c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8385</v>
      </c>
      <c r="B113" t="s">
        <v>130</v>
      </c>
      <c r="C113" s="1">
        <v>45623</v>
      </c>
      <c r="D113" t="s">
        <v>12</v>
      </c>
      <c r="E113">
        <v>2.5</v>
      </c>
      <c r="F113" s="2">
        <v>0.59523809523809501</v>
      </c>
      <c r="G113" s="2">
        <v>0.61839546661215195</v>
      </c>
      <c r="H113" s="2">
        <v>0.60368587792208195</v>
      </c>
      <c r="I113" s="2">
        <v>0.56363636363636305</v>
      </c>
      <c r="J113" s="2">
        <v>0.54609929078014097</v>
      </c>
      <c r="K113" s="2">
        <v>5.2177481283447102E-3</v>
      </c>
      <c r="M113" s="2" t="e">
        <f>[1]!Table1[[#This Row],[kelly/4 365]]=(Table1[[#This Row],[poisson_likelihood]] - (1-Table1[[#This Row],[poisson_likelihood]])/(1/Table1[[#This Row],[365 implied]]-1))/4</f>
        <v>#DIV/0!</v>
      </c>
      <c r="N113" s="3" t="e">
        <f>Table1[[#This Row],[kelly/4 365]]*$W$2*$U$2</f>
        <v>#DIV/0!</v>
      </c>
      <c r="P113" s="2" t="e">
        <f>(Table1[[#This Row],[poisson_likelihood]] - (1-Table1[[#This Row],[poisson_likelihood]])/(1/Table1[[#This Row],[99/pinn implied]]-1))/4</f>
        <v>#DIV/0!</v>
      </c>
      <c r="Q113" s="3" t="e">
        <f>Table1[[#This Row],[kelly/4 99]]*$W$2*$U$2</f>
        <v>#DIV/0!</v>
      </c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8361</v>
      </c>
      <c r="B114" t="s">
        <v>118</v>
      </c>
      <c r="C114" s="1">
        <v>45623</v>
      </c>
      <c r="D114" t="s">
        <v>12</v>
      </c>
      <c r="E114">
        <v>2.5</v>
      </c>
      <c r="F114" s="2">
        <v>0.625</v>
      </c>
      <c r="G114" s="2">
        <v>0.65155309523508498</v>
      </c>
      <c r="H114" s="2">
        <v>0.63278680344953997</v>
      </c>
      <c r="I114" s="2">
        <v>0.62566844919786002</v>
      </c>
      <c r="J114" s="2">
        <v>0.64923076923076894</v>
      </c>
      <c r="K114" s="2">
        <v>5.1912022996934096E-3</v>
      </c>
      <c r="M114" s="2" t="e">
        <f>[1]!Table1[[#This Row],[kelly/4 365]]=(Table1[[#This Row],[poisson_likelihood]] - (1-Table1[[#This Row],[poisson_likelihood]])/(1/Table1[[#This Row],[365 implied]]-1))/4</f>
        <v>#DIV/0!</v>
      </c>
      <c r="N114" s="3" t="e">
        <f>Table1[[#This Row],[kelly/4 365]]*$W$2*$U$2</f>
        <v>#DIV/0!</v>
      </c>
      <c r="P114" s="2" t="e">
        <f>(Table1[[#This Row],[poisson_likelihood]] - (1-Table1[[#This Row],[poisson_likelihood]])/(1/Table1[[#This Row],[99/pinn implied]]-1))/4</f>
        <v>#DIV/0!</v>
      </c>
      <c r="Q114" s="3" t="e">
        <f>Table1[[#This Row],[kelly/4 99]]*$W$2*$U$2</f>
        <v>#DIV/0!</v>
      </c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8162</v>
      </c>
      <c r="B115" t="s">
        <v>18</v>
      </c>
      <c r="C115" s="1">
        <v>45623</v>
      </c>
      <c r="D115" t="s">
        <v>13</v>
      </c>
      <c r="E115">
        <v>1.5</v>
      </c>
      <c r="F115" s="2">
        <v>0.52910052910052896</v>
      </c>
      <c r="G115" s="2">
        <v>0.481420058191597</v>
      </c>
      <c r="H115" s="2">
        <v>0.53848672999428804</v>
      </c>
      <c r="I115" s="2">
        <v>0.50476190476190397</v>
      </c>
      <c r="J115" s="2">
        <v>0.51046025104602499</v>
      </c>
      <c r="K115" s="2">
        <v>4.9831235082036501E-3</v>
      </c>
      <c r="M115" s="2" t="e">
        <f>[1]!Table1[[#This Row],[kelly/4 365]]=(Table1[[#This Row],[poisson_likelihood]] - (1-Table1[[#This Row],[poisson_likelihood]])/(1/Table1[[#This Row],[365 implied]]-1))/4</f>
        <v>#DIV/0!</v>
      </c>
      <c r="N115" s="3" t="e">
        <f>Table1[[#This Row],[kelly/4 365]]*$W$2*$U$2</f>
        <v>#DIV/0!</v>
      </c>
      <c r="P115" s="2" t="e">
        <f>(Table1[[#This Row],[poisson_likelihood]] - (1-Table1[[#This Row],[poisson_likelihood]])/(1/Table1[[#This Row],[99/pinn implied]]-1))/4</f>
        <v>#DIV/0!</v>
      </c>
      <c r="Q115" s="3" t="e">
        <f>Table1[[#This Row],[kelly/4 99]]*$W$2*$U$2</f>
        <v>#DIV/0!</v>
      </c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8539</v>
      </c>
      <c r="B116" t="s">
        <v>207</v>
      </c>
      <c r="C116" s="1">
        <v>45623</v>
      </c>
      <c r="D116" t="s">
        <v>12</v>
      </c>
      <c r="E116">
        <v>1.5</v>
      </c>
      <c r="F116" s="2">
        <v>0.63694267515923497</v>
      </c>
      <c r="G116" s="2">
        <v>0.67412681103632199</v>
      </c>
      <c r="H116" s="2">
        <v>0.64369927530974203</v>
      </c>
      <c r="I116" s="2">
        <v>0.59558823529411697</v>
      </c>
      <c r="J116" s="2">
        <v>0.61971830985915399</v>
      </c>
      <c r="K116" s="2">
        <v>4.65257115627013E-3</v>
      </c>
      <c r="M116" s="2" t="e">
        <f>[1]!Table1[[#This Row],[kelly/4 365]]=(Table1[[#This Row],[poisson_likelihood]] - (1-Table1[[#This Row],[poisson_likelihood]])/(1/Table1[[#This Row],[365 implied]]-1))/4</f>
        <v>#DIV/0!</v>
      </c>
      <c r="N116" s="3" t="e">
        <f>Table1[[#This Row],[kelly/4 365]]*$W$2*$U$2</f>
        <v>#DIV/0!</v>
      </c>
      <c r="P116" s="2" t="e">
        <f>(Table1[[#This Row],[poisson_likelihood]] - (1-Table1[[#This Row],[poisson_likelihood]])/(1/Table1[[#This Row],[99/pinn implied]]-1))/4</f>
        <v>#DIV/0!</v>
      </c>
      <c r="Q116" s="3" t="e">
        <f>Table1[[#This Row],[kelly/4 99]]*$W$2*$U$2</f>
        <v>#DIV/0!</v>
      </c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8391</v>
      </c>
      <c r="B117" t="s">
        <v>133</v>
      </c>
      <c r="C117" s="1">
        <v>45623</v>
      </c>
      <c r="D117" t="s">
        <v>12</v>
      </c>
      <c r="E117">
        <v>2.5</v>
      </c>
      <c r="F117" s="2">
        <v>0.427350427350427</v>
      </c>
      <c r="G117" s="2">
        <v>0.48397633027487702</v>
      </c>
      <c r="H117" s="2">
        <v>0.43787275623757899</v>
      </c>
      <c r="I117" s="2">
        <v>0.41052631578947302</v>
      </c>
      <c r="J117" s="2">
        <v>0.41628959276018102</v>
      </c>
      <c r="K117" s="2">
        <v>4.5937032828240604E-3</v>
      </c>
      <c r="M117" s="2" t="e">
        <f>[1]!Table1[[#This Row],[kelly/4 365]]=(Table1[[#This Row],[poisson_likelihood]] - (1-Table1[[#This Row],[poisson_likelihood]])/(1/Table1[[#This Row],[365 implied]]-1))/4</f>
        <v>#DIV/0!</v>
      </c>
      <c r="N117" s="3" t="e">
        <f>Table1[[#This Row],[kelly/4 365]]*$W$2*$U$2</f>
        <v>#DIV/0!</v>
      </c>
      <c r="P117" s="2" t="e">
        <f>(Table1[[#This Row],[poisson_likelihood]] - (1-Table1[[#This Row],[poisson_likelihood]])/(1/Table1[[#This Row],[99/pinn implied]]-1))/4</f>
        <v>#DIV/0!</v>
      </c>
      <c r="Q117" s="3" t="e">
        <f>Table1[[#This Row],[kelly/4 99]]*$W$2*$U$2</f>
        <v>#DIV/0!</v>
      </c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8542</v>
      </c>
      <c r="B118" t="s">
        <v>208</v>
      </c>
      <c r="C118" s="1">
        <v>45623</v>
      </c>
      <c r="D118" t="s">
        <v>13</v>
      </c>
      <c r="E118">
        <v>2.5</v>
      </c>
      <c r="F118" s="2">
        <v>0.54054054054054002</v>
      </c>
      <c r="G118" s="2">
        <v>0.50409570494471201</v>
      </c>
      <c r="H118" s="2">
        <v>0.54795959206776801</v>
      </c>
      <c r="I118" s="2">
        <v>0.55714285714285705</v>
      </c>
      <c r="J118" s="2">
        <v>0.54732510288065805</v>
      </c>
      <c r="K118" s="2">
        <v>4.0368368604032003E-3</v>
      </c>
      <c r="M118" s="2" t="e">
        <f>[1]!Table1[[#This Row],[kelly/4 365]]=(Table1[[#This Row],[poisson_likelihood]] - (1-Table1[[#This Row],[poisson_likelihood]])/(1/Table1[[#This Row],[365 implied]]-1))/4</f>
        <v>#DIV/0!</v>
      </c>
      <c r="N118" s="3" t="e">
        <f>Table1[[#This Row],[kelly/4 365]]*$W$2*$U$2</f>
        <v>#DIV/0!</v>
      </c>
      <c r="P118" s="2" t="e">
        <f>(Table1[[#This Row],[poisson_likelihood]] - (1-Table1[[#This Row],[poisson_likelihood]])/(1/Table1[[#This Row],[99/pinn implied]]-1))/4</f>
        <v>#DIV/0!</v>
      </c>
      <c r="Q118" s="3" t="e">
        <f>Table1[[#This Row],[kelly/4 99]]*$W$2*$U$2</f>
        <v>#DIV/0!</v>
      </c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8313</v>
      </c>
      <c r="B119" t="s">
        <v>94</v>
      </c>
      <c r="C119" s="1">
        <v>45623</v>
      </c>
      <c r="D119" t="s">
        <v>12</v>
      </c>
      <c r="E119">
        <v>1.5</v>
      </c>
      <c r="F119" s="2">
        <v>0.625</v>
      </c>
      <c r="G119" s="2">
        <v>0.66568428026118798</v>
      </c>
      <c r="H119" s="2">
        <v>0.63100718753045804</v>
      </c>
      <c r="I119" s="2">
        <v>0.60115606936416099</v>
      </c>
      <c r="J119" s="2">
        <v>0.60327868852458999</v>
      </c>
      <c r="K119" s="2">
        <v>4.0047916869721803E-3</v>
      </c>
      <c r="M119" s="2" t="e">
        <f>[1]!Table1[[#This Row],[kelly/4 365]]=(Table1[[#This Row],[poisson_likelihood]] - (1-Table1[[#This Row],[poisson_likelihood]])/(1/Table1[[#This Row],[365 implied]]-1))/4</f>
        <v>#DIV/0!</v>
      </c>
      <c r="N119" s="3" t="e">
        <f>Table1[[#This Row],[kelly/4 365]]*$W$2*$U$2</f>
        <v>#DIV/0!</v>
      </c>
      <c r="P119" s="2" t="e">
        <f>(Table1[[#This Row],[poisson_likelihood]] - (1-Table1[[#This Row],[poisson_likelihood]])/(1/Table1[[#This Row],[99/pinn implied]]-1))/4</f>
        <v>#DIV/0!</v>
      </c>
      <c r="Q119" s="3" t="e">
        <f>Table1[[#This Row],[kelly/4 99]]*$W$2*$U$2</f>
        <v>#DIV/0!</v>
      </c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8218</v>
      </c>
      <c r="B120" t="s">
        <v>46</v>
      </c>
      <c r="C120" s="1">
        <v>45623</v>
      </c>
      <c r="D120" t="s">
        <v>13</v>
      </c>
      <c r="E120">
        <v>2.5</v>
      </c>
      <c r="F120" s="2">
        <v>0.43859649122806998</v>
      </c>
      <c r="G120" s="2">
        <v>0.414332521064952</v>
      </c>
      <c r="H120" s="2">
        <v>0.44751670175668701</v>
      </c>
      <c r="I120" s="2">
        <v>0.50531914893617003</v>
      </c>
      <c r="J120" s="2">
        <v>0.47256097560975602</v>
      </c>
      <c r="K120" s="2">
        <v>3.9722812510247204E-3</v>
      </c>
      <c r="M120" s="2" t="e">
        <f>[1]!Table1[[#This Row],[kelly/4 365]]=(Table1[[#This Row],[poisson_likelihood]] - (1-Table1[[#This Row],[poisson_likelihood]])/(1/Table1[[#This Row],[365 implied]]-1))/4</f>
        <v>#DIV/0!</v>
      </c>
      <c r="N120" s="3" t="e">
        <f>Table1[[#This Row],[kelly/4 365]]*$W$2*$U$2</f>
        <v>#DIV/0!</v>
      </c>
      <c r="P120" s="2" t="e">
        <f>(Table1[[#This Row],[poisson_likelihood]] - (1-Table1[[#This Row],[poisson_likelihood]])/(1/Table1[[#This Row],[99/pinn implied]]-1))/4</f>
        <v>#DIV/0!</v>
      </c>
      <c r="Q120" s="3" t="e">
        <f>Table1[[#This Row],[kelly/4 99]]*$W$2*$U$2</f>
        <v>#DIV/0!</v>
      </c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8488</v>
      </c>
      <c r="B121" t="s">
        <v>181</v>
      </c>
      <c r="C121" s="1">
        <v>45623</v>
      </c>
      <c r="D121" t="s">
        <v>13</v>
      </c>
      <c r="E121">
        <v>2.5</v>
      </c>
      <c r="F121" s="2">
        <v>0.56497175141242895</v>
      </c>
      <c r="G121" s="2">
        <v>0.526562217514708</v>
      </c>
      <c r="H121" s="2">
        <v>0.57180128950511799</v>
      </c>
      <c r="I121" s="2">
        <v>0.64367816091954</v>
      </c>
      <c r="J121" s="2">
        <v>0.59574468085106302</v>
      </c>
      <c r="K121" s="2">
        <v>3.9247670207987698E-3</v>
      </c>
      <c r="M121" s="2" t="e">
        <f>[1]!Table1[[#This Row],[kelly/4 365]]=(Table1[[#This Row],[poisson_likelihood]] - (1-Table1[[#This Row],[poisson_likelihood]])/(1/Table1[[#This Row],[365 implied]]-1))/4</f>
        <v>#DIV/0!</v>
      </c>
      <c r="N121" s="3" t="e">
        <f>Table1[[#This Row],[kelly/4 365]]*$W$2*$U$2</f>
        <v>#DIV/0!</v>
      </c>
      <c r="P121" s="2" t="e">
        <f>(Table1[[#This Row],[poisson_likelihood]] - (1-Table1[[#This Row],[poisson_likelihood]])/(1/Table1[[#This Row],[99/pinn implied]]-1))/4</f>
        <v>#DIV/0!</v>
      </c>
      <c r="Q121" s="3" t="e">
        <f>Table1[[#This Row],[kelly/4 99]]*$W$2*$U$2</f>
        <v>#DIV/0!</v>
      </c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8345</v>
      </c>
      <c r="B122" t="s">
        <v>110</v>
      </c>
      <c r="C122" s="1">
        <v>45623</v>
      </c>
      <c r="D122" t="s">
        <v>12</v>
      </c>
      <c r="E122">
        <v>2.5</v>
      </c>
      <c r="F122" s="2">
        <v>0.485436893203883</v>
      </c>
      <c r="G122" s="2">
        <v>0.53224732512458806</v>
      </c>
      <c r="H122" s="2">
        <v>0.493233085988658</v>
      </c>
      <c r="I122" s="2">
        <v>0.47252747252747201</v>
      </c>
      <c r="J122" s="2">
        <v>0.42993630573248398</v>
      </c>
      <c r="K122" s="2">
        <v>3.7877729095842699E-3</v>
      </c>
      <c r="M122" s="2" t="e">
        <f>[1]!Table1[[#This Row],[kelly/4 365]]=(Table1[[#This Row],[poisson_likelihood]] - (1-Table1[[#This Row],[poisson_likelihood]])/(1/Table1[[#This Row],[365 implied]]-1))/4</f>
        <v>#DIV/0!</v>
      </c>
      <c r="N122" s="3" t="e">
        <f>Table1[[#This Row],[kelly/4 365]]*$W$2*$U$2</f>
        <v>#DIV/0!</v>
      </c>
      <c r="P122" s="2" t="e">
        <f>(Table1[[#This Row],[poisson_likelihood]] - (1-Table1[[#This Row],[poisson_likelihood]])/(1/Table1[[#This Row],[99/pinn implied]]-1))/4</f>
        <v>#DIV/0!</v>
      </c>
      <c r="Q122" s="3" t="e">
        <f>Table1[[#This Row],[kelly/4 99]]*$W$2*$U$2</f>
        <v>#DIV/0!</v>
      </c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8466</v>
      </c>
      <c r="B123" t="s">
        <v>170</v>
      </c>
      <c r="C123" s="1">
        <v>45623</v>
      </c>
      <c r="D123" t="s">
        <v>13</v>
      </c>
      <c r="E123">
        <v>1.5</v>
      </c>
      <c r="F123" s="2">
        <v>0.40983606557377</v>
      </c>
      <c r="G123" s="2">
        <v>0.37232995688244502</v>
      </c>
      <c r="H123" s="2">
        <v>0.41807516223383501</v>
      </c>
      <c r="I123" s="2">
        <v>0.379746835443038</v>
      </c>
      <c r="J123" s="2">
        <v>0.38461538461538403</v>
      </c>
      <c r="K123" s="2">
        <v>3.4901728907217699E-3</v>
      </c>
      <c r="M123" s="2" t="e">
        <f>[1]!Table1[[#This Row],[kelly/4 365]]=(Table1[[#This Row],[poisson_likelihood]] - (1-Table1[[#This Row],[poisson_likelihood]])/(1/Table1[[#This Row],[365 implied]]-1))/4</f>
        <v>#DIV/0!</v>
      </c>
      <c r="N123" s="3" t="e">
        <f>Table1[[#This Row],[kelly/4 365]]*$W$2*$U$2</f>
        <v>#DIV/0!</v>
      </c>
      <c r="P123" s="2" t="e">
        <f>(Table1[[#This Row],[poisson_likelihood]] - (1-Table1[[#This Row],[poisson_likelihood]])/(1/Table1[[#This Row],[99/pinn implied]]-1))/4</f>
        <v>#DIV/0!</v>
      </c>
      <c r="Q123" s="3" t="e">
        <f>Table1[[#This Row],[kelly/4 99]]*$W$2*$U$2</f>
        <v>#DIV/0!</v>
      </c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8306</v>
      </c>
      <c r="B124" t="s">
        <v>90</v>
      </c>
      <c r="C124" s="1">
        <v>45623</v>
      </c>
      <c r="D124" t="s">
        <v>13</v>
      </c>
      <c r="E124">
        <v>2.5</v>
      </c>
      <c r="F124" s="2">
        <v>0.63694267515923497</v>
      </c>
      <c r="G124" s="2">
        <v>0.599391153888571</v>
      </c>
      <c r="H124" s="2">
        <v>0.64168908567528704</v>
      </c>
      <c r="I124" s="2">
        <v>0.6</v>
      </c>
      <c r="J124" s="2">
        <v>0.64539007092198497</v>
      </c>
      <c r="K124" s="2">
        <v>3.2683616272816099E-3</v>
      </c>
      <c r="M124" s="2" t="e">
        <f>[1]!Table1[[#This Row],[kelly/4 365]]=(Table1[[#This Row],[poisson_likelihood]] - (1-Table1[[#This Row],[poisson_likelihood]])/(1/Table1[[#This Row],[365 implied]]-1))/4</f>
        <v>#DIV/0!</v>
      </c>
      <c r="N124" s="3" t="e">
        <f>Table1[[#This Row],[kelly/4 365]]*$W$2*$U$2</f>
        <v>#DIV/0!</v>
      </c>
      <c r="P124" s="2" t="e">
        <f>(Table1[[#This Row],[poisson_likelihood]] - (1-Table1[[#This Row],[poisson_likelihood]])/(1/Table1[[#This Row],[99/pinn implied]]-1))/4</f>
        <v>#DIV/0!</v>
      </c>
      <c r="Q124" s="3" t="e">
        <f>Table1[[#This Row],[kelly/4 99]]*$W$2*$U$2</f>
        <v>#DIV/0!</v>
      </c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8435</v>
      </c>
      <c r="B125" t="s">
        <v>155</v>
      </c>
      <c r="C125" s="1">
        <v>45623</v>
      </c>
      <c r="D125" t="s">
        <v>12</v>
      </c>
      <c r="E125">
        <v>1.5</v>
      </c>
      <c r="F125" s="2">
        <v>0.57142857142857095</v>
      </c>
      <c r="G125" s="2">
        <v>0.61358859621109296</v>
      </c>
      <c r="H125" s="2">
        <v>0.57701248752436496</v>
      </c>
      <c r="I125" s="2">
        <v>0.53939393939393898</v>
      </c>
      <c r="J125" s="2">
        <v>0.52559726962457298</v>
      </c>
      <c r="K125" s="2">
        <v>3.2572843892130698E-3</v>
      </c>
      <c r="M125" s="2" t="e">
        <f>[1]!Table1[[#This Row],[kelly/4 365]]=(Table1[[#This Row],[poisson_likelihood]] - (1-Table1[[#This Row],[poisson_likelihood]])/(1/Table1[[#This Row],[365 implied]]-1))/4</f>
        <v>#DIV/0!</v>
      </c>
      <c r="N125" s="3" t="e">
        <f>Table1[[#This Row],[kelly/4 365]]*$W$2*$U$2</f>
        <v>#DIV/0!</v>
      </c>
      <c r="P125" s="2" t="e">
        <f>(Table1[[#This Row],[poisson_likelihood]] - (1-Table1[[#This Row],[poisson_likelihood]])/(1/Table1[[#This Row],[99/pinn implied]]-1))/4</f>
        <v>#DIV/0!</v>
      </c>
      <c r="Q125" s="3" t="e">
        <f>Table1[[#This Row],[kelly/4 99]]*$W$2*$U$2</f>
        <v>#DIV/0!</v>
      </c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8249</v>
      </c>
      <c r="B126" t="s">
        <v>62</v>
      </c>
      <c r="C126" s="1">
        <v>45623</v>
      </c>
      <c r="D126" t="s">
        <v>12</v>
      </c>
      <c r="E126">
        <v>2.5</v>
      </c>
      <c r="F126" s="2">
        <v>0.44247787610619399</v>
      </c>
      <c r="G126" s="2">
        <v>0.49377297421139998</v>
      </c>
      <c r="H126" s="2">
        <v>0.44946915390869902</v>
      </c>
      <c r="I126" s="2">
        <v>0.43575418994413401</v>
      </c>
      <c r="J126" s="2">
        <v>0.43269230769230699</v>
      </c>
      <c r="K126" s="2">
        <v>3.1349777447740399E-3</v>
      </c>
      <c r="M126" s="2" t="e">
        <f>[1]!Table1[[#This Row],[kelly/4 365]]=(Table1[[#This Row],[poisson_likelihood]] - (1-Table1[[#This Row],[poisson_likelihood]])/(1/Table1[[#This Row],[365 implied]]-1))/4</f>
        <v>#DIV/0!</v>
      </c>
      <c r="N126" s="3" t="e">
        <f>Table1[[#This Row],[kelly/4 365]]*$W$2*$U$2</f>
        <v>#DIV/0!</v>
      </c>
      <c r="P126" s="2" t="e">
        <f>(Table1[[#This Row],[poisson_likelihood]] - (1-Table1[[#This Row],[poisson_likelihood]])/(1/Table1[[#This Row],[99/pinn implied]]-1))/4</f>
        <v>#DIV/0!</v>
      </c>
      <c r="Q126" s="3" t="e">
        <f>Table1[[#This Row],[kelly/4 99]]*$W$2*$U$2</f>
        <v>#DIV/0!</v>
      </c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8317</v>
      </c>
      <c r="B127" t="s">
        <v>96</v>
      </c>
      <c r="C127" s="1">
        <v>45623</v>
      </c>
      <c r="D127" t="s">
        <v>12</v>
      </c>
      <c r="E127">
        <v>2.5</v>
      </c>
      <c r="F127" s="2">
        <v>0.63694267515923497</v>
      </c>
      <c r="G127" s="2">
        <v>0.67119262474761199</v>
      </c>
      <c r="H127" s="2">
        <v>0.641293304441935</v>
      </c>
      <c r="I127" s="2">
        <v>0.65363128491620104</v>
      </c>
      <c r="J127" s="2">
        <v>0.65695792880258896</v>
      </c>
      <c r="K127" s="2">
        <v>2.9958280587010998E-3</v>
      </c>
      <c r="M127" s="2" t="e">
        <f>[1]!Table1[[#This Row],[kelly/4 365]]=(Table1[[#This Row],[poisson_likelihood]] - (1-Table1[[#This Row],[poisson_likelihood]])/(1/Table1[[#This Row],[365 implied]]-1))/4</f>
        <v>#DIV/0!</v>
      </c>
      <c r="N127" s="3" t="e">
        <f>Table1[[#This Row],[kelly/4 365]]*$W$2*$U$2</f>
        <v>#DIV/0!</v>
      </c>
      <c r="P127" s="2" t="e">
        <f>(Table1[[#This Row],[poisson_likelihood]] - (1-Table1[[#This Row],[poisson_likelihood]])/(1/Table1[[#This Row],[99/pinn implied]]-1))/4</f>
        <v>#DIV/0!</v>
      </c>
      <c r="Q127" s="3" t="e">
        <f>Table1[[#This Row],[kelly/4 99]]*$W$2*$U$2</f>
        <v>#DIV/0!</v>
      </c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8242</v>
      </c>
      <c r="B128" t="s">
        <v>58</v>
      </c>
      <c r="C128" s="1">
        <v>45623</v>
      </c>
      <c r="D128" t="s">
        <v>13</v>
      </c>
      <c r="E128">
        <v>1.5</v>
      </c>
      <c r="F128" s="2">
        <v>0.45454545454545398</v>
      </c>
      <c r="G128" s="2">
        <v>0.41563130521863501</v>
      </c>
      <c r="H128" s="2">
        <v>0.46051836664025497</v>
      </c>
      <c r="I128" s="2">
        <v>0.48170731707316999</v>
      </c>
      <c r="J128" s="2">
        <v>0.45918367346938699</v>
      </c>
      <c r="K128" s="2">
        <v>2.7375847101172501E-3</v>
      </c>
      <c r="M128" s="2" t="e">
        <f>[1]!Table1[[#This Row],[kelly/4 365]]=(Table1[[#This Row],[poisson_likelihood]] - (1-Table1[[#This Row],[poisson_likelihood]])/(1/Table1[[#This Row],[365 implied]]-1))/4</f>
        <v>#DIV/0!</v>
      </c>
      <c r="N128" s="3" t="e">
        <f>Table1[[#This Row],[kelly/4 365]]*$W$2*$U$2</f>
        <v>#DIV/0!</v>
      </c>
      <c r="P128" s="2" t="e">
        <f>(Table1[[#This Row],[poisson_likelihood]] - (1-Table1[[#This Row],[poisson_likelihood]])/(1/Table1[[#This Row],[99/pinn implied]]-1))/4</f>
        <v>#DIV/0!</v>
      </c>
      <c r="Q128" s="3" t="e">
        <f>Table1[[#This Row],[kelly/4 99]]*$W$2*$U$2</f>
        <v>#DIV/0!</v>
      </c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8177</v>
      </c>
      <c r="B129" t="s">
        <v>26</v>
      </c>
      <c r="C129" s="1">
        <v>45623</v>
      </c>
      <c r="D129" t="s">
        <v>12</v>
      </c>
      <c r="E129">
        <v>3.5</v>
      </c>
      <c r="F129" s="2">
        <v>0.45454545454545398</v>
      </c>
      <c r="G129" s="2">
        <v>0.49745411678898799</v>
      </c>
      <c r="H129" s="2">
        <v>0.460454443785628</v>
      </c>
      <c r="I129" s="2">
        <v>0.44848484848484799</v>
      </c>
      <c r="J129" s="2">
        <v>0.42805755395683398</v>
      </c>
      <c r="K129" s="2">
        <v>2.7082867350796901E-3</v>
      </c>
      <c r="M129" s="2" t="e">
        <f>[1]!Table1[[#This Row],[kelly/4 365]]=(Table1[[#This Row],[poisson_likelihood]] - (1-Table1[[#This Row],[poisson_likelihood]])/(1/Table1[[#This Row],[365 implied]]-1))/4</f>
        <v>#DIV/0!</v>
      </c>
      <c r="N129" s="3" t="e">
        <f>Table1[[#This Row],[kelly/4 365]]*$W$2*$U$2</f>
        <v>#DIV/0!</v>
      </c>
      <c r="P129" s="2" t="e">
        <f>(Table1[[#This Row],[poisson_likelihood]] - (1-Table1[[#This Row],[poisson_likelihood]])/(1/Table1[[#This Row],[99/pinn implied]]-1))/4</f>
        <v>#DIV/0!</v>
      </c>
      <c r="Q129" s="3" t="e">
        <f>Table1[[#This Row],[kelly/4 99]]*$W$2*$U$2</f>
        <v>#DIV/0!</v>
      </c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8151</v>
      </c>
      <c r="B130" t="s">
        <v>11</v>
      </c>
      <c r="C130" s="1">
        <v>45623</v>
      </c>
      <c r="D130" t="s">
        <v>12</v>
      </c>
      <c r="E130">
        <v>2.5</v>
      </c>
      <c r="F130" s="2">
        <v>0.48309178743961301</v>
      </c>
      <c r="G130" s="2">
        <v>0.52633225449759902</v>
      </c>
      <c r="H130" s="2">
        <v>0.48836818307671898</v>
      </c>
      <c r="I130" s="2">
        <v>0.44751381215469599</v>
      </c>
      <c r="J130" s="2">
        <v>0.44871794871794801</v>
      </c>
      <c r="K130" s="2">
        <v>2.5519016282263499E-3</v>
      </c>
      <c r="M130" s="2" t="e">
        <f>[1]!Table1[[#This Row],[kelly/4 365]]=(Table1[[#This Row],[poisson_likelihood]] - (1-Table1[[#This Row],[poisson_likelihood]])/(1/Table1[[#This Row],[365 implied]]-1))/4</f>
        <v>#DIV/0!</v>
      </c>
      <c r="N130" s="3" t="e">
        <f>Table1[[#This Row],[kelly/4 365]]*$W$2*$U$2</f>
        <v>#DIV/0!</v>
      </c>
      <c r="P130" s="2" t="e">
        <f>(Table1[[#This Row],[poisson_likelihood]] - (1-Table1[[#This Row],[poisson_likelihood]])/(1/Table1[[#This Row],[99/pinn implied]]-1))/4</f>
        <v>#DIV/0!</v>
      </c>
      <c r="Q130" s="3" t="e">
        <f>Table1[[#This Row],[kelly/4 99]]*$W$2*$U$2</f>
        <v>#DIV/0!</v>
      </c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8286</v>
      </c>
      <c r="B131" t="s">
        <v>80</v>
      </c>
      <c r="C131" s="1">
        <v>45623</v>
      </c>
      <c r="D131" t="s">
        <v>13</v>
      </c>
      <c r="E131">
        <v>1.5</v>
      </c>
      <c r="F131" s="2">
        <v>0.39370078740157399</v>
      </c>
      <c r="G131" s="2">
        <v>0.36308127203572199</v>
      </c>
      <c r="H131" s="2">
        <v>0.39921512851368202</v>
      </c>
      <c r="I131" s="2">
        <v>0.38518518518518502</v>
      </c>
      <c r="J131" s="2">
        <v>0.39772727272727199</v>
      </c>
      <c r="K131" s="2">
        <v>2.2737705234990402E-3</v>
      </c>
      <c r="M131" s="2" t="e">
        <f>[1]!Table1[[#This Row],[kelly/4 365]]=(Table1[[#This Row],[poisson_likelihood]] - (1-Table1[[#This Row],[poisson_likelihood]])/(1/Table1[[#This Row],[365 implied]]-1))/4</f>
        <v>#DIV/0!</v>
      </c>
      <c r="N131" s="3" t="e">
        <f>Table1[[#This Row],[kelly/4 365]]*$W$2*$U$2</f>
        <v>#DIV/0!</v>
      </c>
      <c r="P131" s="2" t="e">
        <f>(Table1[[#This Row],[poisson_likelihood]] - (1-Table1[[#This Row],[poisson_likelihood]])/(1/Table1[[#This Row],[99/pinn implied]]-1))/4</f>
        <v>#DIV/0!</v>
      </c>
      <c r="Q131" s="3" t="e">
        <f>Table1[[#This Row],[kelly/4 99]]*$W$2*$U$2</f>
        <v>#DIV/0!</v>
      </c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8420</v>
      </c>
      <c r="B132" t="s">
        <v>147</v>
      </c>
      <c r="C132" s="1">
        <v>45623</v>
      </c>
      <c r="D132" t="s">
        <v>13</v>
      </c>
      <c r="E132">
        <v>1.5</v>
      </c>
      <c r="F132" s="2">
        <v>0.43103448275862</v>
      </c>
      <c r="G132" s="2">
        <v>0.39557788618773199</v>
      </c>
      <c r="H132" s="2">
        <v>0.43529092935246</v>
      </c>
      <c r="I132" s="2">
        <v>0.48571428571428499</v>
      </c>
      <c r="J132" s="2">
        <v>0.49145299145299098</v>
      </c>
      <c r="K132" s="2">
        <v>1.8702568366871699E-3</v>
      </c>
      <c r="M132" s="2" t="e">
        <f>[1]!Table1[[#This Row],[kelly/4 365]]=(Table1[[#This Row],[poisson_likelihood]] - (1-Table1[[#This Row],[poisson_likelihood]])/(1/Table1[[#This Row],[365 implied]]-1))/4</f>
        <v>#DIV/0!</v>
      </c>
      <c r="N132" s="3" t="e">
        <f>Table1[[#This Row],[kelly/4 365]]*$W$2*$U$2</f>
        <v>#DIV/0!</v>
      </c>
      <c r="P132" s="2" t="e">
        <f>(Table1[[#This Row],[poisson_likelihood]] - (1-Table1[[#This Row],[poisson_likelihood]])/(1/Table1[[#This Row],[99/pinn implied]]-1))/4</f>
        <v>#DIV/0!</v>
      </c>
      <c r="Q132" s="3" t="e">
        <f>Table1[[#This Row],[kelly/4 99]]*$W$2*$U$2</f>
        <v>#DIV/0!</v>
      </c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8208</v>
      </c>
      <c r="B133" t="s">
        <v>41</v>
      </c>
      <c r="C133" s="1">
        <v>45623</v>
      </c>
      <c r="D133" t="s">
        <v>13</v>
      </c>
      <c r="E133">
        <v>1.5</v>
      </c>
      <c r="F133" s="2">
        <v>0.48076923076923</v>
      </c>
      <c r="G133" s="2">
        <v>0.43324990947051001</v>
      </c>
      <c r="H133" s="2">
        <v>0.48439798519496902</v>
      </c>
      <c r="I133" s="2">
        <v>0.52127659574467999</v>
      </c>
      <c r="J133" s="2">
        <v>0.51829268292682895</v>
      </c>
      <c r="K133" s="2">
        <v>1.7471780568373101E-3</v>
      </c>
      <c r="M133" s="2" t="e">
        <f>[1]!Table1[[#This Row],[kelly/4 365]]=(Table1[[#This Row],[poisson_likelihood]] - (1-Table1[[#This Row],[poisson_likelihood]])/(1/Table1[[#This Row],[365 implied]]-1))/4</f>
        <v>#DIV/0!</v>
      </c>
      <c r="N133" s="3" t="e">
        <f>Table1[[#This Row],[kelly/4 365]]*$W$2*$U$2</f>
        <v>#DIV/0!</v>
      </c>
      <c r="P133" s="2" t="e">
        <f>(Table1[[#This Row],[poisson_likelihood]] - (1-Table1[[#This Row],[poisson_likelihood]])/(1/Table1[[#This Row],[99/pinn implied]]-1))/4</f>
        <v>#DIV/0!</v>
      </c>
      <c r="Q133" s="3" t="e">
        <f>Table1[[#This Row],[kelly/4 99]]*$W$2*$U$2</f>
        <v>#DIV/0!</v>
      </c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8165</v>
      </c>
      <c r="B134" t="s">
        <v>20</v>
      </c>
      <c r="C134" s="1">
        <v>45623</v>
      </c>
      <c r="D134" t="s">
        <v>12</v>
      </c>
      <c r="E134">
        <v>2.5</v>
      </c>
      <c r="F134" s="2">
        <v>0.434782608695652</v>
      </c>
      <c r="G134" s="2">
        <v>0.48099755251065701</v>
      </c>
      <c r="H134" s="2">
        <v>0.43793634239532098</v>
      </c>
      <c r="I134" s="2">
        <v>0.48993288590604001</v>
      </c>
      <c r="J134" s="2">
        <v>0.475471698113207</v>
      </c>
      <c r="K134" s="2">
        <v>1.39492067485354E-3</v>
      </c>
      <c r="M134" s="2" t="e">
        <f>[1]!Table1[[#This Row],[kelly/4 365]]=(Table1[[#This Row],[poisson_likelihood]] - (1-Table1[[#This Row],[poisson_likelihood]])/(1/Table1[[#This Row],[365 implied]]-1))/4</f>
        <v>#DIV/0!</v>
      </c>
      <c r="N134" s="3" t="e">
        <f>Table1[[#This Row],[kelly/4 365]]*$W$2*$U$2</f>
        <v>#DIV/0!</v>
      </c>
      <c r="P134" s="2" t="e">
        <f>(Table1[[#This Row],[poisson_likelihood]] - (1-Table1[[#This Row],[poisson_likelihood]])/(1/Table1[[#This Row],[99/pinn implied]]-1))/4</f>
        <v>#DIV/0!</v>
      </c>
      <c r="Q134" s="3" t="e">
        <f>Table1[[#This Row],[kelly/4 99]]*$W$2*$U$2</f>
        <v>#DIV/0!</v>
      </c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8518</v>
      </c>
      <c r="B135" t="s">
        <v>196</v>
      </c>
      <c r="C135" s="1">
        <v>45623</v>
      </c>
      <c r="D135" t="s">
        <v>13</v>
      </c>
      <c r="E135">
        <v>2.5</v>
      </c>
      <c r="F135" s="2">
        <v>0.59171597633136097</v>
      </c>
      <c r="G135" s="2">
        <v>0.54466264432931899</v>
      </c>
      <c r="H135" s="2">
        <v>0.59379519178687601</v>
      </c>
      <c r="I135" s="2">
        <v>0.66666666666666596</v>
      </c>
      <c r="J135" s="2">
        <v>0.66123778501628605</v>
      </c>
      <c r="K135" s="2">
        <v>1.2731427970368E-3</v>
      </c>
      <c r="M135" s="2" t="e">
        <f>[1]!Table1[[#This Row],[kelly/4 365]]=(Table1[[#This Row],[poisson_likelihood]] - (1-Table1[[#This Row],[poisson_likelihood]])/(1/Table1[[#This Row],[365 implied]]-1))/4</f>
        <v>#DIV/0!</v>
      </c>
      <c r="N135" s="3" t="e">
        <f>Table1[[#This Row],[kelly/4 365]]*$W$2*$U$2</f>
        <v>#DIV/0!</v>
      </c>
      <c r="P135" s="2" t="e">
        <f>(Table1[[#This Row],[poisson_likelihood]] - (1-Table1[[#This Row],[poisson_likelihood]])/(1/Table1[[#This Row],[99/pinn implied]]-1))/4</f>
        <v>#DIV/0!</v>
      </c>
      <c r="Q135" s="3" t="e">
        <f>Table1[[#This Row],[kelly/4 99]]*$W$2*$U$2</f>
        <v>#DIV/0!</v>
      </c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8216</v>
      </c>
      <c r="B136" t="s">
        <v>45</v>
      </c>
      <c r="C136" s="1">
        <v>45623</v>
      </c>
      <c r="D136" t="s">
        <v>13</v>
      </c>
      <c r="E136">
        <v>1.5</v>
      </c>
      <c r="F136" s="2">
        <v>0.467289719626168</v>
      </c>
      <c r="G136" s="2">
        <v>0.42269206796945902</v>
      </c>
      <c r="H136" s="2">
        <v>0.46989852804695198</v>
      </c>
      <c r="I136" s="2">
        <v>0.52447552447552404</v>
      </c>
      <c r="J136" s="2">
        <v>0.49275362318840499</v>
      </c>
      <c r="K136" s="2">
        <v>1.2243092150171001E-3</v>
      </c>
      <c r="M136" s="2" t="e">
        <f>[1]!Table1[[#This Row],[kelly/4 365]]=(Table1[[#This Row],[poisson_likelihood]] - (1-Table1[[#This Row],[poisson_likelihood]])/(1/Table1[[#This Row],[365 implied]]-1))/4</f>
        <v>#DIV/0!</v>
      </c>
      <c r="N136" s="3" t="e">
        <f>Table1[[#This Row],[kelly/4 365]]*$W$2*$U$2</f>
        <v>#DIV/0!</v>
      </c>
      <c r="P136" s="2" t="e">
        <f>(Table1[[#This Row],[poisson_likelihood]] - (1-Table1[[#This Row],[poisson_likelihood]])/(1/Table1[[#This Row],[99/pinn implied]]-1))/4</f>
        <v>#DIV/0!</v>
      </c>
      <c r="Q136" s="3" t="e">
        <f>Table1[[#This Row],[kelly/4 99]]*$W$2*$U$2</f>
        <v>#DIV/0!</v>
      </c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8514</v>
      </c>
      <c r="B137" t="s">
        <v>194</v>
      </c>
      <c r="C137" s="1">
        <v>45623</v>
      </c>
      <c r="D137" t="s">
        <v>13</v>
      </c>
      <c r="E137">
        <v>2.5</v>
      </c>
      <c r="F137" s="2">
        <v>0.476190476190476</v>
      </c>
      <c r="G137" s="2">
        <v>0.437811067490668</v>
      </c>
      <c r="H137" s="2">
        <v>0.47709867769461001</v>
      </c>
      <c r="I137" s="2">
        <v>0.459302325581395</v>
      </c>
      <c r="J137" s="2">
        <v>0.47712418300653597</v>
      </c>
      <c r="K137" s="2">
        <v>4.3345980879130799E-4</v>
      </c>
      <c r="M137" s="2" t="e">
        <f>[1]!Table1[[#This Row],[kelly/4 365]]=(Table1[[#This Row],[poisson_likelihood]] - (1-Table1[[#This Row],[poisson_likelihood]])/(1/Table1[[#This Row],[365 implied]]-1))/4</f>
        <v>#DIV/0!</v>
      </c>
      <c r="N137" s="3" t="e">
        <f>Table1[[#This Row],[kelly/4 365]]*$W$2*$U$2</f>
        <v>#DIV/0!</v>
      </c>
      <c r="P137" s="2" t="e">
        <f>(Table1[[#This Row],[poisson_likelihood]] - (1-Table1[[#This Row],[poisson_likelihood]])/(1/Table1[[#This Row],[99/pinn implied]]-1))/4</f>
        <v>#DIV/0!</v>
      </c>
      <c r="Q137" s="3" t="e">
        <f>Table1[[#This Row],[kelly/4 99]]*$W$2*$U$2</f>
        <v>#DIV/0!</v>
      </c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8312</v>
      </c>
      <c r="B138" t="s">
        <v>93</v>
      </c>
      <c r="C138" s="1">
        <v>45623</v>
      </c>
      <c r="D138" t="s">
        <v>13</v>
      </c>
      <c r="E138">
        <v>2.5</v>
      </c>
      <c r="F138" s="2">
        <v>0.5</v>
      </c>
      <c r="G138" s="2">
        <v>0.45839643864118601</v>
      </c>
      <c r="H138" s="2">
        <v>0.50012081190413205</v>
      </c>
      <c r="I138" s="2">
        <v>0.47096774193548302</v>
      </c>
      <c r="J138" s="2">
        <v>0.48120300751879602</v>
      </c>
      <c r="K138" s="2">
        <v>6.04059520663557E-5</v>
      </c>
      <c r="M138" s="2" t="e">
        <f>[1]!Table1[[#This Row],[kelly/4 365]]=(Table1[[#This Row],[poisson_likelihood]] - (1-Table1[[#This Row],[poisson_likelihood]])/(1/Table1[[#This Row],[365 implied]]-1))/4</f>
        <v>#DIV/0!</v>
      </c>
      <c r="N138" s="3" t="e">
        <f>Table1[[#This Row],[kelly/4 365]]*$W$2*$U$2</f>
        <v>#DIV/0!</v>
      </c>
      <c r="P138" s="2" t="e">
        <f>(Table1[[#This Row],[poisson_likelihood]] - (1-Table1[[#This Row],[poisson_likelihood]])/(1/Table1[[#This Row],[99/pinn implied]]-1))/4</f>
        <v>#DIV/0!</v>
      </c>
      <c r="Q138" s="3" t="e">
        <f>Table1[[#This Row],[kelly/4 99]]*$W$2*$U$2</f>
        <v>#DIV/0!</v>
      </c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8211</v>
      </c>
      <c r="B139" t="s">
        <v>43</v>
      </c>
      <c r="C139" s="1">
        <v>45623</v>
      </c>
      <c r="D139" t="s">
        <v>12</v>
      </c>
      <c r="E139">
        <v>1.5</v>
      </c>
      <c r="F139" s="2">
        <v>0.57471264367816</v>
      </c>
      <c r="G139" s="2">
        <v>0.60719260854286605</v>
      </c>
      <c r="H139" s="2">
        <v>0.57469793511036804</v>
      </c>
      <c r="I139" s="2">
        <v>0.56666666666666599</v>
      </c>
      <c r="J139" s="2">
        <v>0.52229299363057302</v>
      </c>
      <c r="K139" s="2">
        <v>-8.6462526889818908E-6</v>
      </c>
      <c r="M139" s="2" t="e">
        <f>[1]!Table1[[#This Row],[kelly/4 365]]=(Table1[[#This Row],[poisson_likelihood]] - (1-Table1[[#This Row],[poisson_likelihood]])/(1/Table1[[#This Row],[365 implied]]-1))/4</f>
        <v>#DIV/0!</v>
      </c>
      <c r="N139" s="3" t="e">
        <f>Table1[[#This Row],[kelly/4 365]]*$W$2*$U$2</f>
        <v>#DIV/0!</v>
      </c>
      <c r="P139" s="2" t="e">
        <f>(Table1[[#This Row],[poisson_likelihood]] - (1-Table1[[#This Row],[poisson_likelihood]])/(1/Table1[[#This Row],[99/pinn implied]]-1))/4</f>
        <v>#DIV/0!</v>
      </c>
      <c r="Q139" s="3" t="e">
        <f>Table1[[#This Row],[kelly/4 99]]*$W$2*$U$2</f>
        <v>#DIV/0!</v>
      </c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8515</v>
      </c>
      <c r="B140" t="s">
        <v>195</v>
      </c>
      <c r="C140" s="1">
        <v>45623</v>
      </c>
      <c r="D140" t="s">
        <v>12</v>
      </c>
      <c r="E140">
        <v>1.5</v>
      </c>
      <c r="F140" s="2">
        <v>0.63694267515923497</v>
      </c>
      <c r="G140" s="2">
        <v>0.65890135535841199</v>
      </c>
      <c r="H140" s="2">
        <v>0.63644819216727899</v>
      </c>
      <c r="I140" s="2">
        <v>0.58333333333333304</v>
      </c>
      <c r="J140" s="2">
        <v>0.58369098712446299</v>
      </c>
      <c r="K140" s="2">
        <v>-3.4049925323331699E-4</v>
      </c>
      <c r="M140" s="2" t="e">
        <f>[1]!Table1[[#This Row],[kelly/4 365]]=(Table1[[#This Row],[poisson_likelihood]] - (1-Table1[[#This Row],[poisson_likelihood]])/(1/Table1[[#This Row],[365 implied]]-1))/4</f>
        <v>#DIV/0!</v>
      </c>
      <c r="N140" s="3" t="e">
        <f>Table1[[#This Row],[kelly/4 365]]*$W$2*$U$2</f>
        <v>#DIV/0!</v>
      </c>
      <c r="P140" s="2" t="e">
        <f>(Table1[[#This Row],[poisson_likelihood]] - (1-Table1[[#This Row],[poisson_likelihood]])/(1/Table1[[#This Row],[99/pinn implied]]-1))/4</f>
        <v>#DIV/0!</v>
      </c>
      <c r="Q140" s="3" t="e">
        <f>Table1[[#This Row],[kelly/4 99]]*$W$2*$U$2</f>
        <v>#DIV/0!</v>
      </c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8530</v>
      </c>
      <c r="B141" t="s">
        <v>202</v>
      </c>
      <c r="C141" s="1">
        <v>45623</v>
      </c>
      <c r="D141" t="s">
        <v>13</v>
      </c>
      <c r="E141">
        <v>2.5</v>
      </c>
      <c r="F141" s="2">
        <v>0.52356020942408299</v>
      </c>
      <c r="G141" s="2">
        <v>0.48064389510188898</v>
      </c>
      <c r="H141" s="2">
        <v>0.522702971755301</v>
      </c>
      <c r="I141" s="2">
        <v>0.51891891891891895</v>
      </c>
      <c r="J141" s="2">
        <v>0.54545454545454497</v>
      </c>
      <c r="K141" s="2">
        <v>-4.4981427125662099E-4</v>
      </c>
      <c r="M141" s="2" t="e">
        <f>[1]!Table1[[#This Row],[kelly/4 365]]=(Table1[[#This Row],[poisson_likelihood]] - (1-Table1[[#This Row],[poisson_likelihood]])/(1/Table1[[#This Row],[365 implied]]-1))/4</f>
        <v>#DIV/0!</v>
      </c>
      <c r="N141" s="3" t="e">
        <f>Table1[[#This Row],[kelly/4 365]]*$W$2*$U$2</f>
        <v>#DIV/0!</v>
      </c>
      <c r="P141" s="2" t="e">
        <f>(Table1[[#This Row],[poisson_likelihood]] - (1-Table1[[#This Row],[poisson_likelihood]])/(1/Table1[[#This Row],[99/pinn implied]]-1))/4</f>
        <v>#DIV/0!</v>
      </c>
      <c r="Q141" s="3" t="e">
        <f>Table1[[#This Row],[kelly/4 99]]*$W$2*$U$2</f>
        <v>#DIV/0!</v>
      </c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8203</v>
      </c>
      <c r="B142" t="s">
        <v>39</v>
      </c>
      <c r="C142" s="1">
        <v>45623</v>
      </c>
      <c r="D142" t="s">
        <v>12</v>
      </c>
      <c r="E142">
        <v>2.5</v>
      </c>
      <c r="F142" s="2">
        <v>0.476190476190476</v>
      </c>
      <c r="G142" s="2">
        <v>0.51757574871228096</v>
      </c>
      <c r="H142" s="2">
        <v>0.47459091415686699</v>
      </c>
      <c r="I142" s="2">
        <v>0.467391304347826</v>
      </c>
      <c r="J142" s="2">
        <v>0.468354430379746</v>
      </c>
      <c r="K142" s="2">
        <v>-7.6342733422216005E-4</v>
      </c>
      <c r="M142" s="2" t="e">
        <f>[1]!Table1[[#This Row],[kelly/4 365]]=(Table1[[#This Row],[poisson_likelihood]] - (1-Table1[[#This Row],[poisson_likelihood]])/(1/Table1[[#This Row],[365 implied]]-1))/4</f>
        <v>#DIV/0!</v>
      </c>
      <c r="N142" s="3" t="e">
        <f>Table1[[#This Row],[kelly/4 365]]*$W$2*$U$2</f>
        <v>#DIV/0!</v>
      </c>
      <c r="P142" s="2" t="e">
        <f>(Table1[[#This Row],[poisson_likelihood]] - (1-Table1[[#This Row],[poisson_likelihood]])/(1/Table1[[#This Row],[99/pinn implied]]-1))/4</f>
        <v>#DIV/0!</v>
      </c>
      <c r="Q142" s="3" t="e">
        <f>Table1[[#This Row],[kelly/4 99]]*$W$2*$U$2</f>
        <v>#DIV/0!</v>
      </c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8521</v>
      </c>
      <c r="B143" t="s">
        <v>198</v>
      </c>
      <c r="C143" s="1">
        <v>45623</v>
      </c>
      <c r="D143" t="s">
        <v>12</v>
      </c>
      <c r="E143">
        <v>1.5</v>
      </c>
      <c r="F143" s="2">
        <v>0.64102564102564097</v>
      </c>
      <c r="G143" s="2">
        <v>0.66297716826073005</v>
      </c>
      <c r="H143" s="2">
        <v>0.63949017730289004</v>
      </c>
      <c r="I143" s="2">
        <v>0.62711864406779605</v>
      </c>
      <c r="J143" s="2">
        <v>0.62337662337662303</v>
      </c>
      <c r="K143" s="2">
        <v>-1.0693408069158399E-3</v>
      </c>
      <c r="M143" s="2" t="e">
        <f>[1]!Table1[[#This Row],[kelly/4 365]]=(Table1[[#This Row],[poisson_likelihood]] - (1-Table1[[#This Row],[poisson_likelihood]])/(1/Table1[[#This Row],[365 implied]]-1))/4</f>
        <v>#DIV/0!</v>
      </c>
      <c r="N143" s="3" t="e">
        <f>Table1[[#This Row],[kelly/4 365]]*$W$2*$U$2</f>
        <v>#DIV/0!</v>
      </c>
      <c r="P143" s="2" t="e">
        <f>(Table1[[#This Row],[poisson_likelihood]] - (1-Table1[[#This Row],[poisson_likelihood]])/(1/Table1[[#This Row],[99/pinn implied]]-1))/4</f>
        <v>#DIV/0!</v>
      </c>
      <c r="Q143" s="3" t="e">
        <f>Table1[[#This Row],[kelly/4 99]]*$W$2*$U$2</f>
        <v>#DIV/0!</v>
      </c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8154</v>
      </c>
      <c r="B144" t="s">
        <v>14</v>
      </c>
      <c r="C144" s="1">
        <v>45623</v>
      </c>
      <c r="D144" t="s">
        <v>13</v>
      </c>
      <c r="E144">
        <v>2.5</v>
      </c>
      <c r="F144" s="2">
        <v>0.45454545454545398</v>
      </c>
      <c r="G144" s="2">
        <v>0.41494321688652303</v>
      </c>
      <c r="H144" s="2">
        <v>0.45208737944840399</v>
      </c>
      <c r="I144" s="2">
        <v>0.46666666666666601</v>
      </c>
      <c r="J144" s="2">
        <v>0.44089456869009502</v>
      </c>
      <c r="K144" s="2">
        <v>-1.12661775281479E-3</v>
      </c>
      <c r="M144" s="2" t="e">
        <f>[1]!Table1[[#This Row],[kelly/4 365]]=(Table1[[#This Row],[poisson_likelihood]] - (1-Table1[[#This Row],[poisson_likelihood]])/(1/Table1[[#This Row],[365 implied]]-1))/4</f>
        <v>#DIV/0!</v>
      </c>
      <c r="N144" s="3" t="e">
        <f>Table1[[#This Row],[kelly/4 365]]*$W$2*$U$2</f>
        <v>#DIV/0!</v>
      </c>
      <c r="P144" s="2" t="e">
        <f>(Table1[[#This Row],[poisson_likelihood]] - (1-Table1[[#This Row],[poisson_likelihood]])/(1/Table1[[#This Row],[99/pinn implied]]-1))/4</f>
        <v>#DIV/0!</v>
      </c>
      <c r="Q144" s="3" t="e">
        <f>Table1[[#This Row],[kelly/4 99]]*$W$2*$U$2</f>
        <v>#DIV/0!</v>
      </c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8255</v>
      </c>
      <c r="B145" t="s">
        <v>65</v>
      </c>
      <c r="C145" s="1">
        <v>45623</v>
      </c>
      <c r="D145" t="s">
        <v>12</v>
      </c>
      <c r="E145">
        <v>2.5</v>
      </c>
      <c r="F145" s="2">
        <v>0.56497175141242895</v>
      </c>
      <c r="G145" s="2">
        <v>0.60544173381574595</v>
      </c>
      <c r="H145" s="2">
        <v>0.56289389751910102</v>
      </c>
      <c r="I145" s="2">
        <v>0.56216216216216197</v>
      </c>
      <c r="J145" s="2">
        <v>0.55485893416927901</v>
      </c>
      <c r="K145" s="2">
        <v>-1.1940913607760199E-3</v>
      </c>
      <c r="M145" s="2" t="e">
        <f>[1]!Table1[[#This Row],[kelly/4 365]]=(Table1[[#This Row],[poisson_likelihood]] - (1-Table1[[#This Row],[poisson_likelihood]])/(1/Table1[[#This Row],[365 implied]]-1))/4</f>
        <v>#DIV/0!</v>
      </c>
      <c r="N145" s="3" t="e">
        <f>Table1[[#This Row],[kelly/4 365]]*$W$2*$U$2</f>
        <v>#DIV/0!</v>
      </c>
      <c r="P145" s="2" t="e">
        <f>(Table1[[#This Row],[poisson_likelihood]] - (1-Table1[[#This Row],[poisson_likelihood]])/(1/Table1[[#This Row],[99/pinn implied]]-1))/4</f>
        <v>#DIV/0!</v>
      </c>
      <c r="Q145" s="3" t="e">
        <f>Table1[[#This Row],[kelly/4 99]]*$W$2*$U$2</f>
        <v>#DIV/0!</v>
      </c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8403</v>
      </c>
      <c r="B146" t="s">
        <v>139</v>
      </c>
      <c r="C146" s="1">
        <v>45623</v>
      </c>
      <c r="D146" t="s">
        <v>12</v>
      </c>
      <c r="E146">
        <v>2.5</v>
      </c>
      <c r="F146" s="2">
        <v>0.61728395061728303</v>
      </c>
      <c r="G146" s="2">
        <v>0.64124062115500402</v>
      </c>
      <c r="H146" s="2">
        <v>0.61528057025787497</v>
      </c>
      <c r="I146" s="2">
        <v>0.65</v>
      </c>
      <c r="J146" s="2">
        <v>0.658227848101265</v>
      </c>
      <c r="K146" s="2">
        <v>-1.3086597509042099E-3</v>
      </c>
      <c r="M146" s="2" t="e">
        <f>[1]!Table1[[#This Row],[kelly/4 365]]=(Table1[[#This Row],[poisson_likelihood]] - (1-Table1[[#This Row],[poisson_likelihood]])/(1/Table1[[#This Row],[365 implied]]-1))/4</f>
        <v>#DIV/0!</v>
      </c>
      <c r="N146" s="3" t="e">
        <f>Table1[[#This Row],[kelly/4 365]]*$W$2*$U$2</f>
        <v>#DIV/0!</v>
      </c>
      <c r="P146" s="2" t="e">
        <f>(Table1[[#This Row],[poisson_likelihood]] - (1-Table1[[#This Row],[poisson_likelihood]])/(1/Table1[[#This Row],[99/pinn implied]]-1))/4</f>
        <v>#DIV/0!</v>
      </c>
      <c r="Q146" s="3" t="e">
        <f>Table1[[#This Row],[kelly/4 99]]*$W$2*$U$2</f>
        <v>#DIV/0!</v>
      </c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8507</v>
      </c>
      <c r="B147" t="s">
        <v>191</v>
      </c>
      <c r="C147" s="1">
        <v>45623</v>
      </c>
      <c r="D147" t="s">
        <v>12</v>
      </c>
      <c r="E147">
        <v>2.5</v>
      </c>
      <c r="F147" s="2">
        <v>0.52356020942408299</v>
      </c>
      <c r="G147" s="2">
        <v>0.55911275838662999</v>
      </c>
      <c r="H147" s="2">
        <v>0.52074568402341204</v>
      </c>
      <c r="I147" s="2">
        <v>0.52760736196319002</v>
      </c>
      <c r="J147" s="2">
        <v>0.51505016722408004</v>
      </c>
      <c r="K147" s="2">
        <v>-1.47685261408839E-3</v>
      </c>
      <c r="M147" s="2" t="e">
        <f>[1]!Table1[[#This Row],[kelly/4 365]]=(Table1[[#This Row],[poisson_likelihood]] - (1-Table1[[#This Row],[poisson_likelihood]])/(1/Table1[[#This Row],[365 implied]]-1))/4</f>
        <v>#DIV/0!</v>
      </c>
      <c r="N147" s="3" t="e">
        <f>Table1[[#This Row],[kelly/4 365]]*$W$2*$U$2</f>
        <v>#DIV/0!</v>
      </c>
      <c r="P147" s="2" t="e">
        <f>(Table1[[#This Row],[poisson_likelihood]] - (1-Table1[[#This Row],[poisson_likelihood]])/(1/Table1[[#This Row],[99/pinn implied]]-1))/4</f>
        <v>#DIV/0!</v>
      </c>
      <c r="Q147" s="3" t="e">
        <f>Table1[[#This Row],[kelly/4 99]]*$W$2*$U$2</f>
        <v>#DIV/0!</v>
      </c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8351</v>
      </c>
      <c r="B148" t="s">
        <v>113</v>
      </c>
      <c r="C148" s="1">
        <v>45623</v>
      </c>
      <c r="D148" t="s">
        <v>12</v>
      </c>
      <c r="E148">
        <v>2.5</v>
      </c>
      <c r="F148" s="2">
        <v>0.43859649122806998</v>
      </c>
      <c r="G148" s="2">
        <v>0.47920926371889899</v>
      </c>
      <c r="H148" s="2">
        <v>0.43498407364805602</v>
      </c>
      <c r="I148" s="2">
        <v>0.46951219512195103</v>
      </c>
      <c r="J148" s="2">
        <v>0.44897959183673403</v>
      </c>
      <c r="K148" s="2">
        <v>-1.6086547035997201E-3</v>
      </c>
      <c r="M148" s="2" t="e">
        <f>[1]!Table1[[#This Row],[kelly/4 365]]=(Table1[[#This Row],[poisson_likelihood]] - (1-Table1[[#This Row],[poisson_likelihood]])/(1/Table1[[#This Row],[365 implied]]-1))/4</f>
        <v>#DIV/0!</v>
      </c>
      <c r="N148" s="3" t="e">
        <f>Table1[[#This Row],[kelly/4 365]]*$W$2*$U$2</f>
        <v>#DIV/0!</v>
      </c>
      <c r="P148" s="2" t="e">
        <f>(Table1[[#This Row],[poisson_likelihood]] - (1-Table1[[#This Row],[poisson_likelihood]])/(1/Table1[[#This Row],[99/pinn implied]]-1))/4</f>
        <v>#DIV/0!</v>
      </c>
      <c r="Q148" s="3" t="e">
        <f>Table1[[#This Row],[kelly/4 99]]*$W$2*$U$2</f>
        <v>#DIV/0!</v>
      </c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8257</v>
      </c>
      <c r="B149" t="s">
        <v>66</v>
      </c>
      <c r="C149" s="1">
        <v>45623</v>
      </c>
      <c r="D149" t="s">
        <v>12</v>
      </c>
      <c r="E149">
        <v>2.5</v>
      </c>
      <c r="F149" s="2">
        <v>0.43859649122806998</v>
      </c>
      <c r="G149" s="2">
        <v>0.478688555331719</v>
      </c>
      <c r="H149" s="2">
        <v>0.43491175664644299</v>
      </c>
      <c r="I149" s="2">
        <v>0.44505494505494497</v>
      </c>
      <c r="J149" s="2">
        <v>0.44585987261146498</v>
      </c>
      <c r="K149" s="2">
        <v>-1.64085836838082E-3</v>
      </c>
      <c r="M149" s="2" t="e">
        <f>[1]!Table1[[#This Row],[kelly/4 365]]=(Table1[[#This Row],[poisson_likelihood]] - (1-Table1[[#This Row],[poisson_likelihood]])/(1/Table1[[#This Row],[365 implied]]-1))/4</f>
        <v>#DIV/0!</v>
      </c>
      <c r="N149" s="3" t="e">
        <f>Table1[[#This Row],[kelly/4 365]]*$W$2*$U$2</f>
        <v>#DIV/0!</v>
      </c>
      <c r="P149" s="2" t="e">
        <f>(Table1[[#This Row],[poisson_likelihood]] - (1-Table1[[#This Row],[poisson_likelihood]])/(1/Table1[[#This Row],[99/pinn implied]]-1))/4</f>
        <v>#DIV/0!</v>
      </c>
      <c r="Q149" s="3" t="e">
        <f>Table1[[#This Row],[kelly/4 99]]*$W$2*$U$2</f>
        <v>#DIV/0!</v>
      </c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8321</v>
      </c>
      <c r="B150" t="s">
        <v>98</v>
      </c>
      <c r="C150" s="1">
        <v>45623</v>
      </c>
      <c r="D150" t="s">
        <v>12</v>
      </c>
      <c r="E150">
        <v>1.5</v>
      </c>
      <c r="F150" s="2">
        <v>0.63694267515923497</v>
      </c>
      <c r="G150" s="2">
        <v>0.66865191668244295</v>
      </c>
      <c r="H150" s="2">
        <v>0.63450301838190604</v>
      </c>
      <c r="I150" s="2">
        <v>0.66120218579234902</v>
      </c>
      <c r="J150" s="2">
        <v>0.651898734177215</v>
      </c>
      <c r="K150" s="2">
        <v>-1.6799390966698001E-3</v>
      </c>
      <c r="M150" s="2" t="e">
        <f>[1]!Table1[[#This Row],[kelly/4 365]]=(Table1[[#This Row],[poisson_likelihood]] - (1-Table1[[#This Row],[poisson_likelihood]])/(1/Table1[[#This Row],[365 implied]]-1))/4</f>
        <v>#DIV/0!</v>
      </c>
      <c r="N150" s="3" t="e">
        <f>Table1[[#This Row],[kelly/4 365]]*$W$2*$U$2</f>
        <v>#DIV/0!</v>
      </c>
      <c r="P150" s="2" t="e">
        <f>(Table1[[#This Row],[poisson_likelihood]] - (1-Table1[[#This Row],[poisson_likelihood]])/(1/Table1[[#This Row],[99/pinn implied]]-1))/4</f>
        <v>#DIV/0!</v>
      </c>
      <c r="Q150" s="3" t="e">
        <f>Table1[[#This Row],[kelly/4 99]]*$W$2*$U$2</f>
        <v>#DIV/0!</v>
      </c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8273</v>
      </c>
      <c r="B151" t="s">
        <v>74</v>
      </c>
      <c r="C151" s="1">
        <v>45623</v>
      </c>
      <c r="D151" t="s">
        <v>12</v>
      </c>
      <c r="E151">
        <v>3.5</v>
      </c>
      <c r="F151" s="2">
        <v>0.427350427350427</v>
      </c>
      <c r="G151" s="2">
        <v>0.46003255222286399</v>
      </c>
      <c r="H151" s="2">
        <v>0.42343940618440201</v>
      </c>
      <c r="I151" s="2">
        <v>0.41397849462365499</v>
      </c>
      <c r="J151" s="2">
        <v>0.40683229813664501</v>
      </c>
      <c r="K151" s="2">
        <v>-1.7074234194960399E-3</v>
      </c>
      <c r="M151" s="2" t="e">
        <f>[1]!Table1[[#This Row],[kelly/4 365]]=(Table1[[#This Row],[poisson_likelihood]] - (1-Table1[[#This Row],[poisson_likelihood]])/(1/Table1[[#This Row],[365 implied]]-1))/4</f>
        <v>#DIV/0!</v>
      </c>
      <c r="N151" s="3" t="e">
        <f>Table1[[#This Row],[kelly/4 365]]*$W$2*$U$2</f>
        <v>#DIV/0!</v>
      </c>
      <c r="P151" s="2" t="e">
        <f>(Table1[[#This Row],[poisson_likelihood]] - (1-Table1[[#This Row],[poisson_likelihood]])/(1/Table1[[#This Row],[99/pinn implied]]-1))/4</f>
        <v>#DIV/0!</v>
      </c>
      <c r="Q151" s="3" t="e">
        <f>Table1[[#This Row],[kelly/4 99]]*$W$2*$U$2</f>
        <v>#DIV/0!</v>
      </c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8198</v>
      </c>
      <c r="B152" t="s">
        <v>36</v>
      </c>
      <c r="C152" s="1">
        <v>45623</v>
      </c>
      <c r="D152" t="s">
        <v>13</v>
      </c>
      <c r="E152">
        <v>1.5</v>
      </c>
      <c r="F152" s="2">
        <v>0.45045045045045001</v>
      </c>
      <c r="G152" s="2">
        <v>0.392311271491323</v>
      </c>
      <c r="H152" s="2">
        <v>0.44668779690742</v>
      </c>
      <c r="I152" s="2">
        <v>0.4</v>
      </c>
      <c r="J152" s="2">
        <v>0.40438871473354199</v>
      </c>
      <c r="K152" s="2">
        <v>-1.7116989478537499E-3</v>
      </c>
      <c r="M152" s="2" t="e">
        <f>[1]!Table1[[#This Row],[kelly/4 365]]=(Table1[[#This Row],[poisson_likelihood]] - (1-Table1[[#This Row],[poisson_likelihood]])/(1/Table1[[#This Row],[365 implied]]-1))/4</f>
        <v>#DIV/0!</v>
      </c>
      <c r="N152" s="3" t="e">
        <f>Table1[[#This Row],[kelly/4 365]]*$W$2*$U$2</f>
        <v>#DIV/0!</v>
      </c>
      <c r="P152" s="2" t="e">
        <f>(Table1[[#This Row],[poisson_likelihood]] - (1-Table1[[#This Row],[poisson_likelihood]])/(1/Table1[[#This Row],[99/pinn implied]]-1))/4</f>
        <v>#DIV/0!</v>
      </c>
      <c r="Q152" s="3" t="e">
        <f>Table1[[#This Row],[kelly/4 99]]*$W$2*$U$2</f>
        <v>#DIV/0!</v>
      </c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8213</v>
      </c>
      <c r="B153" t="s">
        <v>44</v>
      </c>
      <c r="C153" s="1">
        <v>45623</v>
      </c>
      <c r="D153" t="s">
        <v>12</v>
      </c>
      <c r="E153">
        <v>3.5</v>
      </c>
      <c r="F153" s="2">
        <v>0.56818181818181801</v>
      </c>
      <c r="G153" s="2">
        <v>0.577156337130729</v>
      </c>
      <c r="H153" s="2">
        <v>0.56515284730815896</v>
      </c>
      <c r="I153" s="2">
        <v>0.56707317073170704</v>
      </c>
      <c r="J153" s="2">
        <v>0.52464788732394296</v>
      </c>
      <c r="K153" s="2">
        <v>-1.7536147163290099E-3</v>
      </c>
      <c r="M153" s="2" t="e">
        <f>[1]!Table1[[#This Row],[kelly/4 365]]=(Table1[[#This Row],[poisson_likelihood]] - (1-Table1[[#This Row],[poisson_likelihood]])/(1/Table1[[#This Row],[365 implied]]-1))/4</f>
        <v>#DIV/0!</v>
      </c>
      <c r="N153" s="3" t="e">
        <f>Table1[[#This Row],[kelly/4 365]]*$W$2*$U$2</f>
        <v>#DIV/0!</v>
      </c>
      <c r="P153" s="2" t="e">
        <f>(Table1[[#This Row],[poisson_likelihood]] - (1-Table1[[#This Row],[poisson_likelihood]])/(1/Table1[[#This Row],[99/pinn implied]]-1))/4</f>
        <v>#DIV/0!</v>
      </c>
      <c r="Q153" s="3" t="e">
        <f>Table1[[#This Row],[kelly/4 99]]*$W$2*$U$2</f>
        <v>#DIV/0!</v>
      </c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8532</v>
      </c>
      <c r="B154" t="s">
        <v>203</v>
      </c>
      <c r="C154" s="1">
        <v>45623</v>
      </c>
      <c r="D154" t="s">
        <v>13</v>
      </c>
      <c r="E154">
        <v>2.5</v>
      </c>
      <c r="F154" s="2">
        <v>0.625</v>
      </c>
      <c r="G154" s="2">
        <v>0.57540436371371195</v>
      </c>
      <c r="H154" s="2">
        <v>0.62184300177966301</v>
      </c>
      <c r="I154" s="2">
        <v>0.63005780346820806</v>
      </c>
      <c r="J154" s="2">
        <v>0.61661341853035101</v>
      </c>
      <c r="K154" s="2">
        <v>-2.1046654802246399E-3</v>
      </c>
      <c r="M154" s="2" t="e">
        <f>[1]!Table1[[#This Row],[kelly/4 365]]=(Table1[[#This Row],[poisson_likelihood]] - (1-Table1[[#This Row],[poisson_likelihood]])/(1/Table1[[#This Row],[365 implied]]-1))/4</f>
        <v>#DIV/0!</v>
      </c>
      <c r="N154" s="3" t="e">
        <f>Table1[[#This Row],[kelly/4 365]]*$W$2*$U$2</f>
        <v>#DIV/0!</v>
      </c>
      <c r="P154" s="2" t="e">
        <f>(Table1[[#This Row],[poisson_likelihood]] - (1-Table1[[#This Row],[poisson_likelihood]])/(1/Table1[[#This Row],[99/pinn implied]]-1))/4</f>
        <v>#DIV/0!</v>
      </c>
      <c r="Q154" s="3" t="e">
        <f>Table1[[#This Row],[kelly/4 99]]*$W$2*$U$2</f>
        <v>#DIV/0!</v>
      </c>
      <c r="S1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8471</v>
      </c>
      <c r="B155" t="s">
        <v>173</v>
      </c>
      <c r="C155" s="1">
        <v>45623</v>
      </c>
      <c r="D155" t="s">
        <v>12</v>
      </c>
      <c r="E155">
        <v>2.5</v>
      </c>
      <c r="F155" s="2">
        <v>0.39215686274509798</v>
      </c>
      <c r="G155" s="2">
        <v>0.43567995791424202</v>
      </c>
      <c r="H155" s="2">
        <v>0.38662826607668099</v>
      </c>
      <c r="I155" s="2">
        <v>0.39837398373983701</v>
      </c>
      <c r="J155" s="2">
        <v>0.391891891891891</v>
      </c>
      <c r="K155" s="2">
        <v>-2.2738583071714798E-3</v>
      </c>
      <c r="M155" s="2" t="e">
        <f>[1]!Table1[[#This Row],[kelly/4 365]]=(Table1[[#This Row],[poisson_likelihood]] - (1-Table1[[#This Row],[poisson_likelihood]])/(1/Table1[[#This Row],[365 implied]]-1))/4</f>
        <v>#DIV/0!</v>
      </c>
      <c r="N155" s="3" t="e">
        <f>Table1[[#This Row],[kelly/4 365]]*$W$2*$U$2</f>
        <v>#DIV/0!</v>
      </c>
      <c r="P155" s="2" t="e">
        <f>(Table1[[#This Row],[poisson_likelihood]] - (1-Table1[[#This Row],[poisson_likelihood]])/(1/Table1[[#This Row],[99/pinn implied]]-1))/4</f>
        <v>#DIV/0!</v>
      </c>
      <c r="Q155" s="3" t="e">
        <f>Table1[[#This Row],[kelly/4 99]]*$W$2*$U$2</f>
        <v>#DIV/0!</v>
      </c>
      <c r="S1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8348</v>
      </c>
      <c r="B156" t="s">
        <v>111</v>
      </c>
      <c r="C156" s="1">
        <v>45623</v>
      </c>
      <c r="D156" t="s">
        <v>13</v>
      </c>
      <c r="E156">
        <v>2.5</v>
      </c>
      <c r="F156" s="2">
        <v>0.53475935828876997</v>
      </c>
      <c r="G156" s="2">
        <v>0.487396458308198</v>
      </c>
      <c r="H156" s="2">
        <v>0.53035261067527595</v>
      </c>
      <c r="I156" s="2">
        <v>0.54545454545454497</v>
      </c>
      <c r="J156" s="2">
        <v>0.54461538461538395</v>
      </c>
      <c r="K156" s="2">
        <v>-2.36799368886E-3</v>
      </c>
      <c r="M156" s="2" t="e">
        <f>[1]!Table1[[#This Row],[kelly/4 365]]=(Table1[[#This Row],[poisson_likelihood]] - (1-Table1[[#This Row],[poisson_likelihood]])/(1/Table1[[#This Row],[365 implied]]-1))/4</f>
        <v>#DIV/0!</v>
      </c>
      <c r="N156" s="3" t="e">
        <f>Table1[[#This Row],[kelly/4 365]]*$W$2*$U$2</f>
        <v>#DIV/0!</v>
      </c>
      <c r="P156" s="2" t="e">
        <f>(Table1[[#This Row],[poisson_likelihood]] - (1-Table1[[#This Row],[poisson_likelihood]])/(1/Table1[[#This Row],[99/pinn implied]]-1))/4</f>
        <v>#DIV/0!</v>
      </c>
      <c r="Q156" s="3" t="e">
        <f>Table1[[#This Row],[kelly/4 99]]*$W$2*$U$2</f>
        <v>#DIV/0!</v>
      </c>
      <c r="S1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8276</v>
      </c>
      <c r="B157" t="s">
        <v>75</v>
      </c>
      <c r="C157" s="1">
        <v>45623</v>
      </c>
      <c r="D157" t="s">
        <v>13</v>
      </c>
      <c r="E157">
        <v>1.5</v>
      </c>
      <c r="F157" s="2">
        <v>0.414937759336099</v>
      </c>
      <c r="G157" s="2">
        <v>0.35893588160597001</v>
      </c>
      <c r="H157" s="2">
        <v>0.40780956762216802</v>
      </c>
      <c r="I157" s="2">
        <v>0.41899441340782101</v>
      </c>
      <c r="J157" s="2">
        <v>0.43086816720257198</v>
      </c>
      <c r="K157" s="2">
        <v>-3.0459117075486699E-3</v>
      </c>
      <c r="M157" s="2" t="e">
        <f>[1]!Table1[[#This Row],[kelly/4 365]]=(Table1[[#This Row],[poisson_likelihood]] - (1-Table1[[#This Row],[poisson_likelihood]])/(1/Table1[[#This Row],[365 implied]]-1))/4</f>
        <v>#DIV/0!</v>
      </c>
      <c r="N157" s="3" t="e">
        <f>Table1[[#This Row],[kelly/4 365]]*$W$2*$U$2</f>
        <v>#DIV/0!</v>
      </c>
      <c r="P157" s="2" t="e">
        <f>(Table1[[#This Row],[poisson_likelihood]] - (1-Table1[[#This Row],[poisson_likelihood]])/(1/Table1[[#This Row],[99/pinn implied]]-1))/4</f>
        <v>#DIV/0!</v>
      </c>
      <c r="Q157" s="3" t="e">
        <f>Table1[[#This Row],[kelly/4 99]]*$W$2*$U$2</f>
        <v>#DIV/0!</v>
      </c>
      <c r="S1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8446</v>
      </c>
      <c r="B158" t="s">
        <v>160</v>
      </c>
      <c r="C158" s="1">
        <v>45623</v>
      </c>
      <c r="D158" t="s">
        <v>13</v>
      </c>
      <c r="E158">
        <v>1.5</v>
      </c>
      <c r="F158" s="2">
        <v>0.47393364928909898</v>
      </c>
      <c r="G158" s="2">
        <v>0.412143038781837</v>
      </c>
      <c r="H158" s="2">
        <v>0.46655632325338298</v>
      </c>
      <c r="I158" s="2">
        <v>0.44166666666666599</v>
      </c>
      <c r="J158" s="2">
        <v>0.49327354260089601</v>
      </c>
      <c r="K158" s="2">
        <v>-3.5058914268829202E-3</v>
      </c>
      <c r="M158" s="2" t="e">
        <f>[1]!Table1[[#This Row],[kelly/4 365]]=(Table1[[#This Row],[poisson_likelihood]] - (1-Table1[[#This Row],[poisson_likelihood]])/(1/Table1[[#This Row],[365 implied]]-1))/4</f>
        <v>#DIV/0!</v>
      </c>
      <c r="N158" s="3" t="e">
        <f>Table1[[#This Row],[kelly/4 365]]*$W$2*$U$2</f>
        <v>#DIV/0!</v>
      </c>
      <c r="P158" s="2" t="e">
        <f>(Table1[[#This Row],[poisson_likelihood]] - (1-Table1[[#This Row],[poisson_likelihood]])/(1/Table1[[#This Row],[99/pinn implied]]-1))/4</f>
        <v>#DIV/0!</v>
      </c>
      <c r="Q158" s="3" t="e">
        <f>Table1[[#This Row],[kelly/4 99]]*$W$2*$U$2</f>
        <v>#DIV/0!</v>
      </c>
      <c r="S1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8369</v>
      </c>
      <c r="B159" t="s">
        <v>122</v>
      </c>
      <c r="C159" s="1">
        <v>45623</v>
      </c>
      <c r="D159" t="s">
        <v>12</v>
      </c>
      <c r="E159">
        <v>3.5</v>
      </c>
      <c r="F159" s="2">
        <v>0.5</v>
      </c>
      <c r="G159" s="2">
        <v>0.52834919106931699</v>
      </c>
      <c r="H159" s="2">
        <v>0.49282735526386801</v>
      </c>
      <c r="I159" s="2">
        <v>0.49180327868852403</v>
      </c>
      <c r="J159" s="2">
        <v>0.52229299363057302</v>
      </c>
      <c r="K159" s="2">
        <v>-3.5863223680658802E-3</v>
      </c>
      <c r="M159" s="2" t="e">
        <f>[1]!Table1[[#This Row],[kelly/4 365]]=(Table1[[#This Row],[poisson_likelihood]] - (1-Table1[[#This Row],[poisson_likelihood]])/(1/Table1[[#This Row],[365 implied]]-1))/4</f>
        <v>#DIV/0!</v>
      </c>
      <c r="N159" s="3" t="e">
        <f>Table1[[#This Row],[kelly/4 365]]*$W$2*$U$2</f>
        <v>#DIV/0!</v>
      </c>
      <c r="P159" s="2" t="e">
        <f>(Table1[[#This Row],[poisson_likelihood]] - (1-Table1[[#This Row],[poisson_likelihood]])/(1/Table1[[#This Row],[99/pinn implied]]-1))/4</f>
        <v>#DIV/0!</v>
      </c>
      <c r="Q159" s="3" t="e">
        <f>Table1[[#This Row],[kelly/4 99]]*$W$2*$U$2</f>
        <v>#DIV/0!</v>
      </c>
      <c r="S1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8451</v>
      </c>
      <c r="B160" t="s">
        <v>163</v>
      </c>
      <c r="C160" s="1">
        <v>45623</v>
      </c>
      <c r="D160" t="s">
        <v>12</v>
      </c>
      <c r="E160">
        <v>2.5</v>
      </c>
      <c r="F160" s="2">
        <v>0.625</v>
      </c>
      <c r="G160" s="2">
        <v>0.639693478963546</v>
      </c>
      <c r="H160" s="2">
        <v>0.61918902692559596</v>
      </c>
      <c r="I160" s="2">
        <v>0.59340659340659296</v>
      </c>
      <c r="J160" s="2">
        <v>0.612179487179487</v>
      </c>
      <c r="K160" s="2">
        <v>-3.8739820496025098E-3</v>
      </c>
      <c r="M160" s="2" t="e">
        <f>[1]!Table1[[#This Row],[kelly/4 365]]=(Table1[[#This Row],[poisson_likelihood]] - (1-Table1[[#This Row],[poisson_likelihood]])/(1/Table1[[#This Row],[365 implied]]-1))/4</f>
        <v>#DIV/0!</v>
      </c>
      <c r="N160" s="3" t="e">
        <f>Table1[[#This Row],[kelly/4 365]]*$W$2*$U$2</f>
        <v>#DIV/0!</v>
      </c>
      <c r="P160" s="2" t="e">
        <f>(Table1[[#This Row],[poisson_likelihood]] - (1-Table1[[#This Row],[poisson_likelihood]])/(1/Table1[[#This Row],[99/pinn implied]]-1))/4</f>
        <v>#DIV/0!</v>
      </c>
      <c r="Q160" s="3" t="e">
        <f>Table1[[#This Row],[kelly/4 99]]*$W$2*$U$2</f>
        <v>#DIV/0!</v>
      </c>
      <c r="S1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8157</v>
      </c>
      <c r="B161" t="s">
        <v>16</v>
      </c>
      <c r="C161" s="1">
        <v>45623</v>
      </c>
      <c r="D161" t="s">
        <v>12</v>
      </c>
      <c r="E161">
        <v>2.5</v>
      </c>
      <c r="F161" s="2">
        <v>0.48780487804877998</v>
      </c>
      <c r="G161" s="2">
        <v>0.52169995986300099</v>
      </c>
      <c r="H161" s="2">
        <v>0.47870913629163098</v>
      </c>
      <c r="I161" s="2">
        <v>0.52941176470588203</v>
      </c>
      <c r="J161" s="2">
        <v>0.48821548821548799</v>
      </c>
      <c r="K161" s="2">
        <v>-4.4395882386085101E-3</v>
      </c>
      <c r="M161" s="2" t="e">
        <f>[1]!Table1[[#This Row],[kelly/4 365]]=(Table1[[#This Row],[poisson_likelihood]] - (1-Table1[[#This Row],[poisson_likelihood]])/(1/Table1[[#This Row],[365 implied]]-1))/4</f>
        <v>#DIV/0!</v>
      </c>
      <c r="N161" s="3" t="e">
        <f>Table1[[#This Row],[kelly/4 365]]*$W$2*$U$2</f>
        <v>#DIV/0!</v>
      </c>
      <c r="P161" s="2" t="e">
        <f>(Table1[[#This Row],[poisson_likelihood]] - (1-Table1[[#This Row],[poisson_likelihood]])/(1/Table1[[#This Row],[99/pinn implied]]-1))/4</f>
        <v>#DIV/0!</v>
      </c>
      <c r="Q161" s="3" t="e">
        <f>Table1[[#This Row],[kelly/4 99]]*$W$2*$U$2</f>
        <v>#DIV/0!</v>
      </c>
      <c r="S1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8169</v>
      </c>
      <c r="B162" t="s">
        <v>22</v>
      </c>
      <c r="C162" s="1">
        <v>45623</v>
      </c>
      <c r="D162" t="s">
        <v>12</v>
      </c>
      <c r="E162">
        <v>3.5</v>
      </c>
      <c r="F162" s="2">
        <v>0.5</v>
      </c>
      <c r="G162" s="2">
        <v>0.52695421960871502</v>
      </c>
      <c r="H162" s="2">
        <v>0.490730283617475</v>
      </c>
      <c r="I162" s="2">
        <v>0.5</v>
      </c>
      <c r="J162" s="2">
        <v>0.50871080139372804</v>
      </c>
      <c r="K162" s="2">
        <v>-4.6348581912620803E-3</v>
      </c>
      <c r="M162" s="2" t="e">
        <f>[1]!Table1[[#This Row],[kelly/4 365]]=(Table1[[#This Row],[poisson_likelihood]] - (1-Table1[[#This Row],[poisson_likelihood]])/(1/Table1[[#This Row],[365 implied]]-1))/4</f>
        <v>#DIV/0!</v>
      </c>
      <c r="N162" s="3" t="e">
        <f>Table1[[#This Row],[kelly/4 365]]*$W$2*$U$2</f>
        <v>#DIV/0!</v>
      </c>
      <c r="P162" s="2" t="e">
        <f>(Table1[[#This Row],[poisson_likelihood]] - (1-Table1[[#This Row],[poisson_likelihood]])/(1/Table1[[#This Row],[99/pinn implied]]-1))/4</f>
        <v>#DIV/0!</v>
      </c>
      <c r="Q162" s="3" t="e">
        <f>Table1[[#This Row],[kelly/4 99]]*$W$2*$U$2</f>
        <v>#DIV/0!</v>
      </c>
      <c r="S1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8379</v>
      </c>
      <c r="B163" t="s">
        <v>127</v>
      </c>
      <c r="C163" s="1">
        <v>45623</v>
      </c>
      <c r="D163" t="s">
        <v>12</v>
      </c>
      <c r="E163">
        <v>2.5</v>
      </c>
      <c r="F163" s="2">
        <v>0.40650406504065001</v>
      </c>
      <c r="G163" s="2">
        <v>0.44546618157982598</v>
      </c>
      <c r="H163" s="2">
        <v>0.39462829779098602</v>
      </c>
      <c r="I163" s="2">
        <v>0.375</v>
      </c>
      <c r="J163" s="2">
        <v>0.34645669291338499</v>
      </c>
      <c r="K163" s="2">
        <v>-5.0024636017420698E-3</v>
      </c>
      <c r="M163" s="2" t="e">
        <f>[1]!Table1[[#This Row],[kelly/4 365]]=(Table1[[#This Row],[poisson_likelihood]] - (1-Table1[[#This Row],[poisson_likelihood]])/(1/Table1[[#This Row],[365 implied]]-1))/4</f>
        <v>#DIV/0!</v>
      </c>
      <c r="N163" s="3" t="e">
        <f>Table1[[#This Row],[kelly/4 365]]*$W$2*$U$2</f>
        <v>#DIV/0!</v>
      </c>
      <c r="P163" s="2" t="e">
        <f>(Table1[[#This Row],[poisson_likelihood]] - (1-Table1[[#This Row],[poisson_likelihood]])/(1/Table1[[#This Row],[99/pinn implied]]-1))/4</f>
        <v>#DIV/0!</v>
      </c>
      <c r="Q163" s="3" t="e">
        <f>Table1[[#This Row],[kelly/4 99]]*$W$2*$U$2</f>
        <v>#DIV/0!</v>
      </c>
      <c r="S1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8342</v>
      </c>
      <c r="B164" t="s">
        <v>108</v>
      </c>
      <c r="C164" s="1">
        <v>45623</v>
      </c>
      <c r="D164" t="s">
        <v>13</v>
      </c>
      <c r="E164">
        <v>2.5</v>
      </c>
      <c r="F164" s="2">
        <v>0.476190476190476</v>
      </c>
      <c r="G164" s="2">
        <v>0.42999305032921298</v>
      </c>
      <c r="H164" s="2">
        <v>0.46538632675777297</v>
      </c>
      <c r="I164" s="2">
        <v>0.52830188679245205</v>
      </c>
      <c r="J164" s="2">
        <v>0.53231939163498099</v>
      </c>
      <c r="K164" s="2">
        <v>-5.1565258656079398E-3</v>
      </c>
      <c r="M164" s="2" t="e">
        <f>[1]!Table1[[#This Row],[kelly/4 365]]=(Table1[[#This Row],[poisson_likelihood]] - (1-Table1[[#This Row],[poisson_likelihood]])/(1/Table1[[#This Row],[365 implied]]-1))/4</f>
        <v>#DIV/0!</v>
      </c>
      <c r="N164" s="3" t="e">
        <f>Table1[[#This Row],[kelly/4 365]]*$W$2*$U$2</f>
        <v>#DIV/0!</v>
      </c>
      <c r="P164" s="2" t="e">
        <f>(Table1[[#This Row],[poisson_likelihood]] - (1-Table1[[#This Row],[poisson_likelihood]])/(1/Table1[[#This Row],[99/pinn implied]]-1))/4</f>
        <v>#DIV/0!</v>
      </c>
      <c r="Q164" s="3" t="e">
        <f>Table1[[#This Row],[kelly/4 99]]*$W$2*$U$2</f>
        <v>#DIV/0!</v>
      </c>
      <c r="S1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8460</v>
      </c>
      <c r="B165" t="s">
        <v>167</v>
      </c>
      <c r="C165" s="1">
        <v>45623</v>
      </c>
      <c r="D165" t="s">
        <v>13</v>
      </c>
      <c r="E165">
        <v>2.5</v>
      </c>
      <c r="F165" s="2">
        <v>0.60240963855421603</v>
      </c>
      <c r="G165" s="2">
        <v>0.54712347854285603</v>
      </c>
      <c r="H165" s="2">
        <v>0.59344447489164798</v>
      </c>
      <c r="I165" s="2">
        <v>0.60326086956521696</v>
      </c>
      <c r="J165" s="2">
        <v>0.62264150943396201</v>
      </c>
      <c r="K165" s="2">
        <v>-5.6371862423723797E-3</v>
      </c>
      <c r="M165" s="2" t="e">
        <f>[1]!Table1[[#This Row],[kelly/4 365]]=(Table1[[#This Row],[poisson_likelihood]] - (1-Table1[[#This Row],[poisson_likelihood]])/(1/Table1[[#This Row],[365 implied]]-1))/4</f>
        <v>#DIV/0!</v>
      </c>
      <c r="N165" s="3" t="e">
        <f>Table1[[#This Row],[kelly/4 365]]*$W$2*$U$2</f>
        <v>#DIV/0!</v>
      </c>
      <c r="P165" s="2" t="e">
        <f>(Table1[[#This Row],[poisson_likelihood]] - (1-Table1[[#This Row],[poisson_likelihood]])/(1/Table1[[#This Row],[99/pinn implied]]-1))/4</f>
        <v>#DIV/0!</v>
      </c>
      <c r="Q165" s="3" t="e">
        <f>Table1[[#This Row],[kelly/4 99]]*$W$2*$U$2</f>
        <v>#DIV/0!</v>
      </c>
      <c r="S1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8319</v>
      </c>
      <c r="B166" t="s">
        <v>97</v>
      </c>
      <c r="C166" s="1">
        <v>45623</v>
      </c>
      <c r="D166" t="s">
        <v>12</v>
      </c>
      <c r="E166">
        <v>1.5</v>
      </c>
      <c r="F166" s="2">
        <v>0.66225165562913901</v>
      </c>
      <c r="G166" s="2">
        <v>0.67566223363286204</v>
      </c>
      <c r="H166" s="2">
        <v>0.65429465704846701</v>
      </c>
      <c r="I166" s="2">
        <v>0.64912280701754299</v>
      </c>
      <c r="J166" s="2">
        <v>0.62950819672131098</v>
      </c>
      <c r="K166" s="2">
        <v>-5.88973914549686E-3</v>
      </c>
      <c r="M166" s="2" t="e">
        <f>[1]!Table1[[#This Row],[kelly/4 365]]=(Table1[[#This Row],[poisson_likelihood]] - (1-Table1[[#This Row],[poisson_likelihood]])/(1/Table1[[#This Row],[365 implied]]-1))/4</f>
        <v>#DIV/0!</v>
      </c>
      <c r="N166" s="3" t="e">
        <f>Table1[[#This Row],[kelly/4 365]]*$W$2*$U$2</f>
        <v>#DIV/0!</v>
      </c>
      <c r="P166" s="2" t="e">
        <f>(Table1[[#This Row],[poisson_likelihood]] - (1-Table1[[#This Row],[poisson_likelihood]])/(1/Table1[[#This Row],[99/pinn implied]]-1))/4</f>
        <v>#DIV/0!</v>
      </c>
      <c r="Q166" s="3" t="e">
        <f>Table1[[#This Row],[kelly/4 99]]*$W$2*$U$2</f>
        <v>#DIV/0!</v>
      </c>
      <c r="S1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8416</v>
      </c>
      <c r="B167" t="s">
        <v>145</v>
      </c>
      <c r="C167" s="1">
        <v>45623</v>
      </c>
      <c r="D167" t="s">
        <v>13</v>
      </c>
      <c r="E167">
        <v>1.5</v>
      </c>
      <c r="F167" s="2">
        <v>0.413223140495867</v>
      </c>
      <c r="G167" s="2">
        <v>0.37552421990256502</v>
      </c>
      <c r="H167" s="2">
        <v>0.39916672082282001</v>
      </c>
      <c r="I167" s="2">
        <v>0.42391304347825998</v>
      </c>
      <c r="J167" s="2">
        <v>0.45253164556962</v>
      </c>
      <c r="K167" s="2">
        <v>-5.98882669168555E-3</v>
      </c>
      <c r="M167" s="2" t="e">
        <f>[1]!Table1[[#This Row],[kelly/4 365]]=(Table1[[#This Row],[poisson_likelihood]] - (1-Table1[[#This Row],[poisson_likelihood]])/(1/Table1[[#This Row],[365 implied]]-1))/4</f>
        <v>#DIV/0!</v>
      </c>
      <c r="N167" s="3" t="e">
        <f>Table1[[#This Row],[kelly/4 365]]*$W$2*$U$2</f>
        <v>#DIV/0!</v>
      </c>
      <c r="P167" s="2" t="e">
        <f>(Table1[[#This Row],[poisson_likelihood]] - (1-Table1[[#This Row],[poisson_likelihood]])/(1/Table1[[#This Row],[99/pinn implied]]-1))/4</f>
        <v>#DIV/0!</v>
      </c>
      <c r="Q167" s="3" t="e">
        <f>Table1[[#This Row],[kelly/4 99]]*$W$2*$U$2</f>
        <v>#DIV/0!</v>
      </c>
      <c r="S1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8383</v>
      </c>
      <c r="B168" t="s">
        <v>129</v>
      </c>
      <c r="C168" s="1">
        <v>45623</v>
      </c>
      <c r="D168" t="s">
        <v>12</v>
      </c>
      <c r="E168">
        <v>1.5</v>
      </c>
      <c r="F168" s="2">
        <v>0.58823529411764697</v>
      </c>
      <c r="G168" s="2">
        <v>0.62053619728057696</v>
      </c>
      <c r="H168" s="2">
        <v>0.578187597369615</v>
      </c>
      <c r="I168" s="2">
        <v>0.63068181818181801</v>
      </c>
      <c r="J168" s="2">
        <v>0.57741935483870899</v>
      </c>
      <c r="K168" s="2">
        <v>-6.1003873113049103E-3</v>
      </c>
      <c r="M168" s="2" t="e">
        <f>[1]!Table1[[#This Row],[kelly/4 365]]=(Table1[[#This Row],[poisson_likelihood]] - (1-Table1[[#This Row],[poisson_likelihood]])/(1/Table1[[#This Row],[365 implied]]-1))/4</f>
        <v>#DIV/0!</v>
      </c>
      <c r="N168" s="3" t="e">
        <f>Table1[[#This Row],[kelly/4 365]]*$W$2*$U$2</f>
        <v>#DIV/0!</v>
      </c>
      <c r="P168" s="2" t="e">
        <f>(Table1[[#This Row],[poisson_likelihood]] - (1-Table1[[#This Row],[poisson_likelihood]])/(1/Table1[[#This Row],[99/pinn implied]]-1))/4</f>
        <v>#DIV/0!</v>
      </c>
      <c r="Q168" s="3" t="e">
        <f>Table1[[#This Row],[kelly/4 99]]*$W$2*$U$2</f>
        <v>#DIV/0!</v>
      </c>
      <c r="S1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8185</v>
      </c>
      <c r="B169" t="s">
        <v>30</v>
      </c>
      <c r="C169" s="1">
        <v>45623</v>
      </c>
      <c r="D169" t="s">
        <v>12</v>
      </c>
      <c r="E169">
        <v>2.5</v>
      </c>
      <c r="F169" s="2">
        <v>0.44444444444444398</v>
      </c>
      <c r="G169" s="2">
        <v>0.47774904776160498</v>
      </c>
      <c r="H169" s="2">
        <v>0.430572564220985</v>
      </c>
      <c r="I169" s="2">
        <v>0.45945945945945899</v>
      </c>
      <c r="J169" s="2">
        <v>0.40125391849529701</v>
      </c>
      <c r="K169" s="2">
        <v>-6.2423461005565398E-3</v>
      </c>
      <c r="M169" s="2" t="e">
        <f>[1]!Table1[[#This Row],[kelly/4 365]]=(Table1[[#This Row],[poisson_likelihood]] - (1-Table1[[#This Row],[poisson_likelihood]])/(1/Table1[[#This Row],[365 implied]]-1))/4</f>
        <v>#DIV/0!</v>
      </c>
      <c r="N169" s="3" t="e">
        <f>Table1[[#This Row],[kelly/4 365]]*$W$2*$U$2</f>
        <v>#DIV/0!</v>
      </c>
      <c r="P169" s="2" t="e">
        <f>(Table1[[#This Row],[poisson_likelihood]] - (1-Table1[[#This Row],[poisson_likelihood]])/(1/Table1[[#This Row],[99/pinn implied]]-1))/4</f>
        <v>#DIV/0!</v>
      </c>
      <c r="Q169" s="3" t="e">
        <f>Table1[[#This Row],[kelly/4 99]]*$W$2*$U$2</f>
        <v>#DIV/0!</v>
      </c>
      <c r="S1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8489</v>
      </c>
      <c r="B170" t="s">
        <v>182</v>
      </c>
      <c r="C170" s="1">
        <v>45623</v>
      </c>
      <c r="D170" t="s">
        <v>12</v>
      </c>
      <c r="E170">
        <v>2.5</v>
      </c>
      <c r="F170" s="2">
        <v>0.414937759336099</v>
      </c>
      <c r="G170" s="2">
        <v>0.45146638789738502</v>
      </c>
      <c r="H170" s="2">
        <v>0.39993560383260601</v>
      </c>
      <c r="I170" s="2">
        <v>0.37419354838709601</v>
      </c>
      <c r="J170" s="2">
        <v>0.38783269961977102</v>
      </c>
      <c r="K170" s="2">
        <v>-6.4104955254289499E-3</v>
      </c>
      <c r="M170" s="2" t="e">
        <f>[1]!Table1[[#This Row],[kelly/4 365]]=(Table1[[#This Row],[poisson_likelihood]] - (1-Table1[[#This Row],[poisson_likelihood]])/(1/Table1[[#This Row],[365 implied]]-1))/4</f>
        <v>#DIV/0!</v>
      </c>
      <c r="N170" s="3" t="e">
        <f>Table1[[#This Row],[kelly/4 365]]*$W$2*$U$2</f>
        <v>#DIV/0!</v>
      </c>
      <c r="P170" s="2" t="e">
        <f>(Table1[[#This Row],[poisson_likelihood]] - (1-Table1[[#This Row],[poisson_likelihood]])/(1/Table1[[#This Row],[99/pinn implied]]-1))/4</f>
        <v>#DIV/0!</v>
      </c>
      <c r="Q170" s="3" t="e">
        <f>Table1[[#This Row],[kelly/4 99]]*$W$2*$U$2</f>
        <v>#DIV/0!</v>
      </c>
      <c r="S1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8527</v>
      </c>
      <c r="B171" t="s">
        <v>201</v>
      </c>
      <c r="C171" s="1">
        <v>45623</v>
      </c>
      <c r="D171" t="s">
        <v>12</v>
      </c>
      <c r="E171">
        <v>2.5</v>
      </c>
      <c r="F171" s="2">
        <v>0.434782608695652</v>
      </c>
      <c r="G171" s="2">
        <v>0.46428699755188302</v>
      </c>
      <c r="H171" s="2">
        <v>0.42011080323733502</v>
      </c>
      <c r="I171" s="2">
        <v>0.4</v>
      </c>
      <c r="J171" s="2">
        <v>0.37304075235109702</v>
      </c>
      <c r="K171" s="2">
        <v>-6.4894524142556503E-3</v>
      </c>
      <c r="M171" s="2" t="e">
        <f>[1]!Table1[[#This Row],[kelly/4 365]]=(Table1[[#This Row],[poisson_likelihood]] - (1-Table1[[#This Row],[poisson_likelihood]])/(1/Table1[[#This Row],[365 implied]]-1))/4</f>
        <v>#DIV/0!</v>
      </c>
      <c r="N171" s="3" t="e">
        <f>Table1[[#This Row],[kelly/4 365]]*$W$2*$U$2</f>
        <v>#DIV/0!</v>
      </c>
      <c r="P171" s="2" t="e">
        <f>(Table1[[#This Row],[poisson_likelihood]] - (1-Table1[[#This Row],[poisson_likelihood]])/(1/Table1[[#This Row],[99/pinn implied]]-1))/4</f>
        <v>#DIV/0!</v>
      </c>
      <c r="Q171" s="3" t="e">
        <f>Table1[[#This Row],[kelly/4 99]]*$W$2*$U$2</f>
        <v>#DIV/0!</v>
      </c>
      <c r="S1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8331</v>
      </c>
      <c r="B172" t="s">
        <v>103</v>
      </c>
      <c r="C172" s="1">
        <v>45623</v>
      </c>
      <c r="D172" t="s">
        <v>12</v>
      </c>
      <c r="E172">
        <v>2.5</v>
      </c>
      <c r="F172" s="2">
        <v>0.52356020942408299</v>
      </c>
      <c r="G172" s="2">
        <v>0.55254405274665697</v>
      </c>
      <c r="H172" s="2">
        <v>0.510239807137983</v>
      </c>
      <c r="I172" s="2">
        <v>0.55555555555555503</v>
      </c>
      <c r="J172" s="2">
        <v>0.54014598540145897</v>
      </c>
      <c r="K172" s="2">
        <v>-6.9895517490250704E-3</v>
      </c>
      <c r="M172" s="2" t="e">
        <f>[1]!Table1[[#This Row],[kelly/4 365]]=(Table1[[#This Row],[poisson_likelihood]] - (1-Table1[[#This Row],[poisson_likelihood]])/(1/Table1[[#This Row],[365 implied]]-1))/4</f>
        <v>#DIV/0!</v>
      </c>
      <c r="N172" s="3" t="e">
        <f>Table1[[#This Row],[kelly/4 365]]*$W$2*$U$2</f>
        <v>#DIV/0!</v>
      </c>
      <c r="P172" s="2" t="e">
        <f>(Table1[[#This Row],[poisson_likelihood]] - (1-Table1[[#This Row],[poisson_likelihood]])/(1/Table1[[#This Row],[99/pinn implied]]-1))/4</f>
        <v>#DIV/0!</v>
      </c>
      <c r="Q172" s="3" t="e">
        <f>Table1[[#This Row],[kelly/4 99]]*$W$2*$U$2</f>
        <v>#DIV/0!</v>
      </c>
      <c r="S1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8172</v>
      </c>
      <c r="B173" t="s">
        <v>23</v>
      </c>
      <c r="C173" s="1">
        <v>45623</v>
      </c>
      <c r="D173" t="s">
        <v>13</v>
      </c>
      <c r="E173">
        <v>1.5</v>
      </c>
      <c r="F173" s="2">
        <v>0.5</v>
      </c>
      <c r="G173" s="2">
        <v>0.43932217442319099</v>
      </c>
      <c r="H173" s="2">
        <v>0.48590460930441598</v>
      </c>
      <c r="I173" s="2">
        <v>0.52459016393442603</v>
      </c>
      <c r="J173" s="2">
        <v>0.52763819095477305</v>
      </c>
      <c r="K173" s="2">
        <v>-7.0476953477917603E-3</v>
      </c>
      <c r="M173" s="2" t="e">
        <f>[1]!Table1[[#This Row],[kelly/4 365]]=(Table1[[#This Row],[poisson_likelihood]] - (1-Table1[[#This Row],[poisson_likelihood]])/(1/Table1[[#This Row],[365 implied]]-1))/4</f>
        <v>#DIV/0!</v>
      </c>
      <c r="N173" s="3" t="e">
        <f>Table1[[#This Row],[kelly/4 365]]*$W$2*$U$2</f>
        <v>#DIV/0!</v>
      </c>
      <c r="P173" s="2" t="e">
        <f>(Table1[[#This Row],[poisson_likelihood]] - (1-Table1[[#This Row],[poisson_likelihood]])/(1/Table1[[#This Row],[99/pinn implied]]-1))/4</f>
        <v>#DIV/0!</v>
      </c>
      <c r="Q173" s="3" t="e">
        <f>Table1[[#This Row],[kelly/4 99]]*$W$2*$U$2</f>
        <v>#DIV/0!</v>
      </c>
      <c r="S1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8193</v>
      </c>
      <c r="B174" t="s">
        <v>34</v>
      </c>
      <c r="C174" s="1">
        <v>45623</v>
      </c>
      <c r="D174" t="s">
        <v>12</v>
      </c>
      <c r="E174">
        <v>3.5</v>
      </c>
      <c r="F174" s="2">
        <v>0.434782608695652</v>
      </c>
      <c r="G174" s="2">
        <v>0.45919370515102498</v>
      </c>
      <c r="H174" s="2">
        <v>0.41878573620970899</v>
      </c>
      <c r="I174" s="2">
        <v>0.38586956521739102</v>
      </c>
      <c r="J174" s="2">
        <v>0.424050632911392</v>
      </c>
      <c r="K174" s="2">
        <v>-7.0755397533976902E-3</v>
      </c>
      <c r="M174" s="2" t="e">
        <f>[1]!Table1[[#This Row],[kelly/4 365]]=(Table1[[#This Row],[poisson_likelihood]] - (1-Table1[[#This Row],[poisson_likelihood]])/(1/Table1[[#This Row],[365 implied]]-1))/4</f>
        <v>#DIV/0!</v>
      </c>
      <c r="N174" s="3" t="e">
        <f>Table1[[#This Row],[kelly/4 365]]*$W$2*$U$2</f>
        <v>#DIV/0!</v>
      </c>
      <c r="P174" s="2" t="e">
        <f>(Table1[[#This Row],[poisson_likelihood]] - (1-Table1[[#This Row],[poisson_likelihood]])/(1/Table1[[#This Row],[99/pinn implied]]-1))/4</f>
        <v>#DIV/0!</v>
      </c>
      <c r="Q174" s="3" t="e">
        <f>Table1[[#This Row],[kelly/4 99]]*$W$2*$U$2</f>
        <v>#DIV/0!</v>
      </c>
      <c r="S1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8225</v>
      </c>
      <c r="B175" t="s">
        <v>50</v>
      </c>
      <c r="C175" s="1">
        <v>45623</v>
      </c>
      <c r="D175" t="s">
        <v>12</v>
      </c>
      <c r="E175">
        <v>2.5</v>
      </c>
      <c r="F175" s="2">
        <v>0.40983606557377</v>
      </c>
      <c r="G175" s="2">
        <v>0.43839959015052399</v>
      </c>
      <c r="H175" s="2">
        <v>0.39306263556280702</v>
      </c>
      <c r="I175" s="2">
        <v>0.39156626506024</v>
      </c>
      <c r="J175" s="2">
        <v>0.41059602649006599</v>
      </c>
      <c r="K175" s="2">
        <v>-7.1054113240886698E-3</v>
      </c>
      <c r="M175" s="2" t="e">
        <f>[1]!Table1[[#This Row],[kelly/4 365]]=(Table1[[#This Row],[poisson_likelihood]] - (1-Table1[[#This Row],[poisson_likelihood]])/(1/Table1[[#This Row],[365 implied]]-1))/4</f>
        <v>#DIV/0!</v>
      </c>
      <c r="N175" s="3" t="e">
        <f>Table1[[#This Row],[kelly/4 365]]*$W$2*$U$2</f>
        <v>#DIV/0!</v>
      </c>
      <c r="P175" s="2" t="e">
        <f>(Table1[[#This Row],[poisson_likelihood]] - (1-Table1[[#This Row],[poisson_likelihood]])/(1/Table1[[#This Row],[99/pinn implied]]-1))/4</f>
        <v>#DIV/0!</v>
      </c>
      <c r="Q175" s="3" t="e">
        <f>Table1[[#This Row],[kelly/4 99]]*$W$2*$U$2</f>
        <v>#DIV/0!</v>
      </c>
      <c r="S1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8548</v>
      </c>
      <c r="B176" t="s">
        <v>211</v>
      </c>
      <c r="C176" s="1">
        <v>45623</v>
      </c>
      <c r="D176" t="s">
        <v>13</v>
      </c>
      <c r="E176">
        <v>1.5</v>
      </c>
      <c r="F176" s="2">
        <v>0.54054054054054002</v>
      </c>
      <c r="G176" s="2">
        <v>0.471974588421117</v>
      </c>
      <c r="H176" s="2">
        <v>0.527351621704788</v>
      </c>
      <c r="I176" s="2">
        <v>0.51351351351351304</v>
      </c>
      <c r="J176" s="2">
        <v>0.53441295546558698</v>
      </c>
      <c r="K176" s="2">
        <v>-7.1763234841592197E-3</v>
      </c>
      <c r="M176" s="2" t="e">
        <f>[1]!Table1[[#This Row],[kelly/4 365]]=(Table1[[#This Row],[poisson_likelihood]] - (1-Table1[[#This Row],[poisson_likelihood]])/(1/Table1[[#This Row],[365 implied]]-1))/4</f>
        <v>#DIV/0!</v>
      </c>
      <c r="N176" s="3" t="e">
        <f>Table1[[#This Row],[kelly/4 365]]*$W$2*$U$2</f>
        <v>#DIV/0!</v>
      </c>
      <c r="P176" s="2" t="e">
        <f>(Table1[[#This Row],[poisson_likelihood]] - (1-Table1[[#This Row],[poisson_likelihood]])/(1/Table1[[#This Row],[99/pinn implied]]-1))/4</f>
        <v>#DIV/0!</v>
      </c>
      <c r="Q176" s="3" t="e">
        <f>Table1[[#This Row],[kelly/4 99]]*$W$2*$U$2</f>
        <v>#DIV/0!</v>
      </c>
      <c r="S1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8444</v>
      </c>
      <c r="B177" t="s">
        <v>159</v>
      </c>
      <c r="C177" s="1">
        <v>45623</v>
      </c>
      <c r="D177" t="s">
        <v>13</v>
      </c>
      <c r="E177">
        <v>1.5</v>
      </c>
      <c r="F177" s="2">
        <v>0.43859649122806998</v>
      </c>
      <c r="G177" s="2">
        <v>0.382537985970755</v>
      </c>
      <c r="H177" s="2">
        <v>0.42124097026595803</v>
      </c>
      <c r="I177" s="2">
        <v>0.442424242424242</v>
      </c>
      <c r="J177" s="2">
        <v>0.44244604316546698</v>
      </c>
      <c r="K177" s="2">
        <v>-7.7286304284402496E-3</v>
      </c>
      <c r="M177" s="2" t="e">
        <f>[1]!Table1[[#This Row],[kelly/4 365]]=(Table1[[#This Row],[poisson_likelihood]] - (1-Table1[[#This Row],[poisson_likelihood]])/(1/Table1[[#This Row],[365 implied]]-1))/4</f>
        <v>#DIV/0!</v>
      </c>
      <c r="N177" s="3" t="e">
        <f>Table1[[#This Row],[kelly/4 365]]*$W$2*$U$2</f>
        <v>#DIV/0!</v>
      </c>
      <c r="P177" s="2" t="e">
        <f>(Table1[[#This Row],[poisson_likelihood]] - (1-Table1[[#This Row],[poisson_likelihood]])/(1/Table1[[#This Row],[99/pinn implied]]-1))/4</f>
        <v>#DIV/0!</v>
      </c>
      <c r="Q177" s="3" t="e">
        <f>Table1[[#This Row],[kelly/4 99]]*$W$2*$U$2</f>
        <v>#DIV/0!</v>
      </c>
      <c r="S1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8224</v>
      </c>
      <c r="B178" t="s">
        <v>49</v>
      </c>
      <c r="C178" s="1">
        <v>45623</v>
      </c>
      <c r="D178" t="s">
        <v>13</v>
      </c>
      <c r="E178">
        <v>2.5</v>
      </c>
      <c r="F178" s="2">
        <v>0.5</v>
      </c>
      <c r="G178" s="2">
        <v>0.44764829581416599</v>
      </c>
      <c r="H178" s="2">
        <v>0.48443372939271301</v>
      </c>
      <c r="I178" s="2">
        <v>0.46022727272727199</v>
      </c>
      <c r="J178" s="2">
        <v>0.48852459016393401</v>
      </c>
      <c r="K178" s="2">
        <v>-7.7831353036431601E-3</v>
      </c>
      <c r="M178" s="2" t="e">
        <f>[1]!Table1[[#This Row],[kelly/4 365]]=(Table1[[#This Row],[poisson_likelihood]] - (1-Table1[[#This Row],[poisson_likelihood]])/(1/Table1[[#This Row],[365 implied]]-1))/4</f>
        <v>#DIV/0!</v>
      </c>
      <c r="N178" s="3" t="e">
        <f>Table1[[#This Row],[kelly/4 365]]*$W$2*$U$2</f>
        <v>#DIV/0!</v>
      </c>
      <c r="P178" s="2" t="e">
        <f>(Table1[[#This Row],[poisson_likelihood]] - (1-Table1[[#This Row],[poisson_likelihood]])/(1/Table1[[#This Row],[99/pinn implied]]-1))/4</f>
        <v>#DIV/0!</v>
      </c>
      <c r="Q178" s="3" t="e">
        <f>Table1[[#This Row],[kelly/4 99]]*$W$2*$U$2</f>
        <v>#DIV/0!</v>
      </c>
      <c r="S1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8399</v>
      </c>
      <c r="B179" t="s">
        <v>137</v>
      </c>
      <c r="C179" s="1">
        <v>45623</v>
      </c>
      <c r="D179" t="s">
        <v>12</v>
      </c>
      <c r="E179">
        <v>1.5</v>
      </c>
      <c r="F179" s="2">
        <v>0.62111801242235998</v>
      </c>
      <c r="G179" s="2">
        <v>0.64065522579724798</v>
      </c>
      <c r="H179" s="2">
        <v>0.60917591091026402</v>
      </c>
      <c r="I179" s="2">
        <v>0.58602150537634401</v>
      </c>
      <c r="J179" s="2">
        <v>0.605590062111801</v>
      </c>
      <c r="K179" s="2">
        <v>-7.8798292764239095E-3</v>
      </c>
      <c r="M179" s="2" t="e">
        <f>[1]!Table1[[#This Row],[kelly/4 365]]=(Table1[[#This Row],[poisson_likelihood]] - (1-Table1[[#This Row],[poisson_likelihood]])/(1/Table1[[#This Row],[365 implied]]-1))/4</f>
        <v>#DIV/0!</v>
      </c>
      <c r="N179" s="3" t="e">
        <f>Table1[[#This Row],[kelly/4 365]]*$W$2*$U$2</f>
        <v>#DIV/0!</v>
      </c>
      <c r="P179" s="2" t="e">
        <f>(Table1[[#This Row],[poisson_likelihood]] - (1-Table1[[#This Row],[poisson_likelihood]])/(1/Table1[[#This Row],[99/pinn implied]]-1))/4</f>
        <v>#DIV/0!</v>
      </c>
      <c r="Q179" s="3" t="e">
        <f>Table1[[#This Row],[kelly/4 99]]*$W$2*$U$2</f>
        <v>#DIV/0!</v>
      </c>
      <c r="S1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8398</v>
      </c>
      <c r="B180" t="s">
        <v>136</v>
      </c>
      <c r="C180" s="1">
        <v>45623</v>
      </c>
      <c r="D180" t="s">
        <v>13</v>
      </c>
      <c r="E180">
        <v>1.5</v>
      </c>
      <c r="F180" s="2">
        <v>0.43859649122806998</v>
      </c>
      <c r="G180" s="2">
        <v>0.38625124034730202</v>
      </c>
      <c r="H180" s="2">
        <v>0.41938865338345299</v>
      </c>
      <c r="I180" s="2">
        <v>0.44585987261146498</v>
      </c>
      <c r="J180" s="2">
        <v>0.440273037542662</v>
      </c>
      <c r="K180" s="2">
        <v>-8.5534902901810497E-3</v>
      </c>
      <c r="M180" s="2" t="e">
        <f>[1]!Table1[[#This Row],[kelly/4 365]]=(Table1[[#This Row],[poisson_likelihood]] - (1-Table1[[#This Row],[poisson_likelihood]])/(1/Table1[[#This Row],[365 implied]]-1))/4</f>
        <v>#DIV/0!</v>
      </c>
      <c r="N180" s="3" t="e">
        <f>Table1[[#This Row],[kelly/4 365]]*$W$2*$U$2</f>
        <v>#DIV/0!</v>
      </c>
      <c r="P180" s="2" t="e">
        <f>(Table1[[#This Row],[poisson_likelihood]] - (1-Table1[[#This Row],[poisson_likelihood]])/(1/Table1[[#This Row],[99/pinn implied]]-1))/4</f>
        <v>#DIV/0!</v>
      </c>
      <c r="Q180" s="3" t="e">
        <f>Table1[[#This Row],[kelly/4 99]]*$W$2*$U$2</f>
        <v>#DIV/0!</v>
      </c>
      <c r="S1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8194</v>
      </c>
      <c r="B181" t="s">
        <v>34</v>
      </c>
      <c r="C181" s="1">
        <v>45623</v>
      </c>
      <c r="D181" t="s">
        <v>13</v>
      </c>
      <c r="E181">
        <v>3.5</v>
      </c>
      <c r="F181" s="2">
        <v>0.59523809523809501</v>
      </c>
      <c r="G181" s="2">
        <v>0.54080629484897402</v>
      </c>
      <c r="H181" s="2">
        <v>0.58121426379028995</v>
      </c>
      <c r="I181" s="2">
        <v>0.61413043478260798</v>
      </c>
      <c r="J181" s="2">
        <v>0.575949367088607</v>
      </c>
      <c r="K181" s="2">
        <v>-8.6617782471735908E-3</v>
      </c>
      <c r="M181" s="2" t="e">
        <f>[1]!Table1[[#This Row],[kelly/4 365]]=(Table1[[#This Row],[poisson_likelihood]] - (1-Table1[[#This Row],[poisson_likelihood]])/(1/Table1[[#This Row],[365 implied]]-1))/4</f>
        <v>#DIV/0!</v>
      </c>
      <c r="N181" s="3" t="e">
        <f>Table1[[#This Row],[kelly/4 365]]*$W$2*$U$2</f>
        <v>#DIV/0!</v>
      </c>
      <c r="P181" s="2" t="e">
        <f>(Table1[[#This Row],[poisson_likelihood]] - (1-Table1[[#This Row],[poisson_likelihood]])/(1/Table1[[#This Row],[99/pinn implied]]-1))/4</f>
        <v>#DIV/0!</v>
      </c>
      <c r="Q181" s="3" t="e">
        <f>Table1[[#This Row],[kelly/4 99]]*$W$2*$U$2</f>
        <v>#DIV/0!</v>
      </c>
      <c r="S1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8236</v>
      </c>
      <c r="B182" t="s">
        <v>55</v>
      </c>
      <c r="C182" s="1">
        <v>45623</v>
      </c>
      <c r="D182" t="s">
        <v>13</v>
      </c>
      <c r="E182">
        <v>2.5</v>
      </c>
      <c r="F182" s="2">
        <v>0.44444444444444398</v>
      </c>
      <c r="G182" s="2">
        <v>0.38046975945789402</v>
      </c>
      <c r="H182" s="2">
        <v>0.42512005096815703</v>
      </c>
      <c r="I182" s="2">
        <v>0.42307692307692302</v>
      </c>
      <c r="J182" s="2">
        <v>0.41955835962145099</v>
      </c>
      <c r="K182" s="2">
        <v>-8.6959770643291103E-3</v>
      </c>
      <c r="M182" s="2" t="e">
        <f>[1]!Table1[[#This Row],[kelly/4 365]]=(Table1[[#This Row],[poisson_likelihood]] - (1-Table1[[#This Row],[poisson_likelihood]])/(1/Table1[[#This Row],[365 implied]]-1))/4</f>
        <v>#DIV/0!</v>
      </c>
      <c r="N182" s="3" t="e">
        <f>Table1[[#This Row],[kelly/4 365]]*$W$2*$U$2</f>
        <v>#DIV/0!</v>
      </c>
      <c r="P182" s="2" t="e">
        <f>(Table1[[#This Row],[poisson_likelihood]] - (1-Table1[[#This Row],[poisson_likelihood]])/(1/Table1[[#This Row],[99/pinn implied]]-1))/4</f>
        <v>#DIV/0!</v>
      </c>
      <c r="Q182" s="3" t="e">
        <f>Table1[[#This Row],[kelly/4 99]]*$W$2*$U$2</f>
        <v>#DIV/0!</v>
      </c>
      <c r="S1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8480</v>
      </c>
      <c r="B183" t="s">
        <v>177</v>
      </c>
      <c r="C183" s="1">
        <v>45623</v>
      </c>
      <c r="D183" t="s">
        <v>13</v>
      </c>
      <c r="E183">
        <v>1.5</v>
      </c>
      <c r="F183" s="2">
        <v>0.46296296296296202</v>
      </c>
      <c r="G183" s="2">
        <v>0.393643889604888</v>
      </c>
      <c r="H183" s="2">
        <v>0.44347434966945498</v>
      </c>
      <c r="I183" s="2">
        <v>0.41666666666666602</v>
      </c>
      <c r="J183" s="2">
        <v>0.43181818181818099</v>
      </c>
      <c r="K183" s="2">
        <v>-9.0722854987019801E-3</v>
      </c>
      <c r="M183" s="2" t="e">
        <f>[1]!Table1[[#This Row],[kelly/4 365]]=(Table1[[#This Row],[poisson_likelihood]] - (1-Table1[[#This Row],[poisson_likelihood]])/(1/Table1[[#This Row],[365 implied]]-1))/4</f>
        <v>#DIV/0!</v>
      </c>
      <c r="N183" s="3" t="e">
        <f>Table1[[#This Row],[kelly/4 365]]*$W$2*$U$2</f>
        <v>#DIV/0!</v>
      </c>
      <c r="P183" s="2" t="e">
        <f>(Table1[[#This Row],[poisson_likelihood]] - (1-Table1[[#This Row],[poisson_likelihood]])/(1/Table1[[#This Row],[99/pinn implied]]-1))/4</f>
        <v>#DIV/0!</v>
      </c>
      <c r="Q183" s="3" t="e">
        <f>Table1[[#This Row],[kelly/4 99]]*$W$2*$U$2</f>
        <v>#DIV/0!</v>
      </c>
      <c r="S1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8238</v>
      </c>
      <c r="B184" t="s">
        <v>56</v>
      </c>
      <c r="C184" s="1">
        <v>45623</v>
      </c>
      <c r="D184" t="s">
        <v>13</v>
      </c>
      <c r="E184">
        <v>2.5</v>
      </c>
      <c r="F184" s="2">
        <v>0.52356020942408299</v>
      </c>
      <c r="G184" s="2">
        <v>0.46507214320254497</v>
      </c>
      <c r="H184" s="2">
        <v>0.50589050185954698</v>
      </c>
      <c r="I184" s="2">
        <v>0.52247191011235905</v>
      </c>
      <c r="J184" s="2">
        <v>0.490506329113924</v>
      </c>
      <c r="K184" s="2">
        <v>-9.2717421561163693E-3</v>
      </c>
      <c r="M184" s="2" t="e">
        <f>[1]!Table1[[#This Row],[kelly/4 365]]=(Table1[[#This Row],[poisson_likelihood]] - (1-Table1[[#This Row],[poisson_likelihood]])/(1/Table1[[#This Row],[365 implied]]-1))/4</f>
        <v>#DIV/0!</v>
      </c>
      <c r="N184" s="3" t="e">
        <f>Table1[[#This Row],[kelly/4 365]]*$W$2*$U$2</f>
        <v>#DIV/0!</v>
      </c>
      <c r="P184" s="2" t="e">
        <f>(Table1[[#This Row],[poisson_likelihood]] - (1-Table1[[#This Row],[poisson_likelihood]])/(1/Table1[[#This Row],[99/pinn implied]]-1))/4</f>
        <v>#DIV/0!</v>
      </c>
      <c r="Q184" s="3" t="e">
        <f>Table1[[#This Row],[kelly/4 99]]*$W$2*$U$2</f>
        <v>#DIV/0!</v>
      </c>
      <c r="S1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8174</v>
      </c>
      <c r="B185" t="s">
        <v>24</v>
      </c>
      <c r="C185" s="1">
        <v>45623</v>
      </c>
      <c r="D185" t="s">
        <v>13</v>
      </c>
      <c r="E185">
        <v>1.5</v>
      </c>
      <c r="F185" s="2">
        <v>0.45871559633027498</v>
      </c>
      <c r="G185" s="2">
        <v>0.40216610979075601</v>
      </c>
      <c r="H185" s="2">
        <v>0.43800454245451997</v>
      </c>
      <c r="I185" s="2">
        <v>0.50819672131147497</v>
      </c>
      <c r="J185" s="2">
        <v>0.48828125</v>
      </c>
      <c r="K185" s="2">
        <v>-9.5656986121069997E-3</v>
      </c>
      <c r="M185" s="2" t="e">
        <f>[1]!Table1[[#This Row],[kelly/4 365]]=(Table1[[#This Row],[poisson_likelihood]] - (1-Table1[[#This Row],[poisson_likelihood]])/(1/Table1[[#This Row],[365 implied]]-1))/4</f>
        <v>#DIV/0!</v>
      </c>
      <c r="N185" s="3" t="e">
        <f>Table1[[#This Row],[kelly/4 365]]*$W$2*$U$2</f>
        <v>#DIV/0!</v>
      </c>
      <c r="P185" s="2" t="e">
        <f>(Table1[[#This Row],[poisson_likelihood]] - (1-Table1[[#This Row],[poisson_likelihood]])/(1/Table1[[#This Row],[99/pinn implied]]-1))/4</f>
        <v>#DIV/0!</v>
      </c>
      <c r="Q185" s="3" t="e">
        <f>Table1[[#This Row],[kelly/4 99]]*$W$2*$U$2</f>
        <v>#DIV/0!</v>
      </c>
      <c r="S1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8336</v>
      </c>
      <c r="B186" t="s">
        <v>105</v>
      </c>
      <c r="C186" s="1">
        <v>45623</v>
      </c>
      <c r="D186" t="s">
        <v>13</v>
      </c>
      <c r="E186">
        <v>3.5</v>
      </c>
      <c r="F186" s="2">
        <v>0.50761421319796896</v>
      </c>
      <c r="G186" s="2">
        <v>0.44938655062006599</v>
      </c>
      <c r="H186" s="2">
        <v>0.48808847760705998</v>
      </c>
      <c r="I186" s="2">
        <v>0.50270270270270201</v>
      </c>
      <c r="J186" s="2">
        <v>0.485893416927899</v>
      </c>
      <c r="K186" s="2">
        <v>-9.9138399778583297E-3</v>
      </c>
      <c r="M186" s="2" t="e">
        <f>[1]!Table1[[#This Row],[kelly/4 365]]=(Table1[[#This Row],[poisson_likelihood]] - (1-Table1[[#This Row],[poisson_likelihood]])/(1/Table1[[#This Row],[365 implied]]-1))/4</f>
        <v>#DIV/0!</v>
      </c>
      <c r="N186" s="3" t="e">
        <f>Table1[[#This Row],[kelly/4 365]]*$W$2*$U$2</f>
        <v>#DIV/0!</v>
      </c>
      <c r="P186" s="2" t="e">
        <f>(Table1[[#This Row],[poisson_likelihood]] - (1-Table1[[#This Row],[poisson_likelihood]])/(1/Table1[[#This Row],[99/pinn implied]]-1))/4</f>
        <v>#DIV/0!</v>
      </c>
      <c r="Q186" s="3" t="e">
        <f>Table1[[#This Row],[kelly/4 99]]*$W$2*$U$2</f>
        <v>#DIV/0!</v>
      </c>
      <c r="S1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8401</v>
      </c>
      <c r="B187" t="s">
        <v>138</v>
      </c>
      <c r="C187" s="1">
        <v>45623</v>
      </c>
      <c r="D187" t="s">
        <v>12</v>
      </c>
      <c r="E187">
        <v>1.5</v>
      </c>
      <c r="F187" s="2">
        <v>0.67114093959731502</v>
      </c>
      <c r="G187" s="2">
        <v>0.69135672829095496</v>
      </c>
      <c r="H187" s="2">
        <v>0.65809681254343</v>
      </c>
      <c r="I187" s="2">
        <v>0.68852459016393397</v>
      </c>
      <c r="J187" s="2">
        <v>0.67823343848580397</v>
      </c>
      <c r="K187" s="2">
        <v>-9.9161986276982104E-3</v>
      </c>
      <c r="M187" s="2" t="e">
        <f>[1]!Table1[[#This Row],[kelly/4 365]]=(Table1[[#This Row],[poisson_likelihood]] - (1-Table1[[#This Row],[poisson_likelihood]])/(1/Table1[[#This Row],[365 implied]]-1))/4</f>
        <v>#DIV/0!</v>
      </c>
      <c r="N187" s="3" t="e">
        <f>Table1[[#This Row],[kelly/4 365]]*$W$2*$U$2</f>
        <v>#DIV/0!</v>
      </c>
      <c r="P187" s="2" t="e">
        <f>(Table1[[#This Row],[poisson_likelihood]] - (1-Table1[[#This Row],[poisson_likelihood]])/(1/Table1[[#This Row],[99/pinn implied]]-1))/4</f>
        <v>#DIV/0!</v>
      </c>
      <c r="Q187" s="3" t="e">
        <f>Table1[[#This Row],[kelly/4 99]]*$W$2*$U$2</f>
        <v>#DIV/0!</v>
      </c>
      <c r="S1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8341</v>
      </c>
      <c r="B188" t="s">
        <v>108</v>
      </c>
      <c r="C188" s="1">
        <v>45623</v>
      </c>
      <c r="D188" t="s">
        <v>12</v>
      </c>
      <c r="E188">
        <v>2.5</v>
      </c>
      <c r="F188" s="2">
        <v>0.55248618784530301</v>
      </c>
      <c r="G188" s="2">
        <v>0.57000694967078602</v>
      </c>
      <c r="H188" s="2">
        <v>0.53461367324222597</v>
      </c>
      <c r="I188" s="2">
        <v>0.47169811320754701</v>
      </c>
      <c r="J188" s="2">
        <v>0.46768060836501901</v>
      </c>
      <c r="K188" s="2">
        <v>-9.9843368615958605E-3</v>
      </c>
      <c r="M188" s="2" t="e">
        <f>[1]!Table1[[#This Row],[kelly/4 365]]=(Table1[[#This Row],[poisson_likelihood]] - (1-Table1[[#This Row],[poisson_likelihood]])/(1/Table1[[#This Row],[365 implied]]-1))/4</f>
        <v>#DIV/0!</v>
      </c>
      <c r="N188" s="3" t="e">
        <f>Table1[[#This Row],[kelly/4 365]]*$W$2*$U$2</f>
        <v>#DIV/0!</v>
      </c>
      <c r="P188" s="2" t="e">
        <f>(Table1[[#This Row],[poisson_likelihood]] - (1-Table1[[#This Row],[poisson_likelihood]])/(1/Table1[[#This Row],[99/pinn implied]]-1))/4</f>
        <v>#DIV/0!</v>
      </c>
      <c r="Q188" s="3" t="e">
        <f>Table1[[#This Row],[kelly/4 99]]*$W$2*$U$2</f>
        <v>#DIV/0!</v>
      </c>
      <c r="S1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8368</v>
      </c>
      <c r="B189" t="s">
        <v>121</v>
      </c>
      <c r="C189" s="1">
        <v>45623</v>
      </c>
      <c r="D189" t="s">
        <v>13</v>
      </c>
      <c r="E189">
        <v>2.5</v>
      </c>
      <c r="F189" s="2">
        <v>0.52356020942408299</v>
      </c>
      <c r="G189" s="2">
        <v>0.460754012326138</v>
      </c>
      <c r="H189" s="2">
        <v>0.50438657432748801</v>
      </c>
      <c r="I189" s="2">
        <v>0.47486033519553</v>
      </c>
      <c r="J189" s="2">
        <v>0.47350993377483402</v>
      </c>
      <c r="K189" s="2">
        <v>-1.00608909435433E-2</v>
      </c>
      <c r="M189" s="2" t="e">
        <f>[1]!Table1[[#This Row],[kelly/4 365]]=(Table1[[#This Row],[poisson_likelihood]] - (1-Table1[[#This Row],[poisson_likelihood]])/(1/Table1[[#This Row],[365 implied]]-1))/4</f>
        <v>#DIV/0!</v>
      </c>
      <c r="N189" s="3" t="e">
        <f>Table1[[#This Row],[kelly/4 365]]*$W$2*$U$2</f>
        <v>#DIV/0!</v>
      </c>
      <c r="P189" s="2" t="e">
        <f>(Table1[[#This Row],[poisson_likelihood]] - (1-Table1[[#This Row],[poisson_likelihood]])/(1/Table1[[#This Row],[99/pinn implied]]-1))/4</f>
        <v>#DIV/0!</v>
      </c>
      <c r="Q189" s="3" t="e">
        <f>Table1[[#This Row],[kelly/4 99]]*$W$2*$U$2</f>
        <v>#DIV/0!</v>
      </c>
      <c r="S1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8246</v>
      </c>
      <c r="B190" t="s">
        <v>60</v>
      </c>
      <c r="C190" s="1">
        <v>45623</v>
      </c>
      <c r="D190" t="s">
        <v>13</v>
      </c>
      <c r="E190">
        <v>1.5</v>
      </c>
      <c r="F190" s="2">
        <v>0.40650406504065001</v>
      </c>
      <c r="G190" s="2">
        <v>0.35066804232964899</v>
      </c>
      <c r="H190" s="2">
        <v>0.382250551649922</v>
      </c>
      <c r="I190" s="2">
        <v>0.376404494382022</v>
      </c>
      <c r="J190" s="2">
        <v>0.40129449838187697</v>
      </c>
      <c r="K190" s="2">
        <v>-1.02163772159571E-2</v>
      </c>
      <c r="M190" s="2" t="e">
        <f>[1]!Table1[[#This Row],[kelly/4 365]]=(Table1[[#This Row],[poisson_likelihood]] - (1-Table1[[#This Row],[poisson_likelihood]])/(1/Table1[[#This Row],[365 implied]]-1))/4</f>
        <v>#DIV/0!</v>
      </c>
      <c r="N190" s="3" t="e">
        <f>Table1[[#This Row],[kelly/4 365]]*$W$2*$U$2</f>
        <v>#DIV/0!</v>
      </c>
      <c r="P190" s="2" t="e">
        <f>(Table1[[#This Row],[poisson_likelihood]] - (1-Table1[[#This Row],[poisson_likelihood]])/(1/Table1[[#This Row],[99/pinn implied]]-1))/4</f>
        <v>#DIV/0!</v>
      </c>
      <c r="Q190" s="3" t="e">
        <f>Table1[[#This Row],[kelly/4 99]]*$W$2*$U$2</f>
        <v>#DIV/0!</v>
      </c>
      <c r="S1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8259</v>
      </c>
      <c r="B191" t="s">
        <v>67</v>
      </c>
      <c r="C191" s="1">
        <v>45623</v>
      </c>
      <c r="D191" t="s">
        <v>12</v>
      </c>
      <c r="E191">
        <v>2.5</v>
      </c>
      <c r="F191" s="2">
        <v>0.60606060606060597</v>
      </c>
      <c r="G191" s="2">
        <v>0.630298438482636</v>
      </c>
      <c r="H191" s="2">
        <v>0.58816140196182698</v>
      </c>
      <c r="I191" s="2">
        <v>0.60355029585798803</v>
      </c>
      <c r="J191" s="2">
        <v>0.58477508650518994</v>
      </c>
      <c r="K191" s="2">
        <v>-1.1359110293455901E-2</v>
      </c>
      <c r="M191" s="2" t="e">
        <f>[1]!Table1[[#This Row],[kelly/4 365]]=(Table1[[#This Row],[poisson_likelihood]] - (1-Table1[[#This Row],[poisson_likelihood]])/(1/Table1[[#This Row],[365 implied]]-1))/4</f>
        <v>#DIV/0!</v>
      </c>
      <c r="N191" s="3" t="e">
        <f>Table1[[#This Row],[kelly/4 365]]*$W$2*$U$2</f>
        <v>#DIV/0!</v>
      </c>
      <c r="P191" s="2" t="e">
        <f>(Table1[[#This Row],[poisson_likelihood]] - (1-Table1[[#This Row],[poisson_likelihood]])/(1/Table1[[#This Row],[99/pinn implied]]-1))/4</f>
        <v>#DIV/0!</v>
      </c>
      <c r="Q191" s="3" t="e">
        <f>Table1[[#This Row],[kelly/4 99]]*$W$2*$U$2</f>
        <v>#DIV/0!</v>
      </c>
      <c r="S1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8372</v>
      </c>
      <c r="B192" t="s">
        <v>123</v>
      </c>
      <c r="C192" s="1">
        <v>45623</v>
      </c>
      <c r="D192" t="s">
        <v>13</v>
      </c>
      <c r="E192">
        <v>2.5</v>
      </c>
      <c r="F192" s="2">
        <v>0.60240963855421603</v>
      </c>
      <c r="G192" s="2">
        <v>0.53706899448809098</v>
      </c>
      <c r="H192" s="2">
        <v>0.58379699745254499</v>
      </c>
      <c r="I192" s="2">
        <v>0.53146853146853101</v>
      </c>
      <c r="J192" s="2">
        <v>0.54512635379061303</v>
      </c>
      <c r="K192" s="2">
        <v>-1.1703403116959801E-2</v>
      </c>
      <c r="M192" s="2" t="e">
        <f>[1]!Table1[[#This Row],[kelly/4 365]]=(Table1[[#This Row],[poisson_likelihood]] - (1-Table1[[#This Row],[poisson_likelihood]])/(1/Table1[[#This Row],[365 implied]]-1))/4</f>
        <v>#DIV/0!</v>
      </c>
      <c r="N192" s="3" t="e">
        <f>Table1[[#This Row],[kelly/4 365]]*$W$2*$U$2</f>
        <v>#DIV/0!</v>
      </c>
      <c r="P192" s="2" t="e">
        <f>(Table1[[#This Row],[poisson_likelihood]] - (1-Table1[[#This Row],[poisson_likelihood]])/(1/Table1[[#This Row],[99/pinn implied]]-1))/4</f>
        <v>#DIV/0!</v>
      </c>
      <c r="Q192" s="3" t="e">
        <f>Table1[[#This Row],[kelly/4 99]]*$W$2*$U$2</f>
        <v>#DIV/0!</v>
      </c>
      <c r="S1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8371</v>
      </c>
      <c r="B193" t="s">
        <v>123</v>
      </c>
      <c r="C193" s="1">
        <v>45623</v>
      </c>
      <c r="D193" t="s">
        <v>12</v>
      </c>
      <c r="E193">
        <v>2.5</v>
      </c>
      <c r="F193" s="2">
        <v>0.44247787610619399</v>
      </c>
      <c r="G193" s="2">
        <v>0.46293100551190802</v>
      </c>
      <c r="H193" s="2">
        <v>0.41620300254745402</v>
      </c>
      <c r="I193" s="2">
        <v>0.46853146853146799</v>
      </c>
      <c r="J193" s="2">
        <v>0.45487364620938597</v>
      </c>
      <c r="K193" s="2">
        <v>-1.1781986952927301E-2</v>
      </c>
      <c r="M193" s="2" t="e">
        <f>[1]!Table1[[#This Row],[kelly/4 365]]=(Table1[[#This Row],[poisson_likelihood]] - (1-Table1[[#This Row],[poisson_likelihood]])/(1/Table1[[#This Row],[365 implied]]-1))/4</f>
        <v>#DIV/0!</v>
      </c>
      <c r="N193" s="3" t="e">
        <f>Table1[[#This Row],[kelly/4 365]]*$W$2*$U$2</f>
        <v>#DIV/0!</v>
      </c>
      <c r="P193" s="2" t="e">
        <f>(Table1[[#This Row],[poisson_likelihood]] - (1-Table1[[#This Row],[poisson_likelihood]])/(1/Table1[[#This Row],[99/pinn implied]]-1))/4</f>
        <v>#DIV/0!</v>
      </c>
      <c r="Q193" s="3" t="e">
        <f>Table1[[#This Row],[kelly/4 99]]*$W$2*$U$2</f>
        <v>#DIV/0!</v>
      </c>
      <c r="S1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8332</v>
      </c>
      <c r="B194" t="s">
        <v>103</v>
      </c>
      <c r="C194" s="1">
        <v>45623</v>
      </c>
      <c r="D194" t="s">
        <v>13</v>
      </c>
      <c r="E194">
        <v>2.5</v>
      </c>
      <c r="F194" s="2">
        <v>0.512820512820512</v>
      </c>
      <c r="G194" s="2">
        <v>0.44745594725334198</v>
      </c>
      <c r="H194" s="2">
        <v>0.489760192862016</v>
      </c>
      <c r="I194" s="2">
        <v>0.44444444444444398</v>
      </c>
      <c r="J194" s="2">
        <v>0.45985401459853997</v>
      </c>
      <c r="K194" s="2">
        <v>-1.183358524186E-2</v>
      </c>
      <c r="M194" s="2" t="e">
        <f>[1]!Table1[[#This Row],[kelly/4 365]]=(Table1[[#This Row],[poisson_likelihood]] - (1-Table1[[#This Row],[poisson_likelihood]])/(1/Table1[[#This Row],[365 implied]]-1))/4</f>
        <v>#DIV/0!</v>
      </c>
      <c r="N194" s="3" t="e">
        <f>Table1[[#This Row],[kelly/4 365]]*$W$2*$U$2</f>
        <v>#DIV/0!</v>
      </c>
      <c r="P194" s="2" t="e">
        <f>(Table1[[#This Row],[poisson_likelihood]] - (1-Table1[[#This Row],[poisson_likelihood]])/(1/Table1[[#This Row],[99/pinn implied]]-1))/4</f>
        <v>#DIV/0!</v>
      </c>
      <c r="Q194" s="3" t="e">
        <f>Table1[[#This Row],[kelly/4 99]]*$W$2*$U$2</f>
        <v>#DIV/0!</v>
      </c>
      <c r="S1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8381</v>
      </c>
      <c r="B195" t="s">
        <v>128</v>
      </c>
      <c r="C195" s="1">
        <v>45623</v>
      </c>
      <c r="D195" t="s">
        <v>12</v>
      </c>
      <c r="E195">
        <v>1.5</v>
      </c>
      <c r="F195" s="2">
        <v>0.58479532163742598</v>
      </c>
      <c r="G195" s="2">
        <v>0.60344875177151502</v>
      </c>
      <c r="H195" s="2">
        <v>0.56441934453078801</v>
      </c>
      <c r="I195" s="2">
        <v>0.54347826086956497</v>
      </c>
      <c r="J195" s="2">
        <v>0.54716981132075404</v>
      </c>
      <c r="K195" s="2">
        <v>-1.2268634102941E-2</v>
      </c>
      <c r="M195" s="2" t="e">
        <f>[1]!Table1[[#This Row],[kelly/4 365]]=(Table1[[#This Row],[poisson_likelihood]] - (1-Table1[[#This Row],[poisson_likelihood]])/(1/Table1[[#This Row],[365 implied]]-1))/4</f>
        <v>#DIV/0!</v>
      </c>
      <c r="N195" s="3" t="e">
        <f>Table1[[#This Row],[kelly/4 365]]*$W$2*$U$2</f>
        <v>#DIV/0!</v>
      </c>
      <c r="P195" s="2" t="e">
        <f>(Table1[[#This Row],[poisson_likelihood]] - (1-Table1[[#This Row],[poisson_likelihood]])/(1/Table1[[#This Row],[99/pinn implied]]-1))/4</f>
        <v>#DIV/0!</v>
      </c>
      <c r="Q195" s="3" t="e">
        <f>Table1[[#This Row],[kelly/4 99]]*$W$2*$U$2</f>
        <v>#DIV/0!</v>
      </c>
      <c r="S1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8328</v>
      </c>
      <c r="B196" t="s">
        <v>101</v>
      </c>
      <c r="C196" s="1">
        <v>45623</v>
      </c>
      <c r="D196" t="s">
        <v>13</v>
      </c>
      <c r="E196">
        <v>2.5</v>
      </c>
      <c r="F196" s="2">
        <v>0.58823529411764697</v>
      </c>
      <c r="G196" s="2">
        <v>0.52194640029904305</v>
      </c>
      <c r="H196" s="2">
        <v>0.567908342725013</v>
      </c>
      <c r="I196" s="2">
        <v>0.56470588235294095</v>
      </c>
      <c r="J196" s="2">
        <v>0.57044673539518898</v>
      </c>
      <c r="K196" s="2">
        <v>-1.2341363345527699E-2</v>
      </c>
      <c r="M196" s="2" t="e">
        <f>[1]!Table1[[#This Row],[kelly/4 365]]=(Table1[[#This Row],[poisson_likelihood]] - (1-Table1[[#This Row],[poisson_likelihood]])/(1/Table1[[#This Row],[365 implied]]-1))/4</f>
        <v>#DIV/0!</v>
      </c>
      <c r="N196" s="3" t="e">
        <f>Table1[[#This Row],[kelly/4 365]]*$W$2*$U$2</f>
        <v>#DIV/0!</v>
      </c>
      <c r="P196" s="2" t="e">
        <f>(Table1[[#This Row],[poisson_likelihood]] - (1-Table1[[#This Row],[poisson_likelihood]])/(1/Table1[[#This Row],[99/pinn implied]]-1))/4</f>
        <v>#DIV/0!</v>
      </c>
      <c r="Q196" s="3" t="e">
        <f>Table1[[#This Row],[kelly/4 99]]*$W$2*$U$2</f>
        <v>#DIV/0!</v>
      </c>
      <c r="S1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8418</v>
      </c>
      <c r="B197" t="s">
        <v>146</v>
      </c>
      <c r="C197" s="1">
        <v>45623</v>
      </c>
      <c r="D197" t="s">
        <v>13</v>
      </c>
      <c r="E197">
        <v>2.5</v>
      </c>
      <c r="F197" s="2">
        <v>0.60606060606060597</v>
      </c>
      <c r="G197" s="2">
        <v>0.54567096437973905</v>
      </c>
      <c r="H197" s="2">
        <v>0.58640625001134095</v>
      </c>
      <c r="I197" s="2">
        <v>0.57225433526011504</v>
      </c>
      <c r="J197" s="2">
        <v>0.58415841584158401</v>
      </c>
      <c r="K197" s="2">
        <v>-1.24729567235721E-2</v>
      </c>
      <c r="M197" s="2" t="e">
        <f>[1]!Table1[[#This Row],[kelly/4 365]]=(Table1[[#This Row],[poisson_likelihood]] - (1-Table1[[#This Row],[poisson_likelihood]])/(1/Table1[[#This Row],[365 implied]]-1))/4</f>
        <v>#DIV/0!</v>
      </c>
      <c r="N197" s="3" t="e">
        <f>Table1[[#This Row],[kelly/4 365]]*$W$2*$U$2</f>
        <v>#DIV/0!</v>
      </c>
      <c r="P197" s="2" t="e">
        <f>(Table1[[#This Row],[poisson_likelihood]] - (1-Table1[[#This Row],[poisson_likelihood]])/(1/Table1[[#This Row],[99/pinn implied]]-1))/4</f>
        <v>#DIV/0!</v>
      </c>
      <c r="Q197" s="3" t="e">
        <f>Table1[[#This Row],[kelly/4 99]]*$W$2*$U$2</f>
        <v>#DIV/0!</v>
      </c>
      <c r="S1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8382</v>
      </c>
      <c r="B198" t="s">
        <v>128</v>
      </c>
      <c r="C198" s="1">
        <v>45623</v>
      </c>
      <c r="D198" t="s">
        <v>13</v>
      </c>
      <c r="E198">
        <v>1.5</v>
      </c>
      <c r="F198" s="2">
        <v>0.46296296296296202</v>
      </c>
      <c r="G198" s="2">
        <v>0.39655124822848398</v>
      </c>
      <c r="H198" s="2">
        <v>0.43558065546921199</v>
      </c>
      <c r="I198" s="2">
        <v>0.45652173913043398</v>
      </c>
      <c r="J198" s="2">
        <v>0.45283018867924502</v>
      </c>
      <c r="K198" s="2">
        <v>-1.27469362470909E-2</v>
      </c>
      <c r="M198" s="2" t="e">
        <f>[1]!Table1[[#This Row],[kelly/4 365]]=(Table1[[#This Row],[poisson_likelihood]] - (1-Table1[[#This Row],[poisson_likelihood]])/(1/Table1[[#This Row],[365 implied]]-1))/4</f>
        <v>#DIV/0!</v>
      </c>
      <c r="N198" s="3" t="e">
        <f>Table1[[#This Row],[kelly/4 365]]*$W$2*$U$2</f>
        <v>#DIV/0!</v>
      </c>
      <c r="P198" s="2" t="e">
        <f>(Table1[[#This Row],[poisson_likelihood]] - (1-Table1[[#This Row],[poisson_likelihood]])/(1/Table1[[#This Row],[99/pinn implied]]-1))/4</f>
        <v>#DIV/0!</v>
      </c>
      <c r="Q198" s="3" t="e">
        <f>Table1[[#This Row],[kelly/4 99]]*$W$2*$U$2</f>
        <v>#DIV/0!</v>
      </c>
      <c r="S1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8512</v>
      </c>
      <c r="B199" t="s">
        <v>193</v>
      </c>
      <c r="C199" s="1">
        <v>45623</v>
      </c>
      <c r="D199" t="s">
        <v>13</v>
      </c>
      <c r="E199">
        <v>1.5</v>
      </c>
      <c r="F199" s="2">
        <v>0.47169811320754701</v>
      </c>
      <c r="G199" s="2">
        <v>0.39358671078923102</v>
      </c>
      <c r="H199" s="2">
        <v>0.44396782986189198</v>
      </c>
      <c r="I199" s="2">
        <v>0.42857142857142799</v>
      </c>
      <c r="J199" s="2">
        <v>0.42993630573248398</v>
      </c>
      <c r="K199" s="2">
        <v>-1.3122366226068801E-2</v>
      </c>
      <c r="M199" s="2" t="e">
        <f>[1]!Table1[[#This Row],[kelly/4 365]]=(Table1[[#This Row],[poisson_likelihood]] - (1-Table1[[#This Row],[poisson_likelihood]])/(1/Table1[[#This Row],[365 implied]]-1))/4</f>
        <v>#DIV/0!</v>
      </c>
      <c r="N199" s="3" t="e">
        <f>Table1[[#This Row],[kelly/4 365]]*$W$2*$U$2</f>
        <v>#DIV/0!</v>
      </c>
      <c r="P199" s="2" t="e">
        <f>(Table1[[#This Row],[poisson_likelihood]] - (1-Table1[[#This Row],[poisson_likelihood]])/(1/Table1[[#This Row],[99/pinn implied]]-1))/4</f>
        <v>#DIV/0!</v>
      </c>
      <c r="Q199" s="3" t="e">
        <f>Table1[[#This Row],[kelly/4 99]]*$W$2*$U$2</f>
        <v>#DIV/0!</v>
      </c>
      <c r="S1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8434</v>
      </c>
      <c r="B200" t="s">
        <v>154</v>
      </c>
      <c r="C200" s="1">
        <v>45623</v>
      </c>
      <c r="D200" t="s">
        <v>13</v>
      </c>
      <c r="E200">
        <v>1.5</v>
      </c>
      <c r="F200" s="2">
        <v>0.40983606557377</v>
      </c>
      <c r="G200" s="2">
        <v>0.32512241876818898</v>
      </c>
      <c r="H200" s="2">
        <v>0.37880729750523301</v>
      </c>
      <c r="I200" s="2">
        <v>0.34502923976608102</v>
      </c>
      <c r="J200" s="2">
        <v>0.36877076411960102</v>
      </c>
      <c r="K200" s="2">
        <v>-1.3144130917921701E-2</v>
      </c>
      <c r="M200" s="2" t="e">
        <f>[1]!Table1[[#This Row],[kelly/4 365]]=(Table1[[#This Row],[poisson_likelihood]] - (1-Table1[[#This Row],[poisson_likelihood]])/(1/Table1[[#This Row],[365 implied]]-1))/4</f>
        <v>#DIV/0!</v>
      </c>
      <c r="N200" s="3" t="e">
        <f>Table1[[#This Row],[kelly/4 365]]*$W$2*$U$2</f>
        <v>#DIV/0!</v>
      </c>
      <c r="P200" s="2" t="e">
        <f>(Table1[[#This Row],[poisson_likelihood]] - (1-Table1[[#This Row],[poisson_likelihood]])/(1/Table1[[#This Row],[99/pinn implied]]-1))/4</f>
        <v>#DIV/0!</v>
      </c>
      <c r="Q200" s="3" t="e">
        <f>Table1[[#This Row],[kelly/4 99]]*$W$2*$U$2</f>
        <v>#DIV/0!</v>
      </c>
      <c r="S2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8245</v>
      </c>
      <c r="B201" t="s">
        <v>60</v>
      </c>
      <c r="C201" s="1">
        <v>45623</v>
      </c>
      <c r="D201" t="s">
        <v>12</v>
      </c>
      <c r="E201">
        <v>1.5</v>
      </c>
      <c r="F201" s="2">
        <v>0.63694267515923497</v>
      </c>
      <c r="G201" s="2">
        <v>0.64933195767035001</v>
      </c>
      <c r="H201" s="2">
        <v>0.61774944835007695</v>
      </c>
      <c r="I201" s="2">
        <v>0.62359550561797705</v>
      </c>
      <c r="J201" s="2">
        <v>0.59870550161812297</v>
      </c>
      <c r="K201" s="2">
        <v>-1.3216388636130999E-2</v>
      </c>
      <c r="M201" s="2" t="e">
        <f>[1]!Table1[[#This Row],[kelly/4 365]]=(Table1[[#This Row],[poisson_likelihood]] - (1-Table1[[#This Row],[poisson_likelihood]])/(1/Table1[[#This Row],[365 implied]]-1))/4</f>
        <v>#DIV/0!</v>
      </c>
      <c r="N201" s="3" t="e">
        <f>Table1[[#This Row],[kelly/4 365]]*$W$2*$U$2</f>
        <v>#DIV/0!</v>
      </c>
      <c r="P201" s="2" t="e">
        <f>(Table1[[#This Row],[poisson_likelihood]] - (1-Table1[[#This Row],[poisson_likelihood]])/(1/Table1[[#This Row],[99/pinn implied]]-1))/4</f>
        <v>#DIV/0!</v>
      </c>
      <c r="Q201" s="3" t="e">
        <f>Table1[[#This Row],[kelly/4 99]]*$W$2*$U$2</f>
        <v>#DIV/0!</v>
      </c>
      <c r="S2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8408</v>
      </c>
      <c r="B202" t="s">
        <v>141</v>
      </c>
      <c r="C202" s="1">
        <v>45623</v>
      </c>
      <c r="D202" t="s">
        <v>13</v>
      </c>
      <c r="E202">
        <v>2.5</v>
      </c>
      <c r="F202" s="2">
        <v>0.434782608695652</v>
      </c>
      <c r="G202" s="2">
        <v>0.360946924993574</v>
      </c>
      <c r="H202" s="2">
        <v>0.40447387691223302</v>
      </c>
      <c r="I202" s="2">
        <v>0.373417721518987</v>
      </c>
      <c r="J202" s="2">
        <v>0.38194444444444398</v>
      </c>
      <c r="K202" s="2">
        <v>-1.3405785211896599E-2</v>
      </c>
      <c r="M202" s="2" t="e">
        <f>[1]!Table1[[#This Row],[kelly/4 365]]=(Table1[[#This Row],[poisson_likelihood]] - (1-Table1[[#This Row],[poisson_likelihood]])/(1/Table1[[#This Row],[365 implied]]-1))/4</f>
        <v>#DIV/0!</v>
      </c>
      <c r="N202" s="3" t="e">
        <f>Table1[[#This Row],[kelly/4 365]]*$W$2*$U$2</f>
        <v>#DIV/0!</v>
      </c>
      <c r="P202" s="2" t="e">
        <f>(Table1[[#This Row],[poisson_likelihood]] - (1-Table1[[#This Row],[poisson_likelihood]])/(1/Table1[[#This Row],[99/pinn implied]]-1))/4</f>
        <v>#DIV/0!</v>
      </c>
      <c r="Q202" s="3" t="e">
        <f>Table1[[#This Row],[kelly/4 99]]*$W$2*$U$2</f>
        <v>#DIV/0!</v>
      </c>
      <c r="S2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8544</v>
      </c>
      <c r="B203" t="s">
        <v>209</v>
      </c>
      <c r="C203" s="1">
        <v>45623</v>
      </c>
      <c r="D203" t="s">
        <v>13</v>
      </c>
      <c r="E203">
        <v>2.5</v>
      </c>
      <c r="F203" s="2">
        <v>0.54644808743169304</v>
      </c>
      <c r="G203" s="2">
        <v>0.47883818106352299</v>
      </c>
      <c r="H203" s="2">
        <v>0.52186739763024603</v>
      </c>
      <c r="I203" s="2">
        <v>0.51149425287356298</v>
      </c>
      <c r="J203" s="2">
        <v>0.54485049833887</v>
      </c>
      <c r="K203" s="2">
        <v>-1.35489946797134E-2</v>
      </c>
      <c r="M203" s="2" t="e">
        <f>[1]!Table1[[#This Row],[kelly/4 365]]=(Table1[[#This Row],[poisson_likelihood]] - (1-Table1[[#This Row],[poisson_likelihood]])/(1/Table1[[#This Row],[365 implied]]-1))/4</f>
        <v>#DIV/0!</v>
      </c>
      <c r="N203" s="3" t="e">
        <f>Table1[[#This Row],[kelly/4 365]]*$W$2*$U$2</f>
        <v>#DIV/0!</v>
      </c>
      <c r="P203" s="2" t="e">
        <f>(Table1[[#This Row],[poisson_likelihood]] - (1-Table1[[#This Row],[poisson_likelihood]])/(1/Table1[[#This Row],[99/pinn implied]]-1))/4</f>
        <v>#DIV/0!</v>
      </c>
      <c r="Q203" s="3" t="e">
        <f>Table1[[#This Row],[kelly/4 99]]*$W$2*$U$2</f>
        <v>#DIV/0!</v>
      </c>
      <c r="S2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8186</v>
      </c>
      <c r="B204" t="s">
        <v>30</v>
      </c>
      <c r="C204" s="1">
        <v>45623</v>
      </c>
      <c r="D204" t="s">
        <v>13</v>
      </c>
      <c r="E204">
        <v>2.5</v>
      </c>
      <c r="F204" s="2">
        <v>0.59171597633136097</v>
      </c>
      <c r="G204" s="2">
        <v>0.52225095223839402</v>
      </c>
      <c r="H204" s="2">
        <v>0.569427435779014</v>
      </c>
      <c r="I204" s="2">
        <v>0.54054054054054002</v>
      </c>
      <c r="J204" s="2">
        <v>0.59874608150470199</v>
      </c>
      <c r="K204" s="2">
        <v>-1.36476933092266E-2</v>
      </c>
      <c r="M204" s="2" t="e">
        <f>[1]!Table1[[#This Row],[kelly/4 365]]=(Table1[[#This Row],[poisson_likelihood]] - (1-Table1[[#This Row],[poisson_likelihood]])/(1/Table1[[#This Row],[365 implied]]-1))/4</f>
        <v>#DIV/0!</v>
      </c>
      <c r="N204" s="3" t="e">
        <f>Table1[[#This Row],[kelly/4 365]]*$W$2*$U$2</f>
        <v>#DIV/0!</v>
      </c>
      <c r="P204" s="2" t="e">
        <f>(Table1[[#This Row],[poisson_likelihood]] - (1-Table1[[#This Row],[poisson_likelihood]])/(1/Table1[[#This Row],[99/pinn implied]]-1))/4</f>
        <v>#DIV/0!</v>
      </c>
      <c r="Q204" s="3" t="e">
        <f>Table1[[#This Row],[kelly/4 99]]*$W$2*$U$2</f>
        <v>#DIV/0!</v>
      </c>
      <c r="S2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8158</v>
      </c>
      <c r="B205" t="s">
        <v>16</v>
      </c>
      <c r="C205" s="1">
        <v>45623</v>
      </c>
      <c r="D205" t="s">
        <v>13</v>
      </c>
      <c r="E205">
        <v>2.5</v>
      </c>
      <c r="F205" s="2">
        <v>0.54644808743169304</v>
      </c>
      <c r="G205" s="2">
        <v>0.47830004013699801</v>
      </c>
      <c r="H205" s="2">
        <v>0.52129086370836797</v>
      </c>
      <c r="I205" s="2">
        <v>0.47058823529411697</v>
      </c>
      <c r="J205" s="2">
        <v>0.51178451178451101</v>
      </c>
      <c r="K205" s="2">
        <v>-1.38667829559293E-2</v>
      </c>
      <c r="M205" s="2" t="e">
        <f>[1]!Table1[[#This Row],[kelly/4 365]]=(Table1[[#This Row],[poisson_likelihood]] - (1-Table1[[#This Row],[poisson_likelihood]])/(1/Table1[[#This Row],[365 implied]]-1))/4</f>
        <v>#DIV/0!</v>
      </c>
      <c r="N205" s="3" t="e">
        <f>Table1[[#This Row],[kelly/4 365]]*$W$2*$U$2</f>
        <v>#DIV/0!</v>
      </c>
      <c r="P205" s="2" t="e">
        <f>(Table1[[#This Row],[poisson_likelihood]] - (1-Table1[[#This Row],[poisson_likelihood]])/(1/Table1[[#This Row],[99/pinn implied]]-1))/4</f>
        <v>#DIV/0!</v>
      </c>
      <c r="Q205" s="3" t="e">
        <f>Table1[[#This Row],[kelly/4 99]]*$W$2*$U$2</f>
        <v>#DIV/0!</v>
      </c>
      <c r="S2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8309</v>
      </c>
      <c r="B206" t="s">
        <v>92</v>
      </c>
      <c r="C206" s="1">
        <v>45623</v>
      </c>
      <c r="D206" t="s">
        <v>12</v>
      </c>
      <c r="E206">
        <v>1.5</v>
      </c>
      <c r="F206" s="2">
        <v>0.625</v>
      </c>
      <c r="G206" s="2">
        <v>0.62587841410228295</v>
      </c>
      <c r="H206" s="2">
        <v>0.60305759126622505</v>
      </c>
      <c r="I206" s="2">
        <v>0.625</v>
      </c>
      <c r="J206" s="2">
        <v>0.53413654618473805</v>
      </c>
      <c r="K206" s="2">
        <v>-1.46282724891831E-2</v>
      </c>
      <c r="M206" s="2" t="e">
        <f>[1]!Table1[[#This Row],[kelly/4 365]]=(Table1[[#This Row],[poisson_likelihood]] - (1-Table1[[#This Row],[poisson_likelihood]])/(1/Table1[[#This Row],[365 implied]]-1))/4</f>
        <v>#DIV/0!</v>
      </c>
      <c r="N206" s="3" t="e">
        <f>Table1[[#This Row],[kelly/4 365]]*$W$2*$U$2</f>
        <v>#DIV/0!</v>
      </c>
      <c r="P206" s="2" t="e">
        <f>(Table1[[#This Row],[poisson_likelihood]] - (1-Table1[[#This Row],[poisson_likelihood]])/(1/Table1[[#This Row],[99/pinn implied]]-1))/4</f>
        <v>#DIV/0!</v>
      </c>
      <c r="Q206" s="3" t="e">
        <f>Table1[[#This Row],[kelly/4 99]]*$W$2*$U$2</f>
        <v>#DIV/0!</v>
      </c>
      <c r="S2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8260</v>
      </c>
      <c r="B207" t="s">
        <v>67</v>
      </c>
      <c r="C207" s="1">
        <v>45623</v>
      </c>
      <c r="D207" t="s">
        <v>13</v>
      </c>
      <c r="E207">
        <v>2.5</v>
      </c>
      <c r="F207" s="2">
        <v>0.44444444444444398</v>
      </c>
      <c r="G207" s="2">
        <v>0.369701561517363</v>
      </c>
      <c r="H207" s="2">
        <v>0.41183859803817202</v>
      </c>
      <c r="I207" s="2">
        <v>0.39644970414201097</v>
      </c>
      <c r="J207" s="2">
        <v>0.415224913494809</v>
      </c>
      <c r="K207" s="2">
        <v>-1.4672630882822099E-2</v>
      </c>
      <c r="M207" s="2" t="e">
        <f>[1]!Table1[[#This Row],[kelly/4 365]]=(Table1[[#This Row],[poisson_likelihood]] - (1-Table1[[#This Row],[poisson_likelihood]])/(1/Table1[[#This Row],[365 implied]]-1))/4</f>
        <v>#DIV/0!</v>
      </c>
      <c r="N207" s="3" t="e">
        <f>Table1[[#This Row],[kelly/4 365]]*$W$2*$U$2</f>
        <v>#DIV/0!</v>
      </c>
      <c r="P207" s="2" t="e">
        <f>(Table1[[#This Row],[poisson_likelihood]] - (1-Table1[[#This Row],[poisson_likelihood]])/(1/Table1[[#This Row],[99/pinn implied]]-1))/4</f>
        <v>#DIV/0!</v>
      </c>
      <c r="Q207" s="3" t="e">
        <f>Table1[[#This Row],[kelly/4 99]]*$W$2*$U$2</f>
        <v>#DIV/0!</v>
      </c>
      <c r="S2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8347</v>
      </c>
      <c r="B208" t="s">
        <v>111</v>
      </c>
      <c r="C208" s="1">
        <v>45623</v>
      </c>
      <c r="D208" t="s">
        <v>12</v>
      </c>
      <c r="E208">
        <v>2.5</v>
      </c>
      <c r="F208" s="2">
        <v>0.5</v>
      </c>
      <c r="G208" s="2">
        <v>0.512603541691801</v>
      </c>
      <c r="H208" s="2">
        <v>0.469647389324723</v>
      </c>
      <c r="I208" s="2">
        <v>0.45454545454545398</v>
      </c>
      <c r="J208" s="2">
        <v>0.455384615384615</v>
      </c>
      <c r="K208" s="2">
        <v>-1.51763053376382E-2</v>
      </c>
      <c r="M208" s="2" t="e">
        <f>[1]!Table1[[#This Row],[kelly/4 365]]=(Table1[[#This Row],[poisson_likelihood]] - (1-Table1[[#This Row],[poisson_likelihood]])/(1/Table1[[#This Row],[365 implied]]-1))/4</f>
        <v>#DIV/0!</v>
      </c>
      <c r="N208" s="3" t="e">
        <f>Table1[[#This Row],[kelly/4 365]]*$W$2*$U$2</f>
        <v>#DIV/0!</v>
      </c>
      <c r="P208" s="2" t="e">
        <f>(Table1[[#This Row],[poisson_likelihood]] - (1-Table1[[#This Row],[poisson_likelihood]])/(1/Table1[[#This Row],[99/pinn implied]]-1))/4</f>
        <v>#DIV/0!</v>
      </c>
      <c r="Q208" s="3" t="e">
        <f>Table1[[#This Row],[kelly/4 99]]*$W$2*$U$2</f>
        <v>#DIV/0!</v>
      </c>
      <c r="S2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8335</v>
      </c>
      <c r="B209" t="s">
        <v>105</v>
      </c>
      <c r="C209" s="1">
        <v>45623</v>
      </c>
      <c r="D209" t="s">
        <v>12</v>
      </c>
      <c r="E209">
        <v>3.5</v>
      </c>
      <c r="F209" s="2">
        <v>0.54054054054054002</v>
      </c>
      <c r="G209" s="2">
        <v>0.55061344937993295</v>
      </c>
      <c r="H209" s="2">
        <v>0.51191152239293902</v>
      </c>
      <c r="I209" s="2">
        <v>0.49729729729729699</v>
      </c>
      <c r="J209" s="2">
        <v>0.5141065830721</v>
      </c>
      <c r="K209" s="2">
        <v>-1.55775539920771E-2</v>
      </c>
      <c r="M209" s="2" t="e">
        <f>[1]!Table1[[#This Row],[kelly/4 365]]=(Table1[[#This Row],[poisson_likelihood]] - (1-Table1[[#This Row],[poisson_likelihood]])/(1/Table1[[#This Row],[365 implied]]-1))/4</f>
        <v>#DIV/0!</v>
      </c>
      <c r="N209" s="3" t="e">
        <f>Table1[[#This Row],[kelly/4 365]]*$W$2*$U$2</f>
        <v>#DIV/0!</v>
      </c>
      <c r="P209" s="2" t="e">
        <f>(Table1[[#This Row],[poisson_likelihood]] - (1-Table1[[#This Row],[poisson_likelihood]])/(1/Table1[[#This Row],[99/pinn implied]]-1))/4</f>
        <v>#DIV/0!</v>
      </c>
      <c r="Q209" s="3" t="e">
        <f>Table1[[#This Row],[kelly/4 99]]*$W$2*$U$2</f>
        <v>#DIV/0!</v>
      </c>
      <c r="S2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8380</v>
      </c>
      <c r="B210" t="s">
        <v>127</v>
      </c>
      <c r="C210" s="1">
        <v>45623</v>
      </c>
      <c r="D210" t="s">
        <v>13</v>
      </c>
      <c r="E210">
        <v>2.5</v>
      </c>
      <c r="F210" s="2">
        <v>0.62893081761006198</v>
      </c>
      <c r="G210" s="2">
        <v>0.55453381842017302</v>
      </c>
      <c r="H210" s="2">
        <v>0.60537170220901304</v>
      </c>
      <c r="I210" s="2">
        <v>0.625</v>
      </c>
      <c r="J210" s="2">
        <v>0.65354330708661401</v>
      </c>
      <c r="K210" s="2">
        <v>-1.5872454867656E-2</v>
      </c>
      <c r="M210" s="2" t="e">
        <f>[1]!Table1[[#This Row],[kelly/4 365]]=(Table1[[#This Row],[poisson_likelihood]] - (1-Table1[[#This Row],[poisson_likelihood]])/(1/Table1[[#This Row],[365 implied]]-1))/4</f>
        <v>#DIV/0!</v>
      </c>
      <c r="N210" s="3" t="e">
        <f>Table1[[#This Row],[kelly/4 365]]*$W$2*$U$2</f>
        <v>#DIV/0!</v>
      </c>
      <c r="P210" s="2" t="e">
        <f>(Table1[[#This Row],[poisson_likelihood]] - (1-Table1[[#This Row],[poisson_likelihood]])/(1/Table1[[#This Row],[99/pinn implied]]-1))/4</f>
        <v>#DIV/0!</v>
      </c>
      <c r="Q210" s="3" t="e">
        <f>Table1[[#This Row],[kelly/4 99]]*$W$2*$U$2</f>
        <v>#DIV/0!</v>
      </c>
      <c r="S2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8397</v>
      </c>
      <c r="B211" t="s">
        <v>136</v>
      </c>
      <c r="C211" s="1">
        <v>45623</v>
      </c>
      <c r="D211" t="s">
        <v>12</v>
      </c>
      <c r="E211">
        <v>1.5</v>
      </c>
      <c r="F211" s="2">
        <v>0.60606060606060597</v>
      </c>
      <c r="G211" s="2">
        <v>0.61374875965269704</v>
      </c>
      <c r="H211" s="2">
        <v>0.58061134661654601</v>
      </c>
      <c r="I211" s="2">
        <v>0.55414012738853502</v>
      </c>
      <c r="J211" s="2">
        <v>0.559726962457337</v>
      </c>
      <c r="K211" s="2">
        <v>-1.6150491570268301E-2</v>
      </c>
      <c r="M211" s="2" t="e">
        <f>[1]!Table1[[#This Row],[kelly/4 365]]=(Table1[[#This Row],[poisson_likelihood]] - (1-Table1[[#This Row],[poisson_likelihood]])/(1/Table1[[#This Row],[365 implied]]-1))/4</f>
        <v>#DIV/0!</v>
      </c>
      <c r="N211" s="3" t="e">
        <f>Table1[[#This Row],[kelly/4 365]]*$W$2*$U$2</f>
        <v>#DIV/0!</v>
      </c>
      <c r="P211" s="2" t="e">
        <f>(Table1[[#This Row],[poisson_likelihood]] - (1-Table1[[#This Row],[poisson_likelihood]])/(1/Table1[[#This Row],[99/pinn implied]]-1))/4</f>
        <v>#DIV/0!</v>
      </c>
      <c r="Q211" s="3" t="e">
        <f>Table1[[#This Row],[kelly/4 99]]*$W$2*$U$2</f>
        <v>#DIV/0!</v>
      </c>
      <c r="S2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8327</v>
      </c>
      <c r="B212" t="s">
        <v>101</v>
      </c>
      <c r="C212" s="1">
        <v>45623</v>
      </c>
      <c r="D212" t="s">
        <v>12</v>
      </c>
      <c r="E212">
        <v>2.5</v>
      </c>
      <c r="F212" s="2">
        <v>0.467289719626168</v>
      </c>
      <c r="G212" s="2">
        <v>0.47805359970095601</v>
      </c>
      <c r="H212" s="2">
        <v>0.432091657274986</v>
      </c>
      <c r="I212" s="2">
        <v>0.435294117647058</v>
      </c>
      <c r="J212" s="2">
        <v>0.42955326460481003</v>
      </c>
      <c r="K212" s="2">
        <v>-1.6518388910422802E-2</v>
      </c>
      <c r="M212" s="2" t="e">
        <f>[1]!Table1[[#This Row],[kelly/4 365]]=(Table1[[#This Row],[poisson_likelihood]] - (1-Table1[[#This Row],[poisson_likelihood]])/(1/Table1[[#This Row],[365 implied]]-1))/4</f>
        <v>#DIV/0!</v>
      </c>
      <c r="N212" s="3" t="e">
        <f>Table1[[#This Row],[kelly/4 365]]*$W$2*$U$2</f>
        <v>#DIV/0!</v>
      </c>
      <c r="P212" s="2" t="e">
        <f>(Table1[[#This Row],[poisson_likelihood]] - (1-Table1[[#This Row],[poisson_likelihood]])/(1/Table1[[#This Row],[99/pinn implied]]-1))/4</f>
        <v>#DIV/0!</v>
      </c>
      <c r="Q212" s="3" t="e">
        <f>Table1[[#This Row],[kelly/4 99]]*$W$2*$U$2</f>
        <v>#DIV/0!</v>
      </c>
      <c r="S2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8528</v>
      </c>
      <c r="B213" t="s">
        <v>201</v>
      </c>
      <c r="C213" s="1">
        <v>45623</v>
      </c>
      <c r="D213" t="s">
        <v>13</v>
      </c>
      <c r="E213">
        <v>2.5</v>
      </c>
      <c r="F213" s="2">
        <v>0.60606060606060597</v>
      </c>
      <c r="G213" s="2">
        <v>0.53571300244811604</v>
      </c>
      <c r="H213" s="2">
        <v>0.57988919676266404</v>
      </c>
      <c r="I213" s="2">
        <v>0.6</v>
      </c>
      <c r="J213" s="2">
        <v>0.62695924764890198</v>
      </c>
      <c r="K213" s="2">
        <v>-1.6608778977539498E-2</v>
      </c>
      <c r="M213" s="2" t="e">
        <f>[1]!Table1[[#This Row],[kelly/4 365]]=(Table1[[#This Row],[poisson_likelihood]] - (1-Table1[[#This Row],[poisson_likelihood]])/(1/Table1[[#This Row],[365 implied]]-1))/4</f>
        <v>#DIV/0!</v>
      </c>
      <c r="N213" s="3" t="e">
        <f>Table1[[#This Row],[kelly/4 365]]*$W$2*$U$2</f>
        <v>#DIV/0!</v>
      </c>
      <c r="P213" s="2" t="e">
        <f>(Table1[[#This Row],[poisson_likelihood]] - (1-Table1[[#This Row],[poisson_likelihood]])/(1/Table1[[#This Row],[99/pinn implied]]-1))/4</f>
        <v>#DIV/0!</v>
      </c>
      <c r="Q213" s="3" t="e">
        <f>Table1[[#This Row],[kelly/4 99]]*$W$2*$U$2</f>
        <v>#DIV/0!</v>
      </c>
      <c r="S2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8441</v>
      </c>
      <c r="B214" t="s">
        <v>158</v>
      </c>
      <c r="C214" s="1">
        <v>45623</v>
      </c>
      <c r="D214" t="s">
        <v>12</v>
      </c>
      <c r="E214">
        <v>1.5</v>
      </c>
      <c r="F214" s="2">
        <v>0.53191489361702105</v>
      </c>
      <c r="G214" s="2">
        <v>0.54916541125774698</v>
      </c>
      <c r="H214" s="2">
        <v>0.50070841528948196</v>
      </c>
      <c r="I214" s="2">
        <v>0.44516129032258001</v>
      </c>
      <c r="J214" s="2">
        <v>0.46975088967971501</v>
      </c>
      <c r="K214" s="2">
        <v>-1.66670963794807E-2</v>
      </c>
      <c r="M214" s="2" t="e">
        <f>[1]!Table1[[#This Row],[kelly/4 365]]=(Table1[[#This Row],[poisson_likelihood]] - (1-Table1[[#This Row],[poisson_likelihood]])/(1/Table1[[#This Row],[365 implied]]-1))/4</f>
        <v>#DIV/0!</v>
      </c>
      <c r="N214" s="3" t="e">
        <f>Table1[[#This Row],[kelly/4 365]]*$W$2*$U$2</f>
        <v>#DIV/0!</v>
      </c>
      <c r="P214" s="2" t="e">
        <f>(Table1[[#This Row],[poisson_likelihood]] - (1-Table1[[#This Row],[poisson_likelihood]])/(1/Table1[[#This Row],[99/pinn implied]]-1))/4</f>
        <v>#DIV/0!</v>
      </c>
      <c r="Q214" s="3" t="e">
        <f>Table1[[#This Row],[kelly/4 99]]*$W$2*$U$2</f>
        <v>#DIV/0!</v>
      </c>
      <c r="S2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8310</v>
      </c>
      <c r="B215" t="s">
        <v>92</v>
      </c>
      <c r="C215" s="1">
        <v>45623</v>
      </c>
      <c r="D215" t="s">
        <v>13</v>
      </c>
      <c r="E215">
        <v>1.5</v>
      </c>
      <c r="F215" s="2">
        <v>0.434782608695652</v>
      </c>
      <c r="G215" s="2">
        <v>0.37412158589771699</v>
      </c>
      <c r="H215" s="2">
        <v>0.39694240873377401</v>
      </c>
      <c r="I215" s="2">
        <v>0.375</v>
      </c>
      <c r="J215" s="2">
        <v>0.46586345381526101</v>
      </c>
      <c r="K215" s="2">
        <v>-1.67370115215996E-2</v>
      </c>
      <c r="M215" s="2" t="e">
        <f>[1]!Table1[[#This Row],[kelly/4 365]]=(Table1[[#This Row],[poisson_likelihood]] - (1-Table1[[#This Row],[poisson_likelihood]])/(1/Table1[[#This Row],[365 implied]]-1))/4</f>
        <v>#DIV/0!</v>
      </c>
      <c r="N215" s="3" t="e">
        <f>Table1[[#This Row],[kelly/4 365]]*$W$2*$U$2</f>
        <v>#DIV/0!</v>
      </c>
      <c r="P215" s="2" t="e">
        <f>(Table1[[#This Row],[poisson_likelihood]] - (1-Table1[[#This Row],[poisson_likelihood]])/(1/Table1[[#This Row],[99/pinn implied]]-1))/4</f>
        <v>#DIV/0!</v>
      </c>
      <c r="Q215" s="3" t="e">
        <f>Table1[[#This Row],[kelly/4 99]]*$W$2*$U$2</f>
        <v>#DIV/0!</v>
      </c>
      <c r="S2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8269</v>
      </c>
      <c r="B216" t="s">
        <v>72</v>
      </c>
      <c r="C216" s="1">
        <v>45623</v>
      </c>
      <c r="D216" t="s">
        <v>12</v>
      </c>
      <c r="E216">
        <v>2.5</v>
      </c>
      <c r="F216" s="2">
        <v>0.56497175141242895</v>
      </c>
      <c r="G216" s="2">
        <v>0.57462797534060295</v>
      </c>
      <c r="H216" s="2">
        <v>0.53567880806032298</v>
      </c>
      <c r="I216" s="2">
        <v>0.54838709677419295</v>
      </c>
      <c r="J216" s="2">
        <v>0.54037267080745299</v>
      </c>
      <c r="K216" s="2">
        <v>-1.6833931731567098E-2</v>
      </c>
      <c r="M216" s="2" t="e">
        <f>[1]!Table1[[#This Row],[kelly/4 365]]=(Table1[[#This Row],[poisson_likelihood]] - (1-Table1[[#This Row],[poisson_likelihood]])/(1/Table1[[#This Row],[365 implied]]-1))/4</f>
        <v>#DIV/0!</v>
      </c>
      <c r="N216" s="3" t="e">
        <f>Table1[[#This Row],[kelly/4 365]]*$W$2*$U$2</f>
        <v>#DIV/0!</v>
      </c>
      <c r="P216" s="2" t="e">
        <f>(Table1[[#This Row],[poisson_likelihood]] - (1-Table1[[#This Row],[poisson_likelihood]])/(1/Table1[[#This Row],[99/pinn implied]]-1))/4</f>
        <v>#DIV/0!</v>
      </c>
      <c r="Q216" s="3" t="e">
        <f>Table1[[#This Row],[kelly/4 99]]*$W$2*$U$2</f>
        <v>#DIV/0!</v>
      </c>
      <c r="S2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8442</v>
      </c>
      <c r="B217" t="s">
        <v>158</v>
      </c>
      <c r="C217" s="1">
        <v>45623</v>
      </c>
      <c r="D217" t="s">
        <v>13</v>
      </c>
      <c r="E217">
        <v>1.5</v>
      </c>
      <c r="F217" s="2">
        <v>0.53191489361702105</v>
      </c>
      <c r="G217" s="2">
        <v>0.45083458874225202</v>
      </c>
      <c r="H217" s="2">
        <v>0.49929158471051699</v>
      </c>
      <c r="I217" s="2">
        <v>0.554838709677419</v>
      </c>
      <c r="J217" s="2">
        <v>0.53024911032028399</v>
      </c>
      <c r="K217" s="2">
        <v>-1.7423812711428299E-2</v>
      </c>
      <c r="M217" s="2" t="e">
        <f>[1]!Table1[[#This Row],[kelly/4 365]]=(Table1[[#This Row],[poisson_likelihood]] - (1-Table1[[#This Row],[poisson_likelihood]])/(1/Table1[[#This Row],[365 implied]]-1))/4</f>
        <v>#DIV/0!</v>
      </c>
      <c r="N217" s="3" t="e">
        <f>Table1[[#This Row],[kelly/4 365]]*$W$2*$U$2</f>
        <v>#DIV/0!</v>
      </c>
      <c r="P217" s="2" t="e">
        <f>(Table1[[#This Row],[poisson_likelihood]] - (1-Table1[[#This Row],[poisson_likelihood]])/(1/Table1[[#This Row],[99/pinn implied]]-1))/4</f>
        <v>#DIV/0!</v>
      </c>
      <c r="Q217" s="3" t="e">
        <f>Table1[[#This Row],[kelly/4 99]]*$W$2*$U$2</f>
        <v>#DIV/0!</v>
      </c>
      <c r="S2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8543</v>
      </c>
      <c r="B218" t="s">
        <v>209</v>
      </c>
      <c r="C218" s="1">
        <v>45623</v>
      </c>
      <c r="D218" t="s">
        <v>12</v>
      </c>
      <c r="E218">
        <v>2.5</v>
      </c>
      <c r="F218" s="2">
        <v>0.512820512820512</v>
      </c>
      <c r="G218" s="2">
        <v>0.52116181893647595</v>
      </c>
      <c r="H218" s="2">
        <v>0.47813260236975302</v>
      </c>
      <c r="I218" s="2">
        <v>0.48850574712643602</v>
      </c>
      <c r="J218" s="2">
        <v>0.455149501661129</v>
      </c>
      <c r="K218" s="2">
        <v>-1.7800375099731799E-2</v>
      </c>
      <c r="M218" s="2" t="e">
        <f>[1]!Table1[[#This Row],[kelly/4 365]]=(Table1[[#This Row],[poisson_likelihood]] - (1-Table1[[#This Row],[poisson_likelihood]])/(1/Table1[[#This Row],[365 implied]]-1))/4</f>
        <v>#DIV/0!</v>
      </c>
      <c r="N218" s="3" t="e">
        <f>Table1[[#This Row],[kelly/4 365]]*$W$2*$U$2</f>
        <v>#DIV/0!</v>
      </c>
      <c r="P218" s="2" t="e">
        <f>(Table1[[#This Row],[poisson_likelihood]] - (1-Table1[[#This Row],[poisson_likelihood]])/(1/Table1[[#This Row],[99/pinn implied]]-1))/4</f>
        <v>#DIV/0!</v>
      </c>
      <c r="Q218" s="3" t="e">
        <f>Table1[[#This Row],[kelly/4 99]]*$W$2*$U$2</f>
        <v>#DIV/0!</v>
      </c>
      <c r="S2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8270</v>
      </c>
      <c r="B219" t="s">
        <v>72</v>
      </c>
      <c r="C219" s="1">
        <v>45623</v>
      </c>
      <c r="D219" t="s">
        <v>13</v>
      </c>
      <c r="E219">
        <v>2.5</v>
      </c>
      <c r="F219" s="2">
        <v>0.5</v>
      </c>
      <c r="G219" s="2">
        <v>0.425372024659397</v>
      </c>
      <c r="H219" s="2">
        <v>0.46432119193967603</v>
      </c>
      <c r="I219" s="2">
        <v>0.45161290322580599</v>
      </c>
      <c r="J219" s="2">
        <v>0.45962732919254601</v>
      </c>
      <c r="K219" s="2">
        <v>-1.78394040301618E-2</v>
      </c>
      <c r="M219" s="2" t="e">
        <f>[1]!Table1[[#This Row],[kelly/4 365]]=(Table1[[#This Row],[poisson_likelihood]] - (1-Table1[[#This Row],[poisson_likelihood]])/(1/Table1[[#This Row],[365 implied]]-1))/4</f>
        <v>#DIV/0!</v>
      </c>
      <c r="N219" s="3" t="e">
        <f>Table1[[#This Row],[kelly/4 365]]*$W$2*$U$2</f>
        <v>#DIV/0!</v>
      </c>
      <c r="P219" s="2" t="e">
        <f>(Table1[[#This Row],[poisson_likelihood]] - (1-Table1[[#This Row],[poisson_likelihood]])/(1/Table1[[#This Row],[99/pinn implied]]-1))/4</f>
        <v>#DIV/0!</v>
      </c>
      <c r="Q219" s="3" t="e">
        <f>Table1[[#This Row],[kelly/4 99]]*$W$2*$U$2</f>
        <v>#DIV/0!</v>
      </c>
      <c r="S2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8160</v>
      </c>
      <c r="B220" t="s">
        <v>17</v>
      </c>
      <c r="C220" s="1">
        <v>45623</v>
      </c>
      <c r="D220" t="s">
        <v>13</v>
      </c>
      <c r="E220">
        <v>1.5</v>
      </c>
      <c r="F220" s="2">
        <v>0.41666666666666602</v>
      </c>
      <c r="G220" s="2">
        <v>0.33223032463077301</v>
      </c>
      <c r="H220" s="2">
        <v>0.373987748807318</v>
      </c>
      <c r="I220" s="2">
        <v>0.327380952380952</v>
      </c>
      <c r="J220" s="2">
        <v>0.34948096885813101</v>
      </c>
      <c r="K220" s="2">
        <v>-1.8290964796863301E-2</v>
      </c>
      <c r="M220" s="2" t="e">
        <f>[1]!Table1[[#This Row],[kelly/4 365]]=(Table1[[#This Row],[poisson_likelihood]] - (1-Table1[[#This Row],[poisson_likelihood]])/(1/Table1[[#This Row],[365 implied]]-1))/4</f>
        <v>#DIV/0!</v>
      </c>
      <c r="N220" s="3" t="e">
        <f>Table1[[#This Row],[kelly/4 365]]*$W$2*$U$2</f>
        <v>#DIV/0!</v>
      </c>
      <c r="P220" s="2" t="e">
        <f>(Table1[[#This Row],[poisson_likelihood]] - (1-Table1[[#This Row],[poisson_likelihood]])/(1/Table1[[#This Row],[99/pinn implied]]-1))/4</f>
        <v>#DIV/0!</v>
      </c>
      <c r="Q220" s="3" t="e">
        <f>Table1[[#This Row],[kelly/4 99]]*$W$2*$U$2</f>
        <v>#DIV/0!</v>
      </c>
      <c r="S2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8417</v>
      </c>
      <c r="B221" t="s">
        <v>146</v>
      </c>
      <c r="C221" s="1">
        <v>45623</v>
      </c>
      <c r="D221" t="s">
        <v>12</v>
      </c>
      <c r="E221">
        <v>2.5</v>
      </c>
      <c r="F221" s="2">
        <v>0.45454545454545398</v>
      </c>
      <c r="G221" s="2">
        <v>0.45432903562026</v>
      </c>
      <c r="H221" s="2">
        <v>0.413593749988659</v>
      </c>
      <c r="I221" s="2">
        <v>0.42774566473988401</v>
      </c>
      <c r="J221" s="2">
        <v>0.41584158415841499</v>
      </c>
      <c r="K221" s="2">
        <v>-1.87695312551979E-2</v>
      </c>
      <c r="M221" s="2" t="e">
        <f>[1]!Table1[[#This Row],[kelly/4 365]]=(Table1[[#This Row],[poisson_likelihood]] - (1-Table1[[#This Row],[poisson_likelihood]])/(1/Table1[[#This Row],[365 implied]]-1))/4</f>
        <v>#DIV/0!</v>
      </c>
      <c r="N221" s="3" t="e">
        <f>Table1[[#This Row],[kelly/4 365]]*$W$2*$U$2</f>
        <v>#DIV/0!</v>
      </c>
      <c r="P221" s="2" t="e">
        <f>(Table1[[#This Row],[poisson_likelihood]] - (1-Table1[[#This Row],[poisson_likelihood]])/(1/Table1[[#This Row],[99/pinn implied]]-1))/4</f>
        <v>#DIV/0!</v>
      </c>
      <c r="Q221" s="3" t="e">
        <f>Table1[[#This Row],[kelly/4 99]]*$W$2*$U$2</f>
        <v>#DIV/0!</v>
      </c>
      <c r="S2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8322</v>
      </c>
      <c r="B222" t="s">
        <v>98</v>
      </c>
      <c r="C222" s="1">
        <v>45623</v>
      </c>
      <c r="D222" t="s">
        <v>13</v>
      </c>
      <c r="E222">
        <v>1.5</v>
      </c>
      <c r="F222" s="2">
        <v>0.40983606557377</v>
      </c>
      <c r="G222" s="2">
        <v>0.331348083317556</v>
      </c>
      <c r="H222" s="2">
        <v>0.36549698161809302</v>
      </c>
      <c r="I222" s="2">
        <v>0.33879781420764998</v>
      </c>
      <c r="J222" s="2">
        <v>0.348101265822784</v>
      </c>
      <c r="K222" s="2">
        <v>-1.8782528620112999E-2</v>
      </c>
      <c r="M222" s="2" t="e">
        <f>[1]!Table1[[#This Row],[kelly/4 365]]=(Table1[[#This Row],[poisson_likelihood]] - (1-Table1[[#This Row],[poisson_likelihood]])/(1/Table1[[#This Row],[365 implied]]-1))/4</f>
        <v>#DIV/0!</v>
      </c>
      <c r="N222" s="3" t="e">
        <f>Table1[[#This Row],[kelly/4 365]]*$W$2*$U$2</f>
        <v>#DIV/0!</v>
      </c>
      <c r="P222" s="2" t="e">
        <f>(Table1[[#This Row],[poisson_likelihood]] - (1-Table1[[#This Row],[poisson_likelihood]])/(1/Table1[[#This Row],[99/pinn implied]]-1))/4</f>
        <v>#DIV/0!</v>
      </c>
      <c r="Q222" s="3" t="e">
        <f>Table1[[#This Row],[kelly/4 99]]*$W$2*$U$2</f>
        <v>#DIV/0!</v>
      </c>
      <c r="S2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8181</v>
      </c>
      <c r="B223" t="s">
        <v>28</v>
      </c>
      <c r="C223" s="1">
        <v>45623</v>
      </c>
      <c r="D223" t="s">
        <v>12</v>
      </c>
      <c r="E223">
        <v>2.5</v>
      </c>
      <c r="F223" s="2">
        <v>0.57471264367816</v>
      </c>
      <c r="G223" s="2">
        <v>0.58052277538915398</v>
      </c>
      <c r="H223" s="2">
        <v>0.54271001590319101</v>
      </c>
      <c r="I223" s="2">
        <v>0.53333333333333299</v>
      </c>
      <c r="J223" s="2">
        <v>0.53398058252427105</v>
      </c>
      <c r="K223" s="2">
        <v>-1.8812355516367001E-2</v>
      </c>
      <c r="M223" s="2" t="e">
        <f>[1]!Table1[[#This Row],[kelly/4 365]]=(Table1[[#This Row],[poisson_likelihood]] - (1-Table1[[#This Row],[poisson_likelihood]])/(1/Table1[[#This Row],[365 implied]]-1))/4</f>
        <v>#DIV/0!</v>
      </c>
      <c r="N223" s="3" t="e">
        <f>Table1[[#This Row],[kelly/4 365]]*$W$2*$U$2</f>
        <v>#DIV/0!</v>
      </c>
      <c r="P223" s="2" t="e">
        <f>(Table1[[#This Row],[poisson_likelihood]] - (1-Table1[[#This Row],[poisson_likelihood]])/(1/Table1[[#This Row],[99/pinn implied]]-1))/4</f>
        <v>#DIV/0!</v>
      </c>
      <c r="Q223" s="3" t="e">
        <f>Table1[[#This Row],[kelly/4 99]]*$W$2*$U$2</f>
        <v>#DIV/0!</v>
      </c>
      <c r="S2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8511</v>
      </c>
      <c r="B224" t="s">
        <v>193</v>
      </c>
      <c r="C224" s="1">
        <v>45623</v>
      </c>
      <c r="D224" t="s">
        <v>12</v>
      </c>
      <c r="E224">
        <v>1.5</v>
      </c>
      <c r="F224" s="2">
        <v>0.58823529411764697</v>
      </c>
      <c r="G224" s="2">
        <v>0.60641328921076798</v>
      </c>
      <c r="H224" s="2">
        <v>0.55603217013810702</v>
      </c>
      <c r="I224" s="2">
        <v>0.57142857142857095</v>
      </c>
      <c r="J224" s="2">
        <v>0.57006369426751502</v>
      </c>
      <c r="K224" s="2">
        <v>-1.9551896701863102E-2</v>
      </c>
      <c r="M224" s="2" t="e">
        <f>[1]!Table1[[#This Row],[kelly/4 365]]=(Table1[[#This Row],[poisson_likelihood]] - (1-Table1[[#This Row],[poisson_likelihood]])/(1/Table1[[#This Row],[365 implied]]-1))/4</f>
        <v>#DIV/0!</v>
      </c>
      <c r="N224" s="3" t="e">
        <f>Table1[[#This Row],[kelly/4 365]]*$W$2*$U$2</f>
        <v>#DIV/0!</v>
      </c>
      <c r="P224" s="2" t="e">
        <f>(Table1[[#This Row],[poisson_likelihood]] - (1-Table1[[#This Row],[poisson_likelihood]])/(1/Table1[[#This Row],[99/pinn implied]]-1))/4</f>
        <v>#DIV/0!</v>
      </c>
      <c r="Q224" s="3" t="e">
        <f>Table1[[#This Row],[kelly/4 99]]*$W$2*$U$2</f>
        <v>#DIV/0!</v>
      </c>
      <c r="S2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8235</v>
      </c>
      <c r="B225" t="s">
        <v>55</v>
      </c>
      <c r="C225" s="1">
        <v>45623</v>
      </c>
      <c r="D225" t="s">
        <v>12</v>
      </c>
      <c r="E225">
        <v>2.5</v>
      </c>
      <c r="F225" s="2">
        <v>0.60606060606060597</v>
      </c>
      <c r="G225" s="2">
        <v>0.61953024054210504</v>
      </c>
      <c r="H225" s="2">
        <v>0.57487994903184203</v>
      </c>
      <c r="I225" s="2">
        <v>0.57692307692307598</v>
      </c>
      <c r="J225" s="2">
        <v>0.58044164037854895</v>
      </c>
      <c r="K225" s="2">
        <v>-1.9787724652869199E-2</v>
      </c>
      <c r="M225" s="2" t="e">
        <f>[1]!Table1[[#This Row],[kelly/4 365]]=(Table1[[#This Row],[poisson_likelihood]] - (1-Table1[[#This Row],[poisson_likelihood]])/(1/Table1[[#This Row],[365 implied]]-1))/4</f>
        <v>#DIV/0!</v>
      </c>
      <c r="N225" s="3" t="e">
        <f>Table1[[#This Row],[kelly/4 365]]*$W$2*$U$2</f>
        <v>#DIV/0!</v>
      </c>
      <c r="P225" s="2" t="e">
        <f>(Table1[[#This Row],[poisson_likelihood]] - (1-Table1[[#This Row],[poisson_likelihood]])/(1/Table1[[#This Row],[99/pinn implied]]-1))/4</f>
        <v>#DIV/0!</v>
      </c>
      <c r="Q225" s="3" t="e">
        <f>Table1[[#This Row],[kelly/4 99]]*$W$2*$U$2</f>
        <v>#DIV/0!</v>
      </c>
      <c r="S2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8153</v>
      </c>
      <c r="B226" t="s">
        <v>14</v>
      </c>
      <c r="C226" s="1">
        <v>45623</v>
      </c>
      <c r="D226" t="s">
        <v>12</v>
      </c>
      <c r="E226">
        <v>2.5</v>
      </c>
      <c r="F226" s="2">
        <v>0.581395348837209</v>
      </c>
      <c r="G226" s="2">
        <v>0.58505678311347598</v>
      </c>
      <c r="H226" s="2">
        <v>0.54791262055159595</v>
      </c>
      <c r="I226" s="2">
        <v>0.53333333333333299</v>
      </c>
      <c r="J226" s="2">
        <v>0.55910543130990398</v>
      </c>
      <c r="K226" s="2">
        <v>-1.99966293927968E-2</v>
      </c>
      <c r="M226" s="2" t="e">
        <f>[1]!Table1[[#This Row],[kelly/4 365]]=(Table1[[#This Row],[poisson_likelihood]] - (1-Table1[[#This Row],[poisson_likelihood]])/(1/Table1[[#This Row],[365 implied]]-1))/4</f>
        <v>#DIV/0!</v>
      </c>
      <c r="N226" s="3" t="e">
        <f>Table1[[#This Row],[kelly/4 365]]*$W$2*$U$2</f>
        <v>#DIV/0!</v>
      </c>
      <c r="P226" s="2" t="e">
        <f>(Table1[[#This Row],[poisson_likelihood]] - (1-Table1[[#This Row],[poisson_likelihood]])/(1/Table1[[#This Row],[99/pinn implied]]-1))/4</f>
        <v>#DIV/0!</v>
      </c>
      <c r="Q226" s="3" t="e">
        <f>Table1[[#This Row],[kelly/4 99]]*$W$2*$U$2</f>
        <v>#DIV/0!</v>
      </c>
      <c r="S2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8237</v>
      </c>
      <c r="B227" t="s">
        <v>56</v>
      </c>
      <c r="C227" s="1">
        <v>45623</v>
      </c>
      <c r="D227" t="s">
        <v>12</v>
      </c>
      <c r="E227">
        <v>2.5</v>
      </c>
      <c r="F227" s="2">
        <v>0.53191489361702105</v>
      </c>
      <c r="G227" s="2">
        <v>0.53492785679745503</v>
      </c>
      <c r="H227" s="2">
        <v>0.49410949814045202</v>
      </c>
      <c r="I227" s="2">
        <v>0.47752808988764001</v>
      </c>
      <c r="J227" s="2">
        <v>0.509493670886076</v>
      </c>
      <c r="K227" s="2">
        <v>-2.0191518038622101E-2</v>
      </c>
      <c r="M227" s="2" t="e">
        <f>[1]!Table1[[#This Row],[kelly/4 365]]=(Table1[[#This Row],[poisson_likelihood]] - (1-Table1[[#This Row],[poisson_likelihood]])/(1/Table1[[#This Row],[365 implied]]-1))/4</f>
        <v>#DIV/0!</v>
      </c>
      <c r="N227" s="3" t="e">
        <f>Table1[[#This Row],[kelly/4 365]]*$W$2*$U$2</f>
        <v>#DIV/0!</v>
      </c>
      <c r="P227" s="2" t="e">
        <f>(Table1[[#This Row],[poisson_likelihood]] - (1-Table1[[#This Row],[poisson_likelihood]])/(1/Table1[[#This Row],[99/pinn implied]]-1))/4</f>
        <v>#DIV/0!</v>
      </c>
      <c r="Q227" s="3" t="e">
        <f>Table1[[#This Row],[kelly/4 99]]*$W$2*$U$2</f>
        <v>#DIV/0!</v>
      </c>
      <c r="S2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8400</v>
      </c>
      <c r="B228" t="s">
        <v>137</v>
      </c>
      <c r="C228" s="1">
        <v>45623</v>
      </c>
      <c r="D228" t="s">
        <v>13</v>
      </c>
      <c r="E228">
        <v>1.5</v>
      </c>
      <c r="F228" s="2">
        <v>0.43668122270742299</v>
      </c>
      <c r="G228" s="2">
        <v>0.35934477420275102</v>
      </c>
      <c r="H228" s="2">
        <v>0.39082408908973498</v>
      </c>
      <c r="I228" s="2">
        <v>0.41397849462365499</v>
      </c>
      <c r="J228" s="2">
        <v>0.394409937888198</v>
      </c>
      <c r="K228" s="2">
        <v>-2.0351324803198699E-2</v>
      </c>
      <c r="M228" s="2" t="e">
        <f>[1]!Table1[[#This Row],[kelly/4 365]]=(Table1[[#This Row],[poisson_likelihood]] - (1-Table1[[#This Row],[poisson_likelihood]])/(1/Table1[[#This Row],[365 implied]]-1))/4</f>
        <v>#DIV/0!</v>
      </c>
      <c r="N228" s="3" t="e">
        <f>Table1[[#This Row],[kelly/4 365]]*$W$2*$U$2</f>
        <v>#DIV/0!</v>
      </c>
      <c r="P228" s="2" t="e">
        <f>(Table1[[#This Row],[poisson_likelihood]] - (1-Table1[[#This Row],[poisson_likelihood]])/(1/Table1[[#This Row],[99/pinn implied]]-1))/4</f>
        <v>#DIV/0!</v>
      </c>
      <c r="Q228" s="3" t="e">
        <f>Table1[[#This Row],[kelly/4 99]]*$W$2*$U$2</f>
        <v>#DIV/0!</v>
      </c>
      <c r="S2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8166</v>
      </c>
      <c r="B229" t="s">
        <v>20</v>
      </c>
      <c r="C229" s="1">
        <v>45623</v>
      </c>
      <c r="D229" t="s">
        <v>13</v>
      </c>
      <c r="E229">
        <v>2.5</v>
      </c>
      <c r="F229" s="2">
        <v>0.59523809523809501</v>
      </c>
      <c r="G229" s="2">
        <v>0.51900244748934299</v>
      </c>
      <c r="H229" s="2">
        <v>0.56206365760467802</v>
      </c>
      <c r="I229" s="2">
        <v>0.510067114093959</v>
      </c>
      <c r="J229" s="2">
        <v>0.524528301886792</v>
      </c>
      <c r="K229" s="2">
        <v>-2.0490093832404199E-2</v>
      </c>
      <c r="M229" s="2" t="e">
        <f>[1]!Table1[[#This Row],[kelly/4 365]]=(Table1[[#This Row],[poisson_likelihood]] - (1-Table1[[#This Row],[poisson_likelihood]])/(1/Table1[[#This Row],[365 implied]]-1))/4</f>
        <v>#DIV/0!</v>
      </c>
      <c r="N229" s="3" t="e">
        <f>Table1[[#This Row],[kelly/4 365]]*$W$2*$U$2</f>
        <v>#DIV/0!</v>
      </c>
      <c r="P229" s="2" t="e">
        <f>(Table1[[#This Row],[poisson_likelihood]] - (1-Table1[[#This Row],[poisson_likelihood]])/(1/Table1[[#This Row],[99/pinn implied]]-1))/4</f>
        <v>#DIV/0!</v>
      </c>
      <c r="Q229" s="3" t="e">
        <f>Table1[[#This Row],[kelly/4 99]]*$W$2*$U$2</f>
        <v>#DIV/0!</v>
      </c>
      <c r="S2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8173</v>
      </c>
      <c r="B230" t="s">
        <v>24</v>
      </c>
      <c r="C230" s="1">
        <v>45623</v>
      </c>
      <c r="D230" t="s">
        <v>12</v>
      </c>
      <c r="E230">
        <v>1.5</v>
      </c>
      <c r="F230" s="2">
        <v>0.59523809523809501</v>
      </c>
      <c r="G230" s="2">
        <v>0.59783389020924305</v>
      </c>
      <c r="H230" s="2">
        <v>0.56199545754547897</v>
      </c>
      <c r="I230" s="2">
        <v>0.49180327868852403</v>
      </c>
      <c r="J230" s="2">
        <v>0.51171875</v>
      </c>
      <c r="K230" s="2">
        <v>-2.0532217398380299E-2</v>
      </c>
      <c r="M230" s="2" t="e">
        <f>[1]!Table1[[#This Row],[kelly/4 365]]=(Table1[[#This Row],[poisson_likelihood]] - (1-Table1[[#This Row],[poisson_likelihood]])/(1/Table1[[#This Row],[365 implied]]-1))/4</f>
        <v>#DIV/0!</v>
      </c>
      <c r="N230" s="3" t="e">
        <f>Table1[[#This Row],[kelly/4 365]]*$W$2*$U$2</f>
        <v>#DIV/0!</v>
      </c>
      <c r="P230" s="2" t="e">
        <f>(Table1[[#This Row],[poisson_likelihood]] - (1-Table1[[#This Row],[poisson_likelihood]])/(1/Table1[[#This Row],[99/pinn implied]]-1))/4</f>
        <v>#DIV/0!</v>
      </c>
      <c r="Q230" s="3" t="e">
        <f>Table1[[#This Row],[kelly/4 99]]*$W$2*$U$2</f>
        <v>#DIV/0!</v>
      </c>
      <c r="S2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8167</v>
      </c>
      <c r="B231" t="s">
        <v>21</v>
      </c>
      <c r="C231" s="1">
        <v>45623</v>
      </c>
      <c r="D231" t="s">
        <v>12</v>
      </c>
      <c r="E231">
        <v>3.5</v>
      </c>
      <c r="F231" s="2">
        <v>0.44444444444444398</v>
      </c>
      <c r="G231" s="2">
        <v>0.43446490455223402</v>
      </c>
      <c r="H231" s="2">
        <v>0.39848389171570098</v>
      </c>
      <c r="I231" s="2">
        <v>0.39548022598869997</v>
      </c>
      <c r="J231" s="2">
        <v>0.40460526315789402</v>
      </c>
      <c r="K231" s="2">
        <v>-2.0682248727934199E-2</v>
      </c>
      <c r="M231" s="2" t="e">
        <f>[1]!Table1[[#This Row],[kelly/4 365]]=(Table1[[#This Row],[poisson_likelihood]] - (1-Table1[[#This Row],[poisson_likelihood]])/(1/Table1[[#This Row],[365 implied]]-1))/4</f>
        <v>#DIV/0!</v>
      </c>
      <c r="N231" s="3" t="e">
        <f>Table1[[#This Row],[kelly/4 365]]*$W$2*$U$2</f>
        <v>#DIV/0!</v>
      </c>
      <c r="P231" s="2" t="e">
        <f>(Table1[[#This Row],[poisson_likelihood]] - (1-Table1[[#This Row],[poisson_likelihood]])/(1/Table1[[#This Row],[99/pinn implied]]-1))/4</f>
        <v>#DIV/0!</v>
      </c>
      <c r="Q231" s="3" t="e">
        <f>Table1[[#This Row],[kelly/4 99]]*$W$2*$U$2</f>
        <v>#DIV/0!</v>
      </c>
      <c r="S2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8367</v>
      </c>
      <c r="B232" t="s">
        <v>121</v>
      </c>
      <c r="C232" s="1">
        <v>45623</v>
      </c>
      <c r="D232" t="s">
        <v>12</v>
      </c>
      <c r="E232">
        <v>2.5</v>
      </c>
      <c r="F232" s="2">
        <v>0.53475935828876997</v>
      </c>
      <c r="G232" s="2">
        <v>0.539245987673861</v>
      </c>
      <c r="H232" s="2">
        <v>0.49561342567251199</v>
      </c>
      <c r="I232" s="2">
        <v>0.52513966480446905</v>
      </c>
      <c r="J232" s="2">
        <v>0.52649006622516503</v>
      </c>
      <c r="K232" s="2">
        <v>-2.1035314365632898E-2</v>
      </c>
      <c r="M232" s="2" t="e">
        <f>[1]!Table1[[#This Row],[kelly/4 365]]=(Table1[[#This Row],[poisson_likelihood]] - (1-Table1[[#This Row],[poisson_likelihood]])/(1/Table1[[#This Row],[365 implied]]-1))/4</f>
        <v>#DIV/0!</v>
      </c>
      <c r="N232" s="3" t="e">
        <f>Table1[[#This Row],[kelly/4 365]]*$W$2*$U$2</f>
        <v>#DIV/0!</v>
      </c>
      <c r="P232" s="2" t="e">
        <f>(Table1[[#This Row],[poisson_likelihood]] - (1-Table1[[#This Row],[poisson_likelihood]])/(1/Table1[[#This Row],[99/pinn implied]]-1))/4</f>
        <v>#DIV/0!</v>
      </c>
      <c r="Q232" s="3" t="e">
        <f>Table1[[#This Row],[kelly/4 99]]*$W$2*$U$2</f>
        <v>#DIV/0!</v>
      </c>
      <c r="S2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8384</v>
      </c>
      <c r="B233" t="s">
        <v>129</v>
      </c>
      <c r="C233" s="1">
        <v>45623</v>
      </c>
      <c r="D233" t="s">
        <v>13</v>
      </c>
      <c r="E233">
        <v>1.5</v>
      </c>
      <c r="F233" s="2">
        <v>0.467289719626168</v>
      </c>
      <c r="G233" s="2">
        <v>0.37946380271942198</v>
      </c>
      <c r="H233" s="2">
        <v>0.421812402630384</v>
      </c>
      <c r="I233" s="2">
        <v>0.36931818181818099</v>
      </c>
      <c r="J233" s="2">
        <v>0.42258064516129001</v>
      </c>
      <c r="K233" s="2">
        <v>-2.1342425081354598E-2</v>
      </c>
      <c r="M233" s="2" t="e">
        <f>[1]!Table1[[#This Row],[kelly/4 365]]=(Table1[[#This Row],[poisson_likelihood]] - (1-Table1[[#This Row],[poisson_likelihood]])/(1/Table1[[#This Row],[365 implied]]-1))/4</f>
        <v>#DIV/0!</v>
      </c>
      <c r="N233" s="3" t="e">
        <f>Table1[[#This Row],[kelly/4 365]]*$W$2*$U$2</f>
        <v>#DIV/0!</v>
      </c>
      <c r="P233" s="2" t="e">
        <f>(Table1[[#This Row],[poisson_likelihood]] - (1-Table1[[#This Row],[poisson_likelihood]])/(1/Table1[[#This Row],[99/pinn implied]]-1))/4</f>
        <v>#DIV/0!</v>
      </c>
      <c r="Q233" s="3" t="e">
        <f>Table1[[#This Row],[kelly/4 99]]*$W$2*$U$2</f>
        <v>#DIV/0!</v>
      </c>
      <c r="S2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8402</v>
      </c>
      <c r="B234" t="s">
        <v>138</v>
      </c>
      <c r="C234" s="1">
        <v>45623</v>
      </c>
      <c r="D234" t="s">
        <v>13</v>
      </c>
      <c r="E234">
        <v>1.5</v>
      </c>
      <c r="F234" s="2">
        <v>0.39370078740157399</v>
      </c>
      <c r="G234" s="2">
        <v>0.30864327170904399</v>
      </c>
      <c r="H234" s="2">
        <v>0.341903187456569</v>
      </c>
      <c r="I234" s="2">
        <v>0.31147540983606498</v>
      </c>
      <c r="J234" s="2">
        <v>0.32176656151419503</v>
      </c>
      <c r="K234" s="2">
        <v>-2.1358101276024902E-2</v>
      </c>
      <c r="M234" s="2" t="e">
        <f>[1]!Table1[[#This Row],[kelly/4 365]]=(Table1[[#This Row],[poisson_likelihood]] - (1-Table1[[#This Row],[poisson_likelihood]])/(1/Table1[[#This Row],[365 implied]]-1))/4</f>
        <v>#DIV/0!</v>
      </c>
      <c r="N234" s="3" t="e">
        <f>Table1[[#This Row],[kelly/4 365]]*$W$2*$U$2</f>
        <v>#DIV/0!</v>
      </c>
      <c r="P234" s="2" t="e">
        <f>(Table1[[#This Row],[poisson_likelihood]] - (1-Table1[[#This Row],[poisson_likelihood]])/(1/Table1[[#This Row],[99/pinn implied]]-1))/4</f>
        <v>#DIV/0!</v>
      </c>
      <c r="Q234" s="3" t="e">
        <f>Table1[[#This Row],[kelly/4 99]]*$W$2*$U$2</f>
        <v>#DIV/0!</v>
      </c>
      <c r="S2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8531</v>
      </c>
      <c r="B235" t="s">
        <v>203</v>
      </c>
      <c r="C235" s="1">
        <v>45623</v>
      </c>
      <c r="D235" t="s">
        <v>12</v>
      </c>
      <c r="E235">
        <v>2.5</v>
      </c>
      <c r="F235" s="2">
        <v>0.427350427350427</v>
      </c>
      <c r="G235" s="2">
        <v>0.42459563628628699</v>
      </c>
      <c r="H235" s="2">
        <v>0.37815699822033699</v>
      </c>
      <c r="I235" s="2">
        <v>0.369942196531791</v>
      </c>
      <c r="J235" s="2">
        <v>0.38338658146964799</v>
      </c>
      <c r="K235" s="2">
        <v>-2.1476235851569301E-2</v>
      </c>
      <c r="M235" s="2" t="e">
        <f>[1]!Table1[[#This Row],[kelly/4 365]]=(Table1[[#This Row],[poisson_likelihood]] - (1-Table1[[#This Row],[poisson_likelihood]])/(1/Table1[[#This Row],[365 implied]]-1))/4</f>
        <v>#DIV/0!</v>
      </c>
      <c r="N235" s="3" t="e">
        <f>Table1[[#This Row],[kelly/4 365]]*$W$2*$U$2</f>
        <v>#DIV/0!</v>
      </c>
      <c r="P235" s="2" t="e">
        <f>(Table1[[#This Row],[poisson_likelihood]] - (1-Table1[[#This Row],[poisson_likelihood]])/(1/Table1[[#This Row],[99/pinn implied]]-1))/4</f>
        <v>#DIV/0!</v>
      </c>
      <c r="Q235" s="3" t="e">
        <f>Table1[[#This Row],[kelly/4 99]]*$W$2*$U$2</f>
        <v>#DIV/0!</v>
      </c>
      <c r="S2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8479</v>
      </c>
      <c r="B236" t="s">
        <v>177</v>
      </c>
      <c r="C236" s="1">
        <v>45623</v>
      </c>
      <c r="D236" t="s">
        <v>12</v>
      </c>
      <c r="E236">
        <v>1.5</v>
      </c>
      <c r="F236" s="2">
        <v>0.59171597633136097</v>
      </c>
      <c r="G236" s="2">
        <v>0.60635611039511095</v>
      </c>
      <c r="H236" s="2">
        <v>0.55652565033054502</v>
      </c>
      <c r="I236" s="2">
        <v>0.58333333333333304</v>
      </c>
      <c r="J236" s="2">
        <v>0.56818181818181801</v>
      </c>
      <c r="K236" s="2">
        <v>-2.1547699616441599E-2</v>
      </c>
      <c r="M236" s="2" t="e">
        <f>[1]!Table1[[#This Row],[kelly/4 365]]=(Table1[[#This Row],[poisson_likelihood]] - (1-Table1[[#This Row],[poisson_likelihood]])/(1/Table1[[#This Row],[365 implied]]-1))/4</f>
        <v>#DIV/0!</v>
      </c>
      <c r="N236" s="3" t="e">
        <f>Table1[[#This Row],[kelly/4 365]]*$W$2*$U$2</f>
        <v>#DIV/0!</v>
      </c>
      <c r="P236" s="2" t="e">
        <f>(Table1[[#This Row],[poisson_likelihood]] - (1-Table1[[#This Row],[poisson_likelihood]])/(1/Table1[[#This Row],[99/pinn implied]]-1))/4</f>
        <v>#DIV/0!</v>
      </c>
      <c r="Q236" s="3" t="e">
        <f>Table1[[#This Row],[kelly/4 99]]*$W$2*$U$2</f>
        <v>#DIV/0!</v>
      </c>
      <c r="S2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8370</v>
      </c>
      <c r="B237" t="s">
        <v>122</v>
      </c>
      <c r="C237" s="1">
        <v>45623</v>
      </c>
      <c r="D237" t="s">
        <v>13</v>
      </c>
      <c r="E237">
        <v>3.5</v>
      </c>
      <c r="F237" s="2">
        <v>0.54644808743169304</v>
      </c>
      <c r="G237" s="2">
        <v>0.47165080893068201</v>
      </c>
      <c r="H237" s="2">
        <v>0.507172644736131</v>
      </c>
      <c r="I237" s="2">
        <v>0.50819672131147497</v>
      </c>
      <c r="J237" s="2">
        <v>0.47770700636942598</v>
      </c>
      <c r="K237" s="2">
        <v>-2.1648813293035699E-2</v>
      </c>
      <c r="M237" s="2" t="e">
        <f>[1]!Table1[[#This Row],[kelly/4 365]]=(Table1[[#This Row],[poisson_likelihood]] - (1-Table1[[#This Row],[poisson_likelihood]])/(1/Table1[[#This Row],[365 implied]]-1))/4</f>
        <v>#DIV/0!</v>
      </c>
      <c r="N237" s="3" t="e">
        <f>Table1[[#This Row],[kelly/4 365]]*$W$2*$U$2</f>
        <v>#DIV/0!</v>
      </c>
      <c r="P237" s="2" t="e">
        <f>(Table1[[#This Row],[poisson_likelihood]] - (1-Table1[[#This Row],[poisson_likelihood]])/(1/Table1[[#This Row],[99/pinn implied]]-1))/4</f>
        <v>#DIV/0!</v>
      </c>
      <c r="Q237" s="3" t="e">
        <f>Table1[[#This Row],[kelly/4 99]]*$W$2*$U$2</f>
        <v>#DIV/0!</v>
      </c>
      <c r="S2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8459</v>
      </c>
      <c r="B238" t="s">
        <v>167</v>
      </c>
      <c r="C238" s="1">
        <v>45623</v>
      </c>
      <c r="D238" t="s">
        <v>12</v>
      </c>
      <c r="E238">
        <v>2.5</v>
      </c>
      <c r="F238" s="2">
        <v>0.45454545454545398</v>
      </c>
      <c r="G238" s="2">
        <v>0.45287652145714302</v>
      </c>
      <c r="H238" s="2">
        <v>0.40655552510835102</v>
      </c>
      <c r="I238" s="2">
        <v>0.39673913043478198</v>
      </c>
      <c r="J238" s="2">
        <v>0.37735849056603699</v>
      </c>
      <c r="K238" s="2">
        <v>-2.1995384325338999E-2</v>
      </c>
      <c r="M238" s="2" t="e">
        <f>[1]!Table1[[#This Row],[kelly/4 365]]=(Table1[[#This Row],[poisson_likelihood]] - (1-Table1[[#This Row],[poisson_likelihood]])/(1/Table1[[#This Row],[365 implied]]-1))/4</f>
        <v>#DIV/0!</v>
      </c>
      <c r="N238" s="3" t="e">
        <f>Table1[[#This Row],[kelly/4 365]]*$W$2*$U$2</f>
        <v>#DIV/0!</v>
      </c>
      <c r="P238" s="2" t="e">
        <f>(Table1[[#This Row],[poisson_likelihood]] - (1-Table1[[#This Row],[poisson_likelihood]])/(1/Table1[[#This Row],[99/pinn implied]]-1))/4</f>
        <v>#DIV/0!</v>
      </c>
      <c r="Q238" s="3" t="e">
        <f>Table1[[#This Row],[kelly/4 99]]*$W$2*$U$2</f>
        <v>#DIV/0!</v>
      </c>
      <c r="S2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8170</v>
      </c>
      <c r="B239" t="s">
        <v>22</v>
      </c>
      <c r="C239" s="1">
        <v>45623</v>
      </c>
      <c r="D239" t="s">
        <v>13</v>
      </c>
      <c r="E239">
        <v>3.5</v>
      </c>
      <c r="F239" s="2">
        <v>0.54945054945054905</v>
      </c>
      <c r="G239" s="2">
        <v>0.47304578039128398</v>
      </c>
      <c r="H239" s="2">
        <v>0.50926971638252405</v>
      </c>
      <c r="I239" s="2">
        <v>0.5</v>
      </c>
      <c r="J239" s="2">
        <v>0.49128919860627102</v>
      </c>
      <c r="K239" s="2">
        <v>-2.2295462251160299E-2</v>
      </c>
      <c r="M239" s="2" t="e">
        <f>[1]!Table1[[#This Row],[kelly/4 365]]=(Table1[[#This Row],[poisson_likelihood]] - (1-Table1[[#This Row],[poisson_likelihood]])/(1/Table1[[#This Row],[365 implied]]-1))/4</f>
        <v>#DIV/0!</v>
      </c>
      <c r="N239" s="3" t="e">
        <f>Table1[[#This Row],[kelly/4 365]]*$W$2*$U$2</f>
        <v>#DIV/0!</v>
      </c>
      <c r="P239" s="2" t="e">
        <f>(Table1[[#This Row],[poisson_likelihood]] - (1-Table1[[#This Row],[poisson_likelihood]])/(1/Table1[[#This Row],[99/pinn implied]]-1))/4</f>
        <v>#DIV/0!</v>
      </c>
      <c r="Q239" s="3" t="e">
        <f>Table1[[#This Row],[kelly/4 99]]*$W$2*$U$2</f>
        <v>#DIV/0!</v>
      </c>
      <c r="S2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8320</v>
      </c>
      <c r="B240" t="s">
        <v>97</v>
      </c>
      <c r="C240" s="1">
        <v>45623</v>
      </c>
      <c r="D240" t="s">
        <v>13</v>
      </c>
      <c r="E240">
        <v>1.5</v>
      </c>
      <c r="F240" s="2">
        <v>0.4</v>
      </c>
      <c r="G240" s="2">
        <v>0.32433776636713701</v>
      </c>
      <c r="H240" s="2">
        <v>0.34570534295153199</v>
      </c>
      <c r="I240" s="2">
        <v>0.35087719298245601</v>
      </c>
      <c r="J240" s="2">
        <v>0.37049180327868803</v>
      </c>
      <c r="K240" s="2">
        <v>-2.2622773770194799E-2</v>
      </c>
      <c r="M240" s="2" t="e">
        <f>[1]!Table1[[#This Row],[kelly/4 365]]=(Table1[[#This Row],[poisson_likelihood]] - (1-Table1[[#This Row],[poisson_likelihood]])/(1/Table1[[#This Row],[365 implied]]-1))/4</f>
        <v>#DIV/0!</v>
      </c>
      <c r="N240" s="3" t="e">
        <f>Table1[[#This Row],[kelly/4 365]]*$W$2*$U$2</f>
        <v>#DIV/0!</v>
      </c>
      <c r="P240" s="2" t="e">
        <f>(Table1[[#This Row],[poisson_likelihood]] - (1-Table1[[#This Row],[poisson_likelihood]])/(1/Table1[[#This Row],[99/pinn implied]]-1))/4</f>
        <v>#DIV/0!</v>
      </c>
      <c r="Q240" s="3" t="e">
        <f>Table1[[#This Row],[kelly/4 99]]*$W$2*$U$2</f>
        <v>#DIV/0!</v>
      </c>
      <c r="S2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8204</v>
      </c>
      <c r="B241" t="s">
        <v>39</v>
      </c>
      <c r="C241" s="1">
        <v>45623</v>
      </c>
      <c r="D241" t="s">
        <v>13</v>
      </c>
      <c r="E241">
        <v>2.5</v>
      </c>
      <c r="F241" s="2">
        <v>0.56497175141242895</v>
      </c>
      <c r="G241" s="2">
        <v>0.48242425128771799</v>
      </c>
      <c r="H241" s="2">
        <v>0.52540908584313195</v>
      </c>
      <c r="I241" s="2">
        <v>0.53260869565217395</v>
      </c>
      <c r="J241" s="2">
        <v>0.531645569620253</v>
      </c>
      <c r="K241" s="2">
        <v>-2.2735687681057101E-2</v>
      </c>
      <c r="M241" s="2" t="e">
        <f>[1]!Table1[[#This Row],[kelly/4 365]]=(Table1[[#This Row],[poisson_likelihood]] - (1-Table1[[#This Row],[poisson_likelihood]])/(1/Table1[[#This Row],[365 implied]]-1))/4</f>
        <v>#DIV/0!</v>
      </c>
      <c r="N241" s="3" t="e">
        <f>Table1[[#This Row],[kelly/4 365]]*$W$2*$U$2</f>
        <v>#DIV/0!</v>
      </c>
      <c r="P241" s="2" t="e">
        <f>(Table1[[#This Row],[poisson_likelihood]] - (1-Table1[[#This Row],[poisson_likelihood]])/(1/Table1[[#This Row],[99/pinn implied]]-1))/4</f>
        <v>#DIV/0!</v>
      </c>
      <c r="Q241" s="3" t="e">
        <f>Table1[[#This Row],[kelly/4 99]]*$W$2*$U$2</f>
        <v>#DIV/0!</v>
      </c>
      <c r="S2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8487</v>
      </c>
      <c r="B242" t="s">
        <v>181</v>
      </c>
      <c r="C242" s="1">
        <v>45623</v>
      </c>
      <c r="D242" t="s">
        <v>12</v>
      </c>
      <c r="E242">
        <v>2.5</v>
      </c>
      <c r="F242" s="2">
        <v>0.476190476190476</v>
      </c>
      <c r="G242" s="2">
        <v>0.473437782485291</v>
      </c>
      <c r="H242" s="2">
        <v>0.42819871049488101</v>
      </c>
      <c r="I242" s="2">
        <v>0.356321839080459</v>
      </c>
      <c r="J242" s="2">
        <v>0.40425531914893598</v>
      </c>
      <c r="K242" s="2">
        <v>-2.29051609001703E-2</v>
      </c>
      <c r="M242" s="2" t="e">
        <f>[1]!Table1[[#This Row],[kelly/4 365]]=(Table1[[#This Row],[poisson_likelihood]] - (1-Table1[[#This Row],[poisson_likelihood]])/(1/Table1[[#This Row],[365 implied]]-1))/4</f>
        <v>#DIV/0!</v>
      </c>
      <c r="N242" s="3" t="e">
        <f>Table1[[#This Row],[kelly/4 365]]*$W$2*$U$2</f>
        <v>#DIV/0!</v>
      </c>
      <c r="P242" s="2" t="e">
        <f>(Table1[[#This Row],[poisson_likelihood]] - (1-Table1[[#This Row],[poisson_likelihood]])/(1/Table1[[#This Row],[99/pinn implied]]-1))/4</f>
        <v>#DIV/0!</v>
      </c>
      <c r="Q242" s="3" t="e">
        <f>Table1[[#This Row],[kelly/4 99]]*$W$2*$U$2</f>
        <v>#DIV/0!</v>
      </c>
      <c r="S2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8452</v>
      </c>
      <c r="B243" t="s">
        <v>163</v>
      </c>
      <c r="C243" s="1">
        <v>45623</v>
      </c>
      <c r="D243" t="s">
        <v>13</v>
      </c>
      <c r="E243">
        <v>2.5</v>
      </c>
      <c r="F243" s="2">
        <v>0.43290043290043201</v>
      </c>
      <c r="G243" s="2">
        <v>0.360306521036453</v>
      </c>
      <c r="H243" s="2">
        <v>0.38081097307440298</v>
      </c>
      <c r="I243" s="2">
        <v>0.40659340659340598</v>
      </c>
      <c r="J243" s="2">
        <v>0.387820512820512</v>
      </c>
      <c r="K243" s="2">
        <v>-2.2963101564528E-2</v>
      </c>
      <c r="M243" s="2" t="e">
        <f>[1]!Table1[[#This Row],[kelly/4 365]]=(Table1[[#This Row],[poisson_likelihood]] - (1-Table1[[#This Row],[poisson_likelihood]])/(1/Table1[[#This Row],[365 implied]]-1))/4</f>
        <v>#DIV/0!</v>
      </c>
      <c r="N243" s="3" t="e">
        <f>Table1[[#This Row],[kelly/4 365]]*$W$2*$U$2</f>
        <v>#DIV/0!</v>
      </c>
      <c r="P243" s="2" t="e">
        <f>(Table1[[#This Row],[poisson_likelihood]] - (1-Table1[[#This Row],[poisson_likelihood]])/(1/Table1[[#This Row],[99/pinn implied]]-1))/4</f>
        <v>#DIV/0!</v>
      </c>
      <c r="Q243" s="3" t="e">
        <f>Table1[[#This Row],[kelly/4 99]]*$W$2*$U$2</f>
        <v>#DIV/0!</v>
      </c>
      <c r="S2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8508</v>
      </c>
      <c r="B244" t="s">
        <v>191</v>
      </c>
      <c r="C244" s="1">
        <v>45623</v>
      </c>
      <c r="D244" t="s">
        <v>13</v>
      </c>
      <c r="E244">
        <v>2.5</v>
      </c>
      <c r="F244" s="2">
        <v>0.52356020942408299</v>
      </c>
      <c r="G244" s="2">
        <v>0.44088724161336901</v>
      </c>
      <c r="H244" s="2">
        <v>0.47925431597658702</v>
      </c>
      <c r="I244" s="2">
        <v>0.47239263803680898</v>
      </c>
      <c r="J244" s="2">
        <v>0.48494983277591902</v>
      </c>
      <c r="K244" s="2">
        <v>-2.3248422111186301E-2</v>
      </c>
      <c r="M244" s="2" t="e">
        <f>[1]!Table1[[#This Row],[kelly/4 365]]=(Table1[[#This Row],[poisson_likelihood]] - (1-Table1[[#This Row],[poisson_likelihood]])/(1/Table1[[#This Row],[365 implied]]-1))/4</f>
        <v>#DIV/0!</v>
      </c>
      <c r="N244" s="3" t="e">
        <f>Table1[[#This Row],[kelly/4 365]]*$W$2*$U$2</f>
        <v>#DIV/0!</v>
      </c>
      <c r="P244" s="2" t="e">
        <f>(Table1[[#This Row],[poisson_likelihood]] - (1-Table1[[#This Row],[poisson_likelihood]])/(1/Table1[[#This Row],[99/pinn implied]]-1))/4</f>
        <v>#DIV/0!</v>
      </c>
      <c r="Q244" s="3" t="e">
        <f>Table1[[#This Row],[kelly/4 99]]*$W$2*$U$2</f>
        <v>#DIV/0!</v>
      </c>
      <c r="S2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8433</v>
      </c>
      <c r="B245" t="s">
        <v>154</v>
      </c>
      <c r="C245" s="1">
        <v>45623</v>
      </c>
      <c r="D245" t="s">
        <v>12</v>
      </c>
      <c r="E245">
        <v>1.5</v>
      </c>
      <c r="F245" s="2">
        <v>0.65359477124182996</v>
      </c>
      <c r="G245" s="2">
        <v>0.67487758123180996</v>
      </c>
      <c r="H245" s="2">
        <v>0.62119270249476599</v>
      </c>
      <c r="I245" s="2">
        <v>0.65497076023391798</v>
      </c>
      <c r="J245" s="2">
        <v>0.63122923588039803</v>
      </c>
      <c r="K245" s="2">
        <v>-2.33845118787772E-2</v>
      </c>
      <c r="M245" s="2" t="e">
        <f>[1]!Table1[[#This Row],[kelly/4 365]]=(Table1[[#This Row],[poisson_likelihood]] - (1-Table1[[#This Row],[poisson_likelihood]])/(1/Table1[[#This Row],[365 implied]]-1))/4</f>
        <v>#DIV/0!</v>
      </c>
      <c r="N245" s="3" t="e">
        <f>Table1[[#This Row],[kelly/4 365]]*$W$2*$U$2</f>
        <v>#DIV/0!</v>
      </c>
      <c r="P245" s="2" t="e">
        <f>(Table1[[#This Row],[poisson_likelihood]] - (1-Table1[[#This Row],[poisson_likelihood]])/(1/Table1[[#This Row],[99/pinn implied]]-1))/4</f>
        <v>#DIV/0!</v>
      </c>
      <c r="Q245" s="3" t="e">
        <f>Table1[[#This Row],[kelly/4 99]]*$W$2*$U$2</f>
        <v>#DIV/0!</v>
      </c>
      <c r="S2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8540</v>
      </c>
      <c r="B246" t="s">
        <v>207</v>
      </c>
      <c r="C246" s="1">
        <v>45623</v>
      </c>
      <c r="D246" t="s">
        <v>13</v>
      </c>
      <c r="E246">
        <v>1.5</v>
      </c>
      <c r="F246" s="2">
        <v>0.413223140495867</v>
      </c>
      <c r="G246" s="2">
        <v>0.32587318896367701</v>
      </c>
      <c r="H246" s="2">
        <v>0.35630072469025698</v>
      </c>
      <c r="I246" s="2">
        <v>0.40441176470588203</v>
      </c>
      <c r="J246" s="2">
        <v>0.38028169014084501</v>
      </c>
      <c r="K246" s="2">
        <v>-2.4252156029855101E-2</v>
      </c>
      <c r="M246" s="2" t="e">
        <f>[1]!Table1[[#This Row],[kelly/4 365]]=(Table1[[#This Row],[poisson_likelihood]] - (1-Table1[[#This Row],[poisson_likelihood]])/(1/Table1[[#This Row],[365 implied]]-1))/4</f>
        <v>#DIV/0!</v>
      </c>
      <c r="N246" s="3" t="e">
        <f>Table1[[#This Row],[kelly/4 365]]*$W$2*$U$2</f>
        <v>#DIV/0!</v>
      </c>
      <c r="P246" s="2" t="e">
        <f>(Table1[[#This Row],[poisson_likelihood]] - (1-Table1[[#This Row],[poisson_likelihood]])/(1/Table1[[#This Row],[99/pinn implied]]-1))/4</f>
        <v>#DIV/0!</v>
      </c>
      <c r="Q246" s="3" t="e">
        <f>Table1[[#This Row],[kelly/4 99]]*$W$2*$U$2</f>
        <v>#DIV/0!</v>
      </c>
      <c r="S2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8529</v>
      </c>
      <c r="B247" t="s">
        <v>202</v>
      </c>
      <c r="C247" s="1">
        <v>45623</v>
      </c>
      <c r="D247" t="s">
        <v>12</v>
      </c>
      <c r="E247">
        <v>2.5</v>
      </c>
      <c r="F247" s="2">
        <v>0.52356020942408299</v>
      </c>
      <c r="G247" s="2">
        <v>0.51935610489811002</v>
      </c>
      <c r="H247" s="2">
        <v>0.477297028244698</v>
      </c>
      <c r="I247" s="2">
        <v>0.481081081081081</v>
      </c>
      <c r="J247" s="2">
        <v>0.45454545454545398</v>
      </c>
      <c r="K247" s="2">
        <v>-2.42754604540181E-2</v>
      </c>
      <c r="M247" s="2" t="e">
        <f>[1]!Table1[[#This Row],[kelly/4 365]]=(Table1[[#This Row],[poisson_likelihood]] - (1-Table1[[#This Row],[poisson_likelihood]])/(1/Table1[[#This Row],[365 implied]]-1))/4</f>
        <v>#DIV/0!</v>
      </c>
      <c r="N247" s="3" t="e">
        <f>Table1[[#This Row],[kelly/4 365]]*$W$2*$U$2</f>
        <v>#DIV/0!</v>
      </c>
      <c r="P247" s="2" t="e">
        <f>(Table1[[#This Row],[poisson_likelihood]] - (1-Table1[[#This Row],[poisson_likelihood]])/(1/Table1[[#This Row],[99/pinn implied]]-1))/4</f>
        <v>#DIV/0!</v>
      </c>
      <c r="Q247" s="3" t="e">
        <f>Table1[[#This Row],[kelly/4 99]]*$W$2*$U$2</f>
        <v>#DIV/0!</v>
      </c>
      <c r="S2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8547</v>
      </c>
      <c r="B248" t="s">
        <v>211</v>
      </c>
      <c r="C248" s="1">
        <v>45623</v>
      </c>
      <c r="D248" t="s">
        <v>12</v>
      </c>
      <c r="E248">
        <v>1.5</v>
      </c>
      <c r="F248" s="2">
        <v>0.52083333333333304</v>
      </c>
      <c r="G248" s="2">
        <v>0.52802541157888205</v>
      </c>
      <c r="H248" s="2">
        <v>0.472648378295211</v>
      </c>
      <c r="I248" s="2">
        <v>0.48648648648648601</v>
      </c>
      <c r="J248" s="2">
        <v>0.46558704453441202</v>
      </c>
      <c r="K248" s="2">
        <v>-2.5139976541628702E-2</v>
      </c>
      <c r="M248" s="2" t="e">
        <f>[1]!Table1[[#This Row],[kelly/4 365]]=(Table1[[#This Row],[poisson_likelihood]] - (1-Table1[[#This Row],[poisson_likelihood]])/(1/Table1[[#This Row],[365 implied]]-1))/4</f>
        <v>#DIV/0!</v>
      </c>
      <c r="N248" s="3" t="e">
        <f>Table1[[#This Row],[kelly/4 365]]*$W$2*$U$2</f>
        <v>#DIV/0!</v>
      </c>
      <c r="P248" s="2" t="e">
        <f>(Table1[[#This Row],[poisson_likelihood]] - (1-Table1[[#This Row],[poisson_likelihood]])/(1/Table1[[#This Row],[99/pinn implied]]-1))/4</f>
        <v>#DIV/0!</v>
      </c>
      <c r="Q248" s="3" t="e">
        <f>Table1[[#This Row],[kelly/4 99]]*$W$2*$U$2</f>
        <v>#DIV/0!</v>
      </c>
      <c r="S2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8443</v>
      </c>
      <c r="B249" t="s">
        <v>159</v>
      </c>
      <c r="C249" s="1">
        <v>45623</v>
      </c>
      <c r="D249" t="s">
        <v>12</v>
      </c>
      <c r="E249">
        <v>1.5</v>
      </c>
      <c r="F249" s="2">
        <v>0.61728395061728303</v>
      </c>
      <c r="G249" s="2">
        <v>0.61746201402924406</v>
      </c>
      <c r="H249" s="2">
        <v>0.57875902973404103</v>
      </c>
      <c r="I249" s="2">
        <v>0.55757575757575695</v>
      </c>
      <c r="J249" s="2">
        <v>0.55755395683453202</v>
      </c>
      <c r="K249" s="2">
        <v>-2.5165472512440699E-2</v>
      </c>
      <c r="M249" s="2" t="e">
        <f>[1]!Table1[[#This Row],[kelly/4 365]]=(Table1[[#This Row],[poisson_likelihood]] - (1-Table1[[#This Row],[poisson_likelihood]])/(1/Table1[[#This Row],[365 implied]]-1))/4</f>
        <v>#DIV/0!</v>
      </c>
      <c r="N249" s="3" t="e">
        <f>Table1[[#This Row],[kelly/4 365]]*$W$2*$U$2</f>
        <v>#DIV/0!</v>
      </c>
      <c r="P249" s="2" t="e">
        <f>(Table1[[#This Row],[poisson_likelihood]] - (1-Table1[[#This Row],[poisson_likelihood]])/(1/Table1[[#This Row],[99/pinn implied]]-1))/4</f>
        <v>#DIV/0!</v>
      </c>
      <c r="Q249" s="3" t="e">
        <f>Table1[[#This Row],[kelly/4 99]]*$W$2*$U$2</f>
        <v>#DIV/0!</v>
      </c>
      <c r="S2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0" spans="1:19" x14ac:dyDescent="0.2">
      <c r="A250">
        <v>8490</v>
      </c>
      <c r="B250" t="s">
        <v>182</v>
      </c>
      <c r="C250" s="1">
        <v>45623</v>
      </c>
      <c r="D250" t="s">
        <v>13</v>
      </c>
      <c r="E250">
        <v>2.5</v>
      </c>
      <c r="F250" s="2">
        <v>0.63694267515923497</v>
      </c>
      <c r="G250" s="2">
        <v>0.54853361210261398</v>
      </c>
      <c r="H250" s="2">
        <v>0.60006439616739304</v>
      </c>
      <c r="I250" s="2">
        <v>0.62580645161290305</v>
      </c>
      <c r="J250" s="2">
        <v>0.61216730038022804</v>
      </c>
      <c r="K250" s="2">
        <v>-2.5394253516311999E-2</v>
      </c>
      <c r="M250" s="2" t="e">
        <f>[1]!Table1[[#This Row],[kelly/4 365]]=(Table1[[#This Row],[poisson_likelihood]] - (1-Table1[[#This Row],[poisson_likelihood]])/(1/Table1[[#This Row],[365 implied]]-1))/4</f>
        <v>#DIV/0!</v>
      </c>
      <c r="N250" s="3" t="e">
        <f>Table1[[#This Row],[kelly/4 365]]*$W$2*$U$2</f>
        <v>#DIV/0!</v>
      </c>
      <c r="P250" s="2" t="e">
        <f>(Table1[[#This Row],[poisson_likelihood]] - (1-Table1[[#This Row],[poisson_likelihood]])/(1/Table1[[#This Row],[99/pinn implied]]-1))/4</f>
        <v>#DIV/0!</v>
      </c>
      <c r="Q250" s="3" t="e">
        <f>Table1[[#This Row],[kelly/4 99]]*$W$2*$U$2</f>
        <v>#DIV/0!</v>
      </c>
      <c r="S2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1" spans="1:19" x14ac:dyDescent="0.2">
      <c r="A251">
        <v>8462</v>
      </c>
      <c r="B251" t="s">
        <v>168</v>
      </c>
      <c r="C251" s="1">
        <v>45623</v>
      </c>
      <c r="D251" t="s">
        <v>13</v>
      </c>
      <c r="E251">
        <v>1.5</v>
      </c>
      <c r="F251" s="2">
        <v>0.413223140495867</v>
      </c>
      <c r="G251" s="2">
        <v>0.33065791013169199</v>
      </c>
      <c r="H251" s="2">
        <v>0.353550431296692</v>
      </c>
      <c r="I251" s="2">
        <v>0.35606060606060602</v>
      </c>
      <c r="J251" s="2">
        <v>0.35680751173708902</v>
      </c>
      <c r="K251" s="2">
        <v>-2.54239359616204E-2</v>
      </c>
      <c r="M251" s="2" t="e">
        <f>[1]!Table1[[#This Row],[kelly/4 365]]=(Table1[[#This Row],[poisson_likelihood]] - (1-Table1[[#This Row],[poisson_likelihood]])/(1/Table1[[#This Row],[365 implied]]-1))/4</f>
        <v>#DIV/0!</v>
      </c>
      <c r="N251" s="3" t="e">
        <f>Table1[[#This Row],[kelly/4 365]]*$W$2*$U$2</f>
        <v>#DIV/0!</v>
      </c>
      <c r="P251" s="2" t="e">
        <f>(Table1[[#This Row],[poisson_likelihood]] - (1-Table1[[#This Row],[poisson_likelihood]])/(1/Table1[[#This Row],[99/pinn implied]]-1))/4</f>
        <v>#DIV/0!</v>
      </c>
      <c r="Q251" s="3" t="e">
        <f>Table1[[#This Row],[kelly/4 99]]*$W$2*$U$2</f>
        <v>#DIV/0!</v>
      </c>
      <c r="S2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2" spans="1:19" x14ac:dyDescent="0.2">
      <c r="A252">
        <v>8195</v>
      </c>
      <c r="B252" t="s">
        <v>35</v>
      </c>
      <c r="C252" s="1">
        <v>45623</v>
      </c>
      <c r="D252" t="s">
        <v>12</v>
      </c>
      <c r="E252">
        <v>2.5</v>
      </c>
      <c r="F252" s="2">
        <v>0.39370078740157399</v>
      </c>
      <c r="G252" s="2">
        <v>0.38320973799325603</v>
      </c>
      <c r="H252" s="2">
        <v>0.33106918806924401</v>
      </c>
      <c r="I252" s="2">
        <v>0.26751592356687898</v>
      </c>
      <c r="J252" s="2">
        <v>0.31716417910447697</v>
      </c>
      <c r="K252" s="2">
        <v>-2.58253672571622E-2</v>
      </c>
      <c r="M252" s="2" t="e">
        <f>[1]!Table1[[#This Row],[kelly/4 365]]=(Table1[[#This Row],[poisson_likelihood]] - (1-Table1[[#This Row],[poisson_likelihood]])/(1/Table1[[#This Row],[365 implied]]-1))/4</f>
        <v>#DIV/0!</v>
      </c>
      <c r="N252" s="3" t="e">
        <f>Table1[[#This Row],[kelly/4 365]]*$W$2*$U$2</f>
        <v>#DIV/0!</v>
      </c>
      <c r="P252" s="2" t="e">
        <f>(Table1[[#This Row],[poisson_likelihood]] - (1-Table1[[#This Row],[poisson_likelihood]])/(1/Table1[[#This Row],[99/pinn implied]]-1))/4</f>
        <v>#DIV/0!</v>
      </c>
      <c r="Q252" s="3" t="e">
        <f>Table1[[#This Row],[kelly/4 99]]*$W$2*$U$2</f>
        <v>#DIV/0!</v>
      </c>
      <c r="S2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3" spans="1:19" x14ac:dyDescent="0.2">
      <c r="A253">
        <v>8214</v>
      </c>
      <c r="B253" t="s">
        <v>44</v>
      </c>
      <c r="C253" s="1">
        <v>45623</v>
      </c>
      <c r="D253" t="s">
        <v>13</v>
      </c>
      <c r="E253">
        <v>3.5</v>
      </c>
      <c r="F253" s="2">
        <v>0.48780487804877998</v>
      </c>
      <c r="G253" s="2">
        <v>0.42284366286927</v>
      </c>
      <c r="H253" s="2">
        <v>0.43484715269184099</v>
      </c>
      <c r="I253" s="2">
        <v>0.43292682926829201</v>
      </c>
      <c r="J253" s="2">
        <v>0.47535211267605598</v>
      </c>
      <c r="K253" s="2">
        <v>-2.5848413567077601E-2</v>
      </c>
      <c r="M253" s="2" t="e">
        <f>[1]!Table1[[#This Row],[kelly/4 365]]=(Table1[[#This Row],[poisson_likelihood]] - (1-Table1[[#This Row],[poisson_likelihood]])/(1/Table1[[#This Row],[365 implied]]-1))/4</f>
        <v>#DIV/0!</v>
      </c>
      <c r="N253" s="3" t="e">
        <f>Table1[[#This Row],[kelly/4 365]]*$W$2*$U$2</f>
        <v>#DIV/0!</v>
      </c>
      <c r="P253" s="2" t="e">
        <f>(Table1[[#This Row],[poisson_likelihood]] - (1-Table1[[#This Row],[poisson_likelihood]])/(1/Table1[[#This Row],[99/pinn implied]]-1))/4</f>
        <v>#DIV/0!</v>
      </c>
      <c r="Q253" s="3" t="e">
        <f>Table1[[#This Row],[kelly/4 99]]*$W$2*$U$2</f>
        <v>#DIV/0!</v>
      </c>
      <c r="S2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4" spans="1:19" x14ac:dyDescent="0.2">
      <c r="A254">
        <v>8197</v>
      </c>
      <c r="B254" t="s">
        <v>36</v>
      </c>
      <c r="C254" s="1">
        <v>45623</v>
      </c>
      <c r="D254" t="s">
        <v>12</v>
      </c>
      <c r="E254">
        <v>1.5</v>
      </c>
      <c r="F254" s="2">
        <v>0.59523809523809501</v>
      </c>
      <c r="G254" s="2">
        <v>0.60768872850867695</v>
      </c>
      <c r="H254" s="2">
        <v>0.553312203092579</v>
      </c>
      <c r="I254" s="2">
        <v>0.6</v>
      </c>
      <c r="J254" s="2">
        <v>0.59561128526645701</v>
      </c>
      <c r="K254" s="2">
        <v>-2.5895403972230301E-2</v>
      </c>
      <c r="M254" s="2" t="e">
        <f>[1]!Table1[[#This Row],[kelly/4 365]]=(Table1[[#This Row],[poisson_likelihood]] - (1-Table1[[#This Row],[poisson_likelihood]])/(1/Table1[[#This Row],[365 implied]]-1))/4</f>
        <v>#DIV/0!</v>
      </c>
      <c r="N254" s="3" t="e">
        <f>Table1[[#This Row],[kelly/4 365]]*$W$2*$U$2</f>
        <v>#DIV/0!</v>
      </c>
      <c r="P254" s="2" t="e">
        <f>(Table1[[#This Row],[poisson_likelihood]] - (1-Table1[[#This Row],[poisson_likelihood]])/(1/Table1[[#This Row],[99/pinn implied]]-1))/4</f>
        <v>#DIV/0!</v>
      </c>
      <c r="Q254" s="3" t="e">
        <f>Table1[[#This Row],[kelly/4 99]]*$W$2*$U$2</f>
        <v>#DIV/0!</v>
      </c>
      <c r="S2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5" spans="1:19" x14ac:dyDescent="0.2">
      <c r="A255">
        <v>8404</v>
      </c>
      <c r="B255" t="s">
        <v>139</v>
      </c>
      <c r="C255" s="1">
        <v>45623</v>
      </c>
      <c r="D255" t="s">
        <v>13</v>
      </c>
      <c r="E255">
        <v>2.5</v>
      </c>
      <c r="F255" s="2">
        <v>0.44247787610619399</v>
      </c>
      <c r="G255" s="2">
        <v>0.35875937884499498</v>
      </c>
      <c r="H255" s="2">
        <v>0.38471942974212497</v>
      </c>
      <c r="I255" s="2">
        <v>0.35</v>
      </c>
      <c r="J255" s="2">
        <v>0.341772151898734</v>
      </c>
      <c r="K255" s="2">
        <v>-2.5899620790237599E-2</v>
      </c>
      <c r="M255" s="2" t="e">
        <f>[1]!Table1[[#This Row],[kelly/4 365]]=(Table1[[#This Row],[poisson_likelihood]] - (1-Table1[[#This Row],[poisson_likelihood]])/(1/Table1[[#This Row],[365 implied]]-1))/4</f>
        <v>#DIV/0!</v>
      </c>
      <c r="N255" s="3" t="e">
        <f>Table1[[#This Row],[kelly/4 365]]*$W$2*$U$2</f>
        <v>#DIV/0!</v>
      </c>
      <c r="P255" s="2" t="e">
        <f>(Table1[[#This Row],[poisson_likelihood]] - (1-Table1[[#This Row],[poisson_likelihood]])/(1/Table1[[#This Row],[99/pinn implied]]-1))/4</f>
        <v>#DIV/0!</v>
      </c>
      <c r="Q255" s="3" t="e">
        <f>Table1[[#This Row],[kelly/4 99]]*$W$2*$U$2</f>
        <v>#DIV/0!</v>
      </c>
      <c r="S2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6" spans="1:19" x14ac:dyDescent="0.2">
      <c r="A256">
        <v>8516</v>
      </c>
      <c r="B256" t="s">
        <v>195</v>
      </c>
      <c r="C256" s="1">
        <v>45623</v>
      </c>
      <c r="D256" t="s">
        <v>13</v>
      </c>
      <c r="E256">
        <v>1.5</v>
      </c>
      <c r="F256" s="2">
        <v>0.42372881355932202</v>
      </c>
      <c r="G256" s="2">
        <v>0.34109864464158701</v>
      </c>
      <c r="H256" s="2">
        <v>0.36355180783272101</v>
      </c>
      <c r="I256" s="2">
        <v>0.41666666666666602</v>
      </c>
      <c r="J256" s="2">
        <v>0.41630901287553601</v>
      </c>
      <c r="K256" s="2">
        <v>-2.6106201013746E-2</v>
      </c>
      <c r="M256" s="2" t="e">
        <f>[1]!Table1[[#This Row],[kelly/4 365]]=(Table1[[#This Row],[poisson_likelihood]] - (1-Table1[[#This Row],[poisson_likelihood]])/(1/Table1[[#This Row],[365 implied]]-1))/4</f>
        <v>#DIV/0!</v>
      </c>
      <c r="N256" s="3" t="e">
        <f>Table1[[#This Row],[kelly/4 365]]*$W$2*$U$2</f>
        <v>#DIV/0!</v>
      </c>
      <c r="P256" s="2" t="e">
        <f>(Table1[[#This Row],[poisson_likelihood]] - (1-Table1[[#This Row],[poisson_likelihood]])/(1/Table1[[#This Row],[99/pinn implied]]-1))/4</f>
        <v>#DIV/0!</v>
      </c>
      <c r="Q256" s="3" t="e">
        <f>Table1[[#This Row],[kelly/4 99]]*$W$2*$U$2</f>
        <v>#DIV/0!</v>
      </c>
      <c r="S2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7" spans="1:19" x14ac:dyDescent="0.2">
      <c r="A257">
        <v>8517</v>
      </c>
      <c r="B257" t="s">
        <v>196</v>
      </c>
      <c r="C257" s="1">
        <v>45623</v>
      </c>
      <c r="D257" t="s">
        <v>12</v>
      </c>
      <c r="E257">
        <v>2.5</v>
      </c>
      <c r="F257" s="2">
        <v>0.46296296296296202</v>
      </c>
      <c r="G257" s="2">
        <v>0.45533735567068001</v>
      </c>
      <c r="H257" s="2">
        <v>0.40620480821312299</v>
      </c>
      <c r="I257" s="2">
        <v>0.33333333333333298</v>
      </c>
      <c r="J257" s="2">
        <v>0.33876221498371301</v>
      </c>
      <c r="K257" s="2">
        <v>-2.6421899624925301E-2</v>
      </c>
      <c r="M257" s="2" t="e">
        <f>[1]!Table1[[#This Row],[kelly/4 365]]=(Table1[[#This Row],[poisson_likelihood]] - (1-Table1[[#This Row],[poisson_likelihood]])/(1/Table1[[#This Row],[365 implied]]-1))/4</f>
        <v>#DIV/0!</v>
      </c>
      <c r="N257" s="3" t="e">
        <f>Table1[[#This Row],[kelly/4 365]]*$W$2*$U$2</f>
        <v>#DIV/0!</v>
      </c>
      <c r="P257" s="2" t="e">
        <f>(Table1[[#This Row],[poisson_likelihood]] - (1-Table1[[#This Row],[poisson_likelihood]])/(1/Table1[[#This Row],[99/pinn implied]]-1))/4</f>
        <v>#DIV/0!</v>
      </c>
      <c r="Q257" s="3" t="e">
        <f>Table1[[#This Row],[kelly/4 99]]*$W$2*$U$2</f>
        <v>#DIV/0!</v>
      </c>
      <c r="S2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8" spans="1:19" x14ac:dyDescent="0.2">
      <c r="A258">
        <v>8274</v>
      </c>
      <c r="B258" t="s">
        <v>74</v>
      </c>
      <c r="C258" s="1">
        <v>45623</v>
      </c>
      <c r="D258" t="s">
        <v>13</v>
      </c>
      <c r="E258">
        <v>3.5</v>
      </c>
      <c r="F258" s="2">
        <v>0.61728395061728303</v>
      </c>
      <c r="G258" s="2">
        <v>0.53996744777713501</v>
      </c>
      <c r="H258" s="2">
        <v>0.57656059381559699</v>
      </c>
      <c r="I258" s="2">
        <v>0.58602150537634401</v>
      </c>
      <c r="J258" s="2">
        <v>0.59316770186335399</v>
      </c>
      <c r="K258" s="2">
        <v>-2.6601547588198202E-2</v>
      </c>
      <c r="M258" s="2" t="e">
        <f>[1]!Table1[[#This Row],[kelly/4 365]]=(Table1[[#This Row],[poisson_likelihood]] - (1-Table1[[#This Row],[poisson_likelihood]])/(1/Table1[[#This Row],[365 implied]]-1))/4</f>
        <v>#DIV/0!</v>
      </c>
      <c r="N258" s="3" t="e">
        <f>Table1[[#This Row],[kelly/4 365]]*$W$2*$U$2</f>
        <v>#DIV/0!</v>
      </c>
      <c r="P258" s="2" t="e">
        <f>(Table1[[#This Row],[poisson_likelihood]] - (1-Table1[[#This Row],[poisson_likelihood]])/(1/Table1[[#This Row],[99/pinn implied]]-1))/4</f>
        <v>#DIV/0!</v>
      </c>
      <c r="Q258" s="3" t="e">
        <f>Table1[[#This Row],[kelly/4 99]]*$W$2*$U$2</f>
        <v>#DIV/0!</v>
      </c>
      <c r="S2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9" spans="1:19" x14ac:dyDescent="0.2">
      <c r="A259">
        <v>8297</v>
      </c>
      <c r="B259" t="s">
        <v>86</v>
      </c>
      <c r="C259" s="1">
        <v>45623</v>
      </c>
      <c r="D259" t="s">
        <v>12</v>
      </c>
      <c r="E259">
        <v>2.5</v>
      </c>
      <c r="F259" s="2">
        <v>0.42372881355932202</v>
      </c>
      <c r="G259" s="2">
        <v>0.403979704165636</v>
      </c>
      <c r="H259" s="2">
        <v>0.36169351040374498</v>
      </c>
      <c r="I259" s="2">
        <v>0.34054054054054</v>
      </c>
      <c r="J259" s="2">
        <v>0.33542319749216298</v>
      </c>
      <c r="K259" s="2">
        <v>-2.69123741630811E-2</v>
      </c>
      <c r="M259" s="2" t="e">
        <f>[1]!Table1[[#This Row],[kelly/4 365]]=(Table1[[#This Row],[poisson_likelihood]] - (1-Table1[[#This Row],[poisson_likelihood]])/(1/Table1[[#This Row],[365 implied]]-1))/4</f>
        <v>#DIV/0!</v>
      </c>
      <c r="N259" s="3" t="e">
        <f>Table1[[#This Row],[kelly/4 365]]*$W$2*$U$2</f>
        <v>#DIV/0!</v>
      </c>
      <c r="P259" s="2" t="e">
        <f>(Table1[[#This Row],[poisson_likelihood]] - (1-Table1[[#This Row],[poisson_likelihood]])/(1/Table1[[#This Row],[99/pinn implied]]-1))/4</f>
        <v>#DIV/0!</v>
      </c>
      <c r="Q259" s="3" t="e">
        <f>Table1[[#This Row],[kelly/4 99]]*$W$2*$U$2</f>
        <v>#DIV/0!</v>
      </c>
      <c r="S2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0" spans="1:19" x14ac:dyDescent="0.2">
      <c r="A260">
        <v>8226</v>
      </c>
      <c r="B260" t="s">
        <v>50</v>
      </c>
      <c r="C260" s="1">
        <v>45623</v>
      </c>
      <c r="D260" t="s">
        <v>13</v>
      </c>
      <c r="E260">
        <v>2.5</v>
      </c>
      <c r="F260" s="2">
        <v>0.64516129032257996</v>
      </c>
      <c r="G260" s="2">
        <v>0.56160040984947501</v>
      </c>
      <c r="H260" s="2">
        <v>0.60693736443719204</v>
      </c>
      <c r="I260" s="2">
        <v>0.60843373493975905</v>
      </c>
      <c r="J260" s="2">
        <v>0.58940397350993301</v>
      </c>
      <c r="K260" s="2">
        <v>-2.6930493237432199E-2</v>
      </c>
      <c r="M260" s="2" t="e">
        <f>[1]!Table1[[#This Row],[kelly/4 365]]=(Table1[[#This Row],[poisson_likelihood]] - (1-Table1[[#This Row],[poisson_likelihood]])/(1/Table1[[#This Row],[365 implied]]-1))/4</f>
        <v>#DIV/0!</v>
      </c>
      <c r="N260" s="3" t="e">
        <f>Table1[[#This Row],[kelly/4 365]]*$W$2*$U$2</f>
        <v>#DIV/0!</v>
      </c>
      <c r="P260" s="2" t="e">
        <f>(Table1[[#This Row],[poisson_likelihood]] - (1-Table1[[#This Row],[poisson_likelihood]])/(1/Table1[[#This Row],[99/pinn implied]]-1))/4</f>
        <v>#DIV/0!</v>
      </c>
      <c r="Q260" s="3" t="e">
        <f>Table1[[#This Row],[kelly/4 99]]*$W$2*$U$2</f>
        <v>#DIV/0!</v>
      </c>
      <c r="S2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1" spans="1:19" x14ac:dyDescent="0.2">
      <c r="A261">
        <v>8318</v>
      </c>
      <c r="B261" t="s">
        <v>96</v>
      </c>
      <c r="C261" s="1">
        <v>45623</v>
      </c>
      <c r="D261" t="s">
        <v>13</v>
      </c>
      <c r="E261">
        <v>2.5</v>
      </c>
      <c r="F261" s="2">
        <v>0.42194092827004198</v>
      </c>
      <c r="G261" s="2">
        <v>0.32880737525238701</v>
      </c>
      <c r="H261" s="2">
        <v>0.358706695558064</v>
      </c>
      <c r="I261" s="2">
        <v>0.34636871508379802</v>
      </c>
      <c r="J261" s="2">
        <v>0.34304207119741098</v>
      </c>
      <c r="K261" s="2">
        <v>-2.7347651738574199E-2</v>
      </c>
      <c r="M261" s="2" t="e">
        <f>[1]!Table1[[#This Row],[kelly/4 365]]=(Table1[[#This Row],[poisson_likelihood]] - (1-Table1[[#This Row],[poisson_likelihood]])/(1/Table1[[#This Row],[365 implied]]-1))/4</f>
        <v>#DIV/0!</v>
      </c>
      <c r="N261" s="3" t="e">
        <f>Table1[[#This Row],[kelly/4 365]]*$W$2*$U$2</f>
        <v>#DIV/0!</v>
      </c>
      <c r="P261" s="2" t="e">
        <f>(Table1[[#This Row],[poisson_likelihood]] - (1-Table1[[#This Row],[poisson_likelihood]])/(1/Table1[[#This Row],[99/pinn implied]]-1))/4</f>
        <v>#DIV/0!</v>
      </c>
      <c r="Q261" s="3" t="e">
        <f>Table1[[#This Row],[kelly/4 99]]*$W$2*$U$2</f>
        <v>#DIV/0!</v>
      </c>
      <c r="S2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2" spans="1:19" x14ac:dyDescent="0.2">
      <c r="A262">
        <v>8522</v>
      </c>
      <c r="B262" t="s">
        <v>198</v>
      </c>
      <c r="C262" s="1">
        <v>45623</v>
      </c>
      <c r="D262" t="s">
        <v>13</v>
      </c>
      <c r="E262">
        <v>1.5</v>
      </c>
      <c r="F262" s="2">
        <v>0.42372881355932202</v>
      </c>
      <c r="G262" s="2">
        <v>0.337022831739269</v>
      </c>
      <c r="H262" s="2">
        <v>0.36050982269711002</v>
      </c>
      <c r="I262" s="2">
        <v>0.37288135593220301</v>
      </c>
      <c r="J262" s="2">
        <v>0.37662337662337603</v>
      </c>
      <c r="K262" s="2">
        <v>-2.74258857416949E-2</v>
      </c>
      <c r="M262" s="2" t="e">
        <f>[1]!Table1[[#This Row],[kelly/4 365]]=(Table1[[#This Row],[poisson_likelihood]] - (1-Table1[[#This Row],[poisson_likelihood]])/(1/Table1[[#This Row],[365 implied]]-1))/4</f>
        <v>#DIV/0!</v>
      </c>
      <c r="N262" s="3" t="e">
        <f>Table1[[#This Row],[kelly/4 365]]*$W$2*$U$2</f>
        <v>#DIV/0!</v>
      </c>
      <c r="P262" s="2" t="e">
        <f>(Table1[[#This Row],[poisson_likelihood]] - (1-Table1[[#This Row],[poisson_likelihood]])/(1/Table1[[#This Row],[99/pinn implied]]-1))/4</f>
        <v>#DIV/0!</v>
      </c>
      <c r="Q262" s="3" t="e">
        <f>Table1[[#This Row],[kelly/4 99]]*$W$2*$U$2</f>
        <v>#DIV/0!</v>
      </c>
      <c r="S2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3" spans="1:19" x14ac:dyDescent="0.2">
      <c r="A263">
        <v>8161</v>
      </c>
      <c r="B263" t="s">
        <v>18</v>
      </c>
      <c r="C263" s="1">
        <v>45623</v>
      </c>
      <c r="D263" t="s">
        <v>12</v>
      </c>
      <c r="E263">
        <v>1.5</v>
      </c>
      <c r="F263" s="2">
        <v>0.51546391752577303</v>
      </c>
      <c r="G263" s="2">
        <v>0.51857994180840195</v>
      </c>
      <c r="H263" s="2">
        <v>0.46151327000571102</v>
      </c>
      <c r="I263" s="2">
        <v>0.49523809523809498</v>
      </c>
      <c r="J263" s="2">
        <v>0.48953974895397401</v>
      </c>
      <c r="K263" s="2">
        <v>-2.7836238348116799E-2</v>
      </c>
      <c r="M263" s="2" t="e">
        <f>[1]!Table1[[#This Row],[kelly/4 365]]=(Table1[[#This Row],[poisson_likelihood]] - (1-Table1[[#This Row],[poisson_likelihood]])/(1/Table1[[#This Row],[365 implied]]-1))/4</f>
        <v>#DIV/0!</v>
      </c>
      <c r="N263" s="3" t="e">
        <f>Table1[[#This Row],[kelly/4 365]]*$W$2*$U$2</f>
        <v>#DIV/0!</v>
      </c>
      <c r="P263" s="2" t="e">
        <f>(Table1[[#This Row],[poisson_likelihood]] - (1-Table1[[#This Row],[poisson_likelihood]])/(1/Table1[[#This Row],[99/pinn implied]]-1))/4</f>
        <v>#DIV/0!</v>
      </c>
      <c r="Q263" s="3" t="e">
        <f>Table1[[#This Row],[kelly/4 99]]*$W$2*$U$2</f>
        <v>#DIV/0!</v>
      </c>
      <c r="S2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4" spans="1:19" x14ac:dyDescent="0.2">
      <c r="A264">
        <v>8392</v>
      </c>
      <c r="B264" t="s">
        <v>133</v>
      </c>
      <c r="C264" s="1">
        <v>45623</v>
      </c>
      <c r="D264" t="s">
        <v>13</v>
      </c>
      <c r="E264">
        <v>2.5</v>
      </c>
      <c r="F264" s="2">
        <v>0.60606060606060597</v>
      </c>
      <c r="G264" s="2">
        <v>0.51602366972512204</v>
      </c>
      <c r="H264" s="2">
        <v>0.56212724376241996</v>
      </c>
      <c r="I264" s="2">
        <v>0.58947368421052604</v>
      </c>
      <c r="J264" s="2">
        <v>0.58371040723981904</v>
      </c>
      <c r="K264" s="2">
        <v>-2.78807876123103E-2</v>
      </c>
      <c r="M264" s="2" t="e">
        <f>[1]!Table1[[#This Row],[kelly/4 365]]=(Table1[[#This Row],[poisson_likelihood]] - (1-Table1[[#This Row],[poisson_likelihood]])/(1/Table1[[#This Row],[365 implied]]-1))/4</f>
        <v>#DIV/0!</v>
      </c>
      <c r="N264" s="3" t="e">
        <f>Table1[[#This Row],[kelly/4 365]]*$W$2*$U$2</f>
        <v>#DIV/0!</v>
      </c>
      <c r="P264" s="2" t="e">
        <f>(Table1[[#This Row],[poisson_likelihood]] - (1-Table1[[#This Row],[poisson_likelihood]])/(1/Table1[[#This Row],[99/pinn implied]]-1))/4</f>
        <v>#DIV/0!</v>
      </c>
      <c r="Q264" s="3" t="e">
        <f>Table1[[#This Row],[kelly/4 99]]*$W$2*$U$2</f>
        <v>#DIV/0!</v>
      </c>
      <c r="S2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5" spans="1:19" x14ac:dyDescent="0.2">
      <c r="A265">
        <v>8537</v>
      </c>
      <c r="B265" t="s">
        <v>206</v>
      </c>
      <c r="C265" s="1">
        <v>45623</v>
      </c>
      <c r="D265" t="s">
        <v>12</v>
      </c>
      <c r="E265">
        <v>2.5</v>
      </c>
      <c r="F265" s="2">
        <v>0.434782608695652</v>
      </c>
      <c r="G265" s="2">
        <v>0.41146835040970797</v>
      </c>
      <c r="H265" s="2">
        <v>0.37149918742398602</v>
      </c>
      <c r="I265" s="2">
        <v>0.367088607594936</v>
      </c>
      <c r="J265" s="2">
        <v>0.38121546961325897</v>
      </c>
      <c r="K265" s="2">
        <v>-2.7990744024006101E-2</v>
      </c>
      <c r="M265" s="2" t="e">
        <f>[1]!Table1[[#This Row],[kelly/4 365]]=(Table1[[#This Row],[poisson_likelihood]] - (1-Table1[[#This Row],[poisson_likelihood]])/(1/Table1[[#This Row],[365 implied]]-1))/4</f>
        <v>#DIV/0!</v>
      </c>
      <c r="N265" s="3" t="e">
        <f>Table1[[#This Row],[kelly/4 365]]*$W$2*$U$2</f>
        <v>#DIV/0!</v>
      </c>
      <c r="P265" s="2" t="e">
        <f>(Table1[[#This Row],[poisson_likelihood]] - (1-Table1[[#This Row],[poisson_likelihood]])/(1/Table1[[#This Row],[99/pinn implied]]-1))/4</f>
        <v>#DIV/0!</v>
      </c>
      <c r="Q265" s="3" t="e">
        <f>Table1[[#This Row],[kelly/4 99]]*$W$2*$U$2</f>
        <v>#DIV/0!</v>
      </c>
      <c r="S2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6" spans="1:19" x14ac:dyDescent="0.2">
      <c r="A266">
        <v>8362</v>
      </c>
      <c r="B266" t="s">
        <v>118</v>
      </c>
      <c r="C266" s="1">
        <v>45623</v>
      </c>
      <c r="D266" t="s">
        <v>13</v>
      </c>
      <c r="E266">
        <v>2.5</v>
      </c>
      <c r="F266" s="2">
        <v>0.43103448275862</v>
      </c>
      <c r="G266" s="2">
        <v>0.34844690476491402</v>
      </c>
      <c r="H266" s="2">
        <v>0.36721319655045898</v>
      </c>
      <c r="I266" s="2">
        <v>0.37433155080213898</v>
      </c>
      <c r="J266" s="2">
        <v>0.35076923076923</v>
      </c>
      <c r="K266" s="2">
        <v>-2.8042686364191799E-2</v>
      </c>
      <c r="M266" s="2" t="e">
        <f>[1]!Table1[[#This Row],[kelly/4 365]]=(Table1[[#This Row],[poisson_likelihood]] - (1-Table1[[#This Row],[poisson_likelihood]])/(1/Table1[[#This Row],[365 implied]]-1))/4</f>
        <v>#DIV/0!</v>
      </c>
      <c r="N266" s="3" t="e">
        <f>Table1[[#This Row],[kelly/4 365]]*$W$2*$U$2</f>
        <v>#DIV/0!</v>
      </c>
      <c r="P266" s="2" t="e">
        <f>(Table1[[#This Row],[poisson_likelihood]] - (1-Table1[[#This Row],[poisson_likelihood]])/(1/Table1[[#This Row],[99/pinn implied]]-1))/4</f>
        <v>#DIV/0!</v>
      </c>
      <c r="Q266" s="3" t="e">
        <f>Table1[[#This Row],[kelly/4 99]]*$W$2*$U$2</f>
        <v>#DIV/0!</v>
      </c>
      <c r="S2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7" spans="1:19" x14ac:dyDescent="0.2">
      <c r="A267">
        <v>8356</v>
      </c>
      <c r="B267" t="s">
        <v>115</v>
      </c>
      <c r="C267" s="1">
        <v>45623</v>
      </c>
      <c r="D267" t="s">
        <v>13</v>
      </c>
      <c r="E267">
        <v>1.5</v>
      </c>
      <c r="F267" s="2">
        <v>0.46296296296296202</v>
      </c>
      <c r="G267" s="2">
        <v>0.37153493380846098</v>
      </c>
      <c r="H267" s="2">
        <v>0.40248772845028602</v>
      </c>
      <c r="I267" s="2">
        <v>0.42162162162162098</v>
      </c>
      <c r="J267" s="2">
        <v>0.421875</v>
      </c>
      <c r="K267" s="2">
        <v>-2.81522643421078E-2</v>
      </c>
      <c r="M267" s="2" t="e">
        <f>[1]!Table1[[#This Row],[kelly/4 365]]=(Table1[[#This Row],[poisson_likelihood]] - (1-Table1[[#This Row],[poisson_likelihood]])/(1/Table1[[#This Row],[365 implied]]-1))/4</f>
        <v>#DIV/0!</v>
      </c>
      <c r="N267" s="3" t="e">
        <f>Table1[[#This Row],[kelly/4 365]]*$W$2*$U$2</f>
        <v>#DIV/0!</v>
      </c>
      <c r="P267" s="2" t="e">
        <f>(Table1[[#This Row],[poisson_likelihood]] - (1-Table1[[#This Row],[poisson_likelihood]])/(1/Table1[[#This Row],[99/pinn implied]]-1))/4</f>
        <v>#DIV/0!</v>
      </c>
      <c r="Q267" s="3" t="e">
        <f>Table1[[#This Row],[kelly/4 99]]*$W$2*$U$2</f>
        <v>#DIV/0!</v>
      </c>
      <c r="S2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8" spans="1:19" x14ac:dyDescent="0.2">
      <c r="A268">
        <v>8223</v>
      </c>
      <c r="B268" t="s">
        <v>49</v>
      </c>
      <c r="C268" s="1">
        <v>45623</v>
      </c>
      <c r="D268" t="s">
        <v>12</v>
      </c>
      <c r="E268">
        <v>2.5</v>
      </c>
      <c r="F268" s="2">
        <v>0.56497175141242895</v>
      </c>
      <c r="G268" s="2">
        <v>0.55235170418583301</v>
      </c>
      <c r="H268" s="2">
        <v>0.51556627060728599</v>
      </c>
      <c r="I268" s="2">
        <v>0.53977272727272696</v>
      </c>
      <c r="J268" s="2">
        <v>0.51147540983606499</v>
      </c>
      <c r="K268" s="2">
        <v>-2.8392110722436099E-2</v>
      </c>
      <c r="M268" s="2" t="e">
        <f>[1]!Table1[[#This Row],[kelly/4 365]]=(Table1[[#This Row],[poisson_likelihood]] - (1-Table1[[#This Row],[poisson_likelihood]])/(1/Table1[[#This Row],[365 implied]]-1))/4</f>
        <v>#DIV/0!</v>
      </c>
      <c r="N268" s="3" t="e">
        <f>Table1[[#This Row],[kelly/4 365]]*$W$2*$U$2</f>
        <v>#DIV/0!</v>
      </c>
      <c r="P268" s="2" t="e">
        <f>(Table1[[#This Row],[poisson_likelihood]] - (1-Table1[[#This Row],[poisson_likelihood]])/(1/Table1[[#This Row],[99/pinn implied]]-1))/4</f>
        <v>#DIV/0!</v>
      </c>
      <c r="Q268" s="3" t="e">
        <f>Table1[[#This Row],[kelly/4 99]]*$W$2*$U$2</f>
        <v>#DIV/0!</v>
      </c>
      <c r="S2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9" spans="1:19" x14ac:dyDescent="0.2">
      <c r="A269">
        <v>8256</v>
      </c>
      <c r="B269" t="s">
        <v>65</v>
      </c>
      <c r="C269" s="1">
        <v>45623</v>
      </c>
      <c r="D269" t="s">
        <v>13</v>
      </c>
      <c r="E269">
        <v>2.5</v>
      </c>
      <c r="F269" s="2">
        <v>0.49504950495049499</v>
      </c>
      <c r="G269" s="2">
        <v>0.39455826618425299</v>
      </c>
      <c r="H269" s="2">
        <v>0.43710610248089798</v>
      </c>
      <c r="I269" s="2">
        <v>0.43783783783783697</v>
      </c>
      <c r="J269" s="2">
        <v>0.44514106583072099</v>
      </c>
      <c r="K269" s="2">
        <v>-2.86876649481826E-2</v>
      </c>
      <c r="M269" s="2" t="e">
        <f>[1]!Table1[[#This Row],[kelly/4 365]]=(Table1[[#This Row],[poisson_likelihood]] - (1-Table1[[#This Row],[poisson_likelihood]])/(1/Table1[[#This Row],[365 implied]]-1))/4</f>
        <v>#DIV/0!</v>
      </c>
      <c r="N269" s="3" t="e">
        <f>Table1[[#This Row],[kelly/4 365]]*$W$2*$U$2</f>
        <v>#DIV/0!</v>
      </c>
      <c r="P269" s="2" t="e">
        <f>(Table1[[#This Row],[poisson_likelihood]] - (1-Table1[[#This Row],[poisson_likelihood]])/(1/Table1[[#This Row],[99/pinn implied]]-1))/4</f>
        <v>#DIV/0!</v>
      </c>
      <c r="Q269" s="3" t="e">
        <f>Table1[[#This Row],[kelly/4 99]]*$W$2*$U$2</f>
        <v>#DIV/0!</v>
      </c>
      <c r="S2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0" spans="1:19" x14ac:dyDescent="0.2">
      <c r="A270">
        <v>8386</v>
      </c>
      <c r="B270" t="s">
        <v>130</v>
      </c>
      <c r="C270" s="1">
        <v>45623</v>
      </c>
      <c r="D270" t="s">
        <v>13</v>
      </c>
      <c r="E270">
        <v>2.5</v>
      </c>
      <c r="F270" s="2">
        <v>0.45871559633027498</v>
      </c>
      <c r="G270" s="2">
        <v>0.381604533387847</v>
      </c>
      <c r="H270" s="2">
        <v>0.396314122077918</v>
      </c>
      <c r="I270" s="2">
        <v>0.43636363636363601</v>
      </c>
      <c r="J270" s="2">
        <v>0.45390070921985798</v>
      </c>
      <c r="K270" s="2">
        <v>-2.88210198877412E-2</v>
      </c>
      <c r="M270" s="2" t="e">
        <f>[1]!Table1[[#This Row],[kelly/4 365]]=(Table1[[#This Row],[poisson_likelihood]] - (1-Table1[[#This Row],[poisson_likelihood]])/(1/Table1[[#This Row],[365 implied]]-1))/4</f>
        <v>#DIV/0!</v>
      </c>
      <c r="N270" s="3" t="e">
        <f>Table1[[#This Row],[kelly/4 365]]*$W$2*$U$2</f>
        <v>#DIV/0!</v>
      </c>
      <c r="P270" s="2" t="e">
        <f>(Table1[[#This Row],[poisson_likelihood]] - (1-Table1[[#This Row],[poisson_likelihood]])/(1/Table1[[#This Row],[99/pinn implied]]-1))/4</f>
        <v>#DIV/0!</v>
      </c>
      <c r="Q270" s="3" t="e">
        <f>Table1[[#This Row],[kelly/4 99]]*$W$2*$U$2</f>
        <v>#DIV/0!</v>
      </c>
      <c r="S2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1" spans="1:19" x14ac:dyDescent="0.2">
      <c r="A271">
        <v>8314</v>
      </c>
      <c r="B271" t="s">
        <v>94</v>
      </c>
      <c r="C271" s="1">
        <v>45623</v>
      </c>
      <c r="D271" t="s">
        <v>13</v>
      </c>
      <c r="E271">
        <v>1.5</v>
      </c>
      <c r="F271" s="2">
        <v>0.434782608695652</v>
      </c>
      <c r="G271" s="2">
        <v>0.33431571973881102</v>
      </c>
      <c r="H271" s="2">
        <v>0.36899281246954102</v>
      </c>
      <c r="I271" s="2">
        <v>0.39884393063583801</v>
      </c>
      <c r="J271" s="2">
        <v>0.39672131147540901</v>
      </c>
      <c r="K271" s="2">
        <v>-2.9099332946164201E-2</v>
      </c>
      <c r="M271" s="2" t="e">
        <f>[1]!Table1[[#This Row],[kelly/4 365]]=(Table1[[#This Row],[poisson_likelihood]] - (1-Table1[[#This Row],[poisson_likelihood]])/(1/Table1[[#This Row],[365 implied]]-1))/4</f>
        <v>#DIV/0!</v>
      </c>
      <c r="N271" s="3" t="e">
        <f>Table1[[#This Row],[kelly/4 365]]*$W$2*$U$2</f>
        <v>#DIV/0!</v>
      </c>
      <c r="P271" s="2" t="e">
        <f>(Table1[[#This Row],[poisson_likelihood]] - (1-Table1[[#This Row],[poisson_likelihood]])/(1/Table1[[#This Row],[99/pinn implied]]-1))/4</f>
        <v>#DIV/0!</v>
      </c>
      <c r="Q271" s="3" t="e">
        <f>Table1[[#This Row],[kelly/4 99]]*$W$2*$U$2</f>
        <v>#DIV/0!</v>
      </c>
      <c r="S2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2" spans="1:19" x14ac:dyDescent="0.2">
      <c r="A272">
        <v>8212</v>
      </c>
      <c r="B272" t="s">
        <v>43</v>
      </c>
      <c r="C272" s="1">
        <v>45623</v>
      </c>
      <c r="D272" t="s">
        <v>13</v>
      </c>
      <c r="E272">
        <v>1.5</v>
      </c>
      <c r="F272" s="2">
        <v>0.485436893203883</v>
      </c>
      <c r="G272" s="2">
        <v>0.392807391457133</v>
      </c>
      <c r="H272" s="2">
        <v>0.42530206488963102</v>
      </c>
      <c r="I272" s="2">
        <v>0.43333333333333302</v>
      </c>
      <c r="J272" s="2">
        <v>0.47770700636942598</v>
      </c>
      <c r="K272" s="2">
        <v>-2.9216449605508999E-2</v>
      </c>
      <c r="M272" s="2" t="e">
        <f>[1]!Table1[[#This Row],[kelly/4 365]]=(Table1[[#This Row],[poisson_likelihood]] - (1-Table1[[#This Row],[poisson_likelihood]])/(1/Table1[[#This Row],[365 implied]]-1))/4</f>
        <v>#DIV/0!</v>
      </c>
      <c r="N272" s="3" t="e">
        <f>Table1[[#This Row],[kelly/4 365]]*$W$2*$U$2</f>
        <v>#DIV/0!</v>
      </c>
      <c r="P272" s="2" t="e">
        <f>(Table1[[#This Row],[poisson_likelihood]] - (1-Table1[[#This Row],[poisson_likelihood]])/(1/Table1[[#This Row],[99/pinn implied]]-1))/4</f>
        <v>#DIV/0!</v>
      </c>
      <c r="Q272" s="3" t="e">
        <f>Table1[[#This Row],[kelly/4 99]]*$W$2*$U$2</f>
        <v>#DIV/0!</v>
      </c>
      <c r="S2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3" spans="1:19" x14ac:dyDescent="0.2">
      <c r="A273">
        <v>8171</v>
      </c>
      <c r="B273" t="s">
        <v>23</v>
      </c>
      <c r="C273" s="1">
        <v>45623</v>
      </c>
      <c r="D273" t="s">
        <v>12</v>
      </c>
      <c r="E273">
        <v>1.5</v>
      </c>
      <c r="F273" s="2">
        <v>0.56497175141242895</v>
      </c>
      <c r="G273" s="2">
        <v>0.56067782557680801</v>
      </c>
      <c r="H273" s="2">
        <v>0.51409539069558297</v>
      </c>
      <c r="I273" s="2">
        <v>0.47540983606557302</v>
      </c>
      <c r="J273" s="2">
        <v>0.47236180904522601</v>
      </c>
      <c r="K273" s="2">
        <v>-2.9237389113252299E-2</v>
      </c>
      <c r="M273" s="2" t="e">
        <f>[1]!Table1[[#This Row],[kelly/4 365]]=(Table1[[#This Row],[poisson_likelihood]] - (1-Table1[[#This Row],[poisson_likelihood]])/(1/Table1[[#This Row],[365 implied]]-1))/4</f>
        <v>#DIV/0!</v>
      </c>
      <c r="N273" s="3" t="e">
        <f>Table1[[#This Row],[kelly/4 365]]*$W$2*$U$2</f>
        <v>#DIV/0!</v>
      </c>
      <c r="P273" s="2" t="e">
        <f>(Table1[[#This Row],[poisson_likelihood]] - (1-Table1[[#This Row],[poisson_likelihood]])/(1/Table1[[#This Row],[99/pinn implied]]-1))/4</f>
        <v>#DIV/0!</v>
      </c>
      <c r="Q273" s="3" t="e">
        <f>Table1[[#This Row],[kelly/4 99]]*$W$2*$U$2</f>
        <v>#DIV/0!</v>
      </c>
      <c r="S2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4" spans="1:19" x14ac:dyDescent="0.2">
      <c r="A274">
        <v>8283</v>
      </c>
      <c r="B274" t="s">
        <v>79</v>
      </c>
      <c r="C274" s="1">
        <v>45623</v>
      </c>
      <c r="D274" t="s">
        <v>12</v>
      </c>
      <c r="E274">
        <v>2.5</v>
      </c>
      <c r="F274" s="2">
        <v>0.45454545454545398</v>
      </c>
      <c r="G274" s="2">
        <v>0.441494235830724</v>
      </c>
      <c r="H274" s="2">
        <v>0.38995798948483101</v>
      </c>
      <c r="I274" s="2">
        <v>0.36231884057970998</v>
      </c>
      <c r="J274" s="2">
        <v>0.36309523809523803</v>
      </c>
      <c r="K274" s="2">
        <v>-2.9602588152785402E-2</v>
      </c>
      <c r="M274" s="2" t="e">
        <f>[1]!Table1[[#This Row],[kelly/4 365]]=(Table1[[#This Row],[poisson_likelihood]] - (1-Table1[[#This Row],[poisson_likelihood]])/(1/Table1[[#This Row],[365 implied]]-1))/4</f>
        <v>#DIV/0!</v>
      </c>
      <c r="N274" s="3" t="e">
        <f>Table1[[#This Row],[kelly/4 365]]*$W$2*$U$2</f>
        <v>#DIV/0!</v>
      </c>
      <c r="P274" s="2" t="e">
        <f>(Table1[[#This Row],[poisson_likelihood]] - (1-Table1[[#This Row],[poisson_likelihood]])/(1/Table1[[#This Row],[99/pinn implied]]-1))/4</f>
        <v>#DIV/0!</v>
      </c>
      <c r="Q274" s="3" t="e">
        <f>Table1[[#This Row],[kelly/4 99]]*$W$2*$U$2</f>
        <v>#DIV/0!</v>
      </c>
      <c r="S2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5" spans="1:19" x14ac:dyDescent="0.2">
      <c r="A275">
        <v>8277</v>
      </c>
      <c r="B275" t="s">
        <v>76</v>
      </c>
      <c r="C275" s="1">
        <v>45623</v>
      </c>
      <c r="D275" t="s">
        <v>12</v>
      </c>
      <c r="E275">
        <v>2.5</v>
      </c>
      <c r="F275" s="2">
        <v>0.40816326530612201</v>
      </c>
      <c r="G275" s="2">
        <v>0.38189385663339298</v>
      </c>
      <c r="H275" s="2">
        <v>0.33690999730015198</v>
      </c>
      <c r="I275" s="2">
        <v>0.38787878787878699</v>
      </c>
      <c r="J275" s="2">
        <v>0.36426116838487899</v>
      </c>
      <c r="K275" s="2">
        <v>-3.00983632094181E-2</v>
      </c>
      <c r="M275" s="2" t="e">
        <f>[1]!Table1[[#This Row],[kelly/4 365]]=(Table1[[#This Row],[poisson_likelihood]] - (1-Table1[[#This Row],[poisson_likelihood]])/(1/Table1[[#This Row],[365 implied]]-1))/4</f>
        <v>#DIV/0!</v>
      </c>
      <c r="N275" s="3" t="e">
        <f>Table1[[#This Row],[kelly/4 365]]*$W$2*$U$2</f>
        <v>#DIV/0!</v>
      </c>
      <c r="P275" s="2" t="e">
        <f>(Table1[[#This Row],[poisson_likelihood]] - (1-Table1[[#This Row],[poisson_likelihood]])/(1/Table1[[#This Row],[99/pinn implied]]-1))/4</f>
        <v>#DIV/0!</v>
      </c>
      <c r="Q275" s="3" t="e">
        <f>Table1[[#This Row],[kelly/4 99]]*$W$2*$U$2</f>
        <v>#DIV/0!</v>
      </c>
      <c r="S2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6" spans="1:19" x14ac:dyDescent="0.2">
      <c r="A276">
        <v>8305</v>
      </c>
      <c r="B276" t="s">
        <v>90</v>
      </c>
      <c r="C276" s="1">
        <v>45623</v>
      </c>
      <c r="D276" t="s">
        <v>12</v>
      </c>
      <c r="E276">
        <v>2.5</v>
      </c>
      <c r="F276" s="2">
        <v>0.427350427350427</v>
      </c>
      <c r="G276" s="2">
        <v>0.400608846111428</v>
      </c>
      <c r="H276" s="2">
        <v>0.35831091432471202</v>
      </c>
      <c r="I276" s="2">
        <v>0.4</v>
      </c>
      <c r="J276" s="2">
        <v>0.35460992907801397</v>
      </c>
      <c r="K276" s="2">
        <v>-3.0140384417942801E-2</v>
      </c>
      <c r="M276" s="2" t="e">
        <f>[1]!Table1[[#This Row],[kelly/4 365]]=(Table1[[#This Row],[poisson_likelihood]] - (1-Table1[[#This Row],[poisson_likelihood]])/(1/Table1[[#This Row],[365 implied]]-1))/4</f>
        <v>#DIV/0!</v>
      </c>
      <c r="N276" s="3" t="e">
        <f>Table1[[#This Row],[kelly/4 365]]*$W$2*$U$2</f>
        <v>#DIV/0!</v>
      </c>
      <c r="P276" s="2" t="e">
        <f>(Table1[[#This Row],[poisson_likelihood]] - (1-Table1[[#This Row],[poisson_likelihood]])/(1/Table1[[#This Row],[99/pinn implied]]-1))/4</f>
        <v>#DIV/0!</v>
      </c>
      <c r="Q276" s="3" t="e">
        <f>Table1[[#This Row],[kelly/4 99]]*$W$2*$U$2</f>
        <v>#DIV/0!</v>
      </c>
      <c r="S2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7" spans="1:19" x14ac:dyDescent="0.2">
      <c r="A277">
        <v>8365</v>
      </c>
      <c r="B277" t="s">
        <v>120</v>
      </c>
      <c r="C277" s="1">
        <v>45623</v>
      </c>
      <c r="D277" t="s">
        <v>12</v>
      </c>
      <c r="E277">
        <v>2.5</v>
      </c>
      <c r="F277" s="2">
        <v>0.460829493087557</v>
      </c>
      <c r="G277" s="2">
        <v>0.43759873043611902</v>
      </c>
      <c r="H277" s="2">
        <v>0.39568812092996902</v>
      </c>
      <c r="I277" s="2">
        <v>0.39655172413793099</v>
      </c>
      <c r="J277" s="2">
        <v>0.40066225165562902</v>
      </c>
      <c r="K277" s="2">
        <v>-3.0204439654266099E-2</v>
      </c>
      <c r="M277" s="2" t="e">
        <f>[1]!Table1[[#This Row],[kelly/4 365]]=(Table1[[#This Row],[poisson_likelihood]] - (1-Table1[[#This Row],[poisson_likelihood]])/(1/Table1[[#This Row],[365 implied]]-1))/4</f>
        <v>#DIV/0!</v>
      </c>
      <c r="N277" s="3" t="e">
        <f>Table1[[#This Row],[kelly/4 365]]*$W$2*$U$2</f>
        <v>#DIV/0!</v>
      </c>
      <c r="P277" s="2" t="e">
        <f>(Table1[[#This Row],[poisson_likelihood]] - (1-Table1[[#This Row],[poisson_likelihood]])/(1/Table1[[#This Row],[99/pinn implied]]-1))/4</f>
        <v>#DIV/0!</v>
      </c>
      <c r="Q277" s="3" t="e">
        <f>Table1[[#This Row],[kelly/4 99]]*$W$2*$U$2</f>
        <v>#DIV/0!</v>
      </c>
      <c r="S2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8" spans="1:19" x14ac:dyDescent="0.2">
      <c r="A278">
        <v>8500</v>
      </c>
      <c r="B278" t="s">
        <v>187</v>
      </c>
      <c r="C278" s="1">
        <v>45623</v>
      </c>
      <c r="D278" t="s">
        <v>13</v>
      </c>
      <c r="E278">
        <v>1.5</v>
      </c>
      <c r="F278" s="2">
        <v>0.40650406504065001</v>
      </c>
      <c r="G278" s="2">
        <v>0.30558687620217301</v>
      </c>
      <c r="H278" s="2">
        <v>0.334484591142374</v>
      </c>
      <c r="I278" s="2">
        <v>0.35911602209944699</v>
      </c>
      <c r="J278" s="2">
        <v>0.35126582278481</v>
      </c>
      <c r="K278" s="2">
        <v>-3.0336970169479099E-2</v>
      </c>
      <c r="M278" s="2" t="e">
        <f>[1]!Table1[[#This Row],[kelly/4 365]]=(Table1[[#This Row],[poisson_likelihood]] - (1-Table1[[#This Row],[poisson_likelihood]])/(1/Table1[[#This Row],[365 implied]]-1))/4</f>
        <v>#DIV/0!</v>
      </c>
      <c r="N278" s="3" t="e">
        <f>Table1[[#This Row],[kelly/4 365]]*$W$2*$U$2</f>
        <v>#DIV/0!</v>
      </c>
      <c r="P278" s="2" t="e">
        <f>(Table1[[#This Row],[poisson_likelihood]] - (1-Table1[[#This Row],[poisson_likelihood]])/(1/Table1[[#This Row],[99/pinn implied]]-1))/4</f>
        <v>#DIV/0!</v>
      </c>
      <c r="Q278" s="3" t="e">
        <f>Table1[[#This Row],[kelly/4 99]]*$W$2*$U$2</f>
        <v>#DIV/0!</v>
      </c>
      <c r="S2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9" spans="1:19" x14ac:dyDescent="0.2">
      <c r="A279">
        <v>8436</v>
      </c>
      <c r="B279" t="s">
        <v>155</v>
      </c>
      <c r="C279" s="1">
        <v>45623</v>
      </c>
      <c r="D279" t="s">
        <v>13</v>
      </c>
      <c r="E279">
        <v>1.5</v>
      </c>
      <c r="F279" s="2">
        <v>0.485436893203883</v>
      </c>
      <c r="G279" s="2">
        <v>0.38641140378890598</v>
      </c>
      <c r="H279" s="2">
        <v>0.42298751247563399</v>
      </c>
      <c r="I279" s="2">
        <v>0.46060606060606002</v>
      </c>
      <c r="J279" s="2">
        <v>0.47440273037542602</v>
      </c>
      <c r="K279" s="2">
        <v>-3.03409727123095E-2</v>
      </c>
      <c r="M279" s="2" t="e">
        <f>[1]!Table1[[#This Row],[kelly/4 365]]=(Table1[[#This Row],[poisson_likelihood]] - (1-Table1[[#This Row],[poisson_likelihood]])/(1/Table1[[#This Row],[365 implied]]-1))/4</f>
        <v>#DIV/0!</v>
      </c>
      <c r="N279" s="3" t="e">
        <f>Table1[[#This Row],[kelly/4 365]]*$W$2*$U$2</f>
        <v>#DIV/0!</v>
      </c>
      <c r="P279" s="2" t="e">
        <f>(Table1[[#This Row],[poisson_likelihood]] - (1-Table1[[#This Row],[poisson_likelihood]])/(1/Table1[[#This Row],[99/pinn implied]]-1))/4</f>
        <v>#DIV/0!</v>
      </c>
      <c r="Q279" s="3" t="e">
        <f>Table1[[#This Row],[kelly/4 99]]*$W$2*$U$2</f>
        <v>#DIV/0!</v>
      </c>
      <c r="S2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0" spans="1:19" x14ac:dyDescent="0.2">
      <c r="A280">
        <v>8513</v>
      </c>
      <c r="B280" t="s">
        <v>194</v>
      </c>
      <c r="C280" s="1">
        <v>45623</v>
      </c>
      <c r="D280" t="s">
        <v>12</v>
      </c>
      <c r="E280">
        <v>2.5</v>
      </c>
      <c r="F280" s="2">
        <v>0.57471264367816</v>
      </c>
      <c r="G280" s="2">
        <v>0.562188932509331</v>
      </c>
      <c r="H280" s="2">
        <v>0.52290132230538899</v>
      </c>
      <c r="I280" s="2">
        <v>0.54069767441860395</v>
      </c>
      <c r="J280" s="2">
        <v>0.52287581699346397</v>
      </c>
      <c r="K280" s="2">
        <v>-3.0456655131291199E-2</v>
      </c>
      <c r="M280" s="2" t="e">
        <f>[1]!Table1[[#This Row],[kelly/4 365]]=(Table1[[#This Row],[poisson_likelihood]] - (1-Table1[[#This Row],[poisson_likelihood]])/(1/Table1[[#This Row],[365 implied]]-1))/4</f>
        <v>#DIV/0!</v>
      </c>
      <c r="N280" s="3" t="e">
        <f>Table1[[#This Row],[kelly/4 365]]*$W$2*$U$2</f>
        <v>#DIV/0!</v>
      </c>
      <c r="P280" s="2" t="e">
        <f>(Table1[[#This Row],[poisson_likelihood]] - (1-Table1[[#This Row],[poisson_likelihood]])/(1/Table1[[#This Row],[99/pinn implied]]-1))/4</f>
        <v>#DIV/0!</v>
      </c>
      <c r="Q280" s="3" t="e">
        <f>Table1[[#This Row],[kelly/4 99]]*$W$2*$U$2</f>
        <v>#DIV/0!</v>
      </c>
      <c r="S2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1" spans="1:19" x14ac:dyDescent="0.2">
      <c r="A281">
        <v>8152</v>
      </c>
      <c r="B281" t="s">
        <v>11</v>
      </c>
      <c r="C281" s="1">
        <v>45623</v>
      </c>
      <c r="D281" t="s">
        <v>13</v>
      </c>
      <c r="E281">
        <v>2.5</v>
      </c>
      <c r="F281" s="2">
        <v>0.56497175141242895</v>
      </c>
      <c r="G281" s="2">
        <v>0.47366774550240098</v>
      </c>
      <c r="H281" s="2">
        <v>0.51163181692327997</v>
      </c>
      <c r="I281" s="2">
        <v>0.55248618784530301</v>
      </c>
      <c r="J281" s="2">
        <v>0.55128205128205099</v>
      </c>
      <c r="K281" s="2">
        <v>-3.0653144170712E-2</v>
      </c>
      <c r="M281" s="2" t="e">
        <f>[1]!Table1[[#This Row],[kelly/4 365]]=(Table1[[#This Row],[poisson_likelihood]] - (1-Table1[[#This Row],[poisson_likelihood]])/(1/Table1[[#This Row],[365 implied]]-1))/4</f>
        <v>#DIV/0!</v>
      </c>
      <c r="N281" s="3" t="e">
        <f>Table1[[#This Row],[kelly/4 365]]*$W$2*$U$2</f>
        <v>#DIV/0!</v>
      </c>
      <c r="P281" s="2" t="e">
        <f>(Table1[[#This Row],[poisson_likelihood]] - (1-Table1[[#This Row],[poisson_likelihood]])/(1/Table1[[#This Row],[99/pinn implied]]-1))/4</f>
        <v>#DIV/0!</v>
      </c>
      <c r="Q281" s="3" t="e">
        <f>Table1[[#This Row],[kelly/4 99]]*$W$2*$U$2</f>
        <v>#DIV/0!</v>
      </c>
      <c r="S2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2" spans="1:19" x14ac:dyDescent="0.2">
      <c r="A282">
        <v>8535</v>
      </c>
      <c r="B282" t="s">
        <v>205</v>
      </c>
      <c r="C282" s="1">
        <v>45623</v>
      </c>
      <c r="D282" t="s">
        <v>12</v>
      </c>
      <c r="E282">
        <v>2.5</v>
      </c>
      <c r="F282" s="2">
        <v>0.43103448275862</v>
      </c>
      <c r="G282" s="2">
        <v>0.40068525779501202</v>
      </c>
      <c r="H282" s="2">
        <v>0.36078885277758199</v>
      </c>
      <c r="I282" s="2">
        <v>0.38620689655172402</v>
      </c>
      <c r="J282" s="2">
        <v>0.41796875</v>
      </c>
      <c r="K282" s="2">
        <v>-3.08655040825772E-2</v>
      </c>
      <c r="M282" s="2" t="e">
        <f>[1]!Table1[[#This Row],[kelly/4 365]]=(Table1[[#This Row],[poisson_likelihood]] - (1-Table1[[#This Row],[poisson_likelihood]])/(1/Table1[[#This Row],[365 implied]]-1))/4</f>
        <v>#DIV/0!</v>
      </c>
      <c r="N282" s="3" t="e">
        <f>Table1[[#This Row],[kelly/4 365]]*$W$2*$U$2</f>
        <v>#DIV/0!</v>
      </c>
      <c r="P282" s="2" t="e">
        <f>(Table1[[#This Row],[poisson_likelihood]] - (1-Table1[[#This Row],[poisson_likelihood]])/(1/Table1[[#This Row],[99/pinn implied]]-1))/4</f>
        <v>#DIV/0!</v>
      </c>
      <c r="Q282" s="3" t="e">
        <f>Table1[[#This Row],[kelly/4 99]]*$W$2*$U$2</f>
        <v>#DIV/0!</v>
      </c>
      <c r="S2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3" spans="1:19" x14ac:dyDescent="0.2">
      <c r="A283">
        <v>8415</v>
      </c>
      <c r="B283" t="s">
        <v>145</v>
      </c>
      <c r="C283" s="1">
        <v>45623</v>
      </c>
      <c r="D283" t="s">
        <v>12</v>
      </c>
      <c r="E283">
        <v>1.5</v>
      </c>
      <c r="F283" s="2">
        <v>0.64516129032257996</v>
      </c>
      <c r="G283" s="2">
        <v>0.62447578009743498</v>
      </c>
      <c r="H283" s="2">
        <v>0.60083327917717899</v>
      </c>
      <c r="I283" s="2">
        <v>0.57608695652173902</v>
      </c>
      <c r="J283" s="2">
        <v>0.547468354430379</v>
      </c>
      <c r="K283" s="2">
        <v>-3.12310987615327E-2</v>
      </c>
      <c r="M283" s="2" t="e">
        <f>[1]!Table1[[#This Row],[kelly/4 365]]=(Table1[[#This Row],[poisson_likelihood]] - (1-Table1[[#This Row],[poisson_likelihood]])/(1/Table1[[#This Row],[365 implied]]-1))/4</f>
        <v>#DIV/0!</v>
      </c>
      <c r="N283" s="3" t="e">
        <f>Table1[[#This Row],[kelly/4 365]]*$W$2*$U$2</f>
        <v>#DIV/0!</v>
      </c>
      <c r="P283" s="2" t="e">
        <f>(Table1[[#This Row],[poisson_likelihood]] - (1-Table1[[#This Row],[poisson_likelihood]])/(1/Table1[[#This Row],[99/pinn implied]]-1))/4</f>
        <v>#DIV/0!</v>
      </c>
      <c r="Q283" s="3" t="e">
        <f>Table1[[#This Row],[kelly/4 99]]*$W$2*$U$2</f>
        <v>#DIV/0!</v>
      </c>
      <c r="S2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4" spans="1:19" x14ac:dyDescent="0.2">
      <c r="A284">
        <v>8285</v>
      </c>
      <c r="B284" t="s">
        <v>80</v>
      </c>
      <c r="C284" s="1">
        <v>45623</v>
      </c>
      <c r="D284" t="s">
        <v>12</v>
      </c>
      <c r="E284">
        <v>1.5</v>
      </c>
      <c r="F284" s="2">
        <v>0.64516129032257996</v>
      </c>
      <c r="G284" s="2">
        <v>0.63691872796427695</v>
      </c>
      <c r="H284" s="2">
        <v>0.60078487148631698</v>
      </c>
      <c r="I284" s="2">
        <v>0.61481481481481404</v>
      </c>
      <c r="J284" s="2">
        <v>0.60227272727272696</v>
      </c>
      <c r="K284" s="2">
        <v>-3.1265204180094597E-2</v>
      </c>
      <c r="M284" s="2" t="e">
        <f>[1]!Table1[[#This Row],[kelly/4 365]]=(Table1[[#This Row],[poisson_likelihood]] - (1-Table1[[#This Row],[poisson_likelihood]])/(1/Table1[[#This Row],[365 implied]]-1))/4</f>
        <v>#DIV/0!</v>
      </c>
      <c r="N284" s="3" t="e">
        <f>Table1[[#This Row],[kelly/4 365]]*$W$2*$U$2</f>
        <v>#DIV/0!</v>
      </c>
      <c r="P284" s="2" t="e">
        <f>(Table1[[#This Row],[poisson_likelihood]] - (1-Table1[[#This Row],[poisson_likelihood]])/(1/Table1[[#This Row],[99/pinn implied]]-1))/4</f>
        <v>#DIV/0!</v>
      </c>
      <c r="Q284" s="3" t="e">
        <f>Table1[[#This Row],[kelly/4 99]]*$W$2*$U$2</f>
        <v>#DIV/0!</v>
      </c>
      <c r="S2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5" spans="1:19" x14ac:dyDescent="0.2">
      <c r="A285">
        <v>8359</v>
      </c>
      <c r="B285" t="s">
        <v>117</v>
      </c>
      <c r="C285" s="1">
        <v>45623</v>
      </c>
      <c r="D285" t="s">
        <v>12</v>
      </c>
      <c r="E285">
        <v>2.5</v>
      </c>
      <c r="F285" s="2">
        <v>0.52083333333333304</v>
      </c>
      <c r="G285" s="2">
        <v>0.50338767529168205</v>
      </c>
      <c r="H285" s="2">
        <v>0.45989141236300002</v>
      </c>
      <c r="I285" s="2">
        <v>0.46857142857142797</v>
      </c>
      <c r="J285" s="2">
        <v>0.43853820598006599</v>
      </c>
      <c r="K285" s="2">
        <v>-3.1795784854086399E-2</v>
      </c>
      <c r="M285" s="2" t="e">
        <f>[1]!Table1[[#This Row],[kelly/4 365]]=(Table1[[#This Row],[poisson_likelihood]] - (1-Table1[[#This Row],[poisson_likelihood]])/(1/Table1[[#This Row],[365 implied]]-1))/4</f>
        <v>#DIV/0!</v>
      </c>
      <c r="N285" s="3" t="e">
        <f>Table1[[#This Row],[kelly/4 365]]*$W$2*$U$2</f>
        <v>#DIV/0!</v>
      </c>
      <c r="P285" s="2" t="e">
        <f>(Table1[[#This Row],[poisson_likelihood]] - (1-Table1[[#This Row],[poisson_likelihood]])/(1/Table1[[#This Row],[99/pinn implied]]-1))/4</f>
        <v>#DIV/0!</v>
      </c>
      <c r="Q285" s="3" t="e">
        <f>Table1[[#This Row],[kelly/4 99]]*$W$2*$U$2</f>
        <v>#DIV/0!</v>
      </c>
      <c r="S2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6" spans="1:19" x14ac:dyDescent="0.2">
      <c r="A286">
        <v>8354</v>
      </c>
      <c r="B286" t="s">
        <v>114</v>
      </c>
      <c r="C286" s="1">
        <v>45623</v>
      </c>
      <c r="D286" t="s">
        <v>13</v>
      </c>
      <c r="E286">
        <v>1.5</v>
      </c>
      <c r="F286" s="2">
        <v>0.42016806722688999</v>
      </c>
      <c r="G286" s="2">
        <v>0.31380246531362399</v>
      </c>
      <c r="H286" s="2">
        <v>0.34605480736119498</v>
      </c>
      <c r="I286" s="2">
        <v>0.373493975903614</v>
      </c>
      <c r="J286" s="2">
        <v>0.37248322147650997</v>
      </c>
      <c r="K286" s="2">
        <v>-3.1954630159484597E-2</v>
      </c>
      <c r="M286" s="2" t="e">
        <f>[1]!Table1[[#This Row],[kelly/4 365]]=(Table1[[#This Row],[poisson_likelihood]] - (1-Table1[[#This Row],[poisson_likelihood]])/(1/Table1[[#This Row],[365 implied]]-1))/4</f>
        <v>#DIV/0!</v>
      </c>
      <c r="N286" s="3" t="e">
        <f>Table1[[#This Row],[kelly/4 365]]*$W$2*$U$2</f>
        <v>#DIV/0!</v>
      </c>
      <c r="P286" s="2" t="e">
        <f>(Table1[[#This Row],[poisson_likelihood]] - (1-Table1[[#This Row],[poisson_likelihood]])/(1/Table1[[#This Row],[99/pinn implied]]-1))/4</f>
        <v>#DIV/0!</v>
      </c>
      <c r="Q286" s="3" t="e">
        <f>Table1[[#This Row],[kelly/4 99]]*$W$2*$U$2</f>
        <v>#DIV/0!</v>
      </c>
      <c r="S2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7" spans="1:19" x14ac:dyDescent="0.2">
      <c r="A287">
        <v>8265</v>
      </c>
      <c r="B287" t="s">
        <v>70</v>
      </c>
      <c r="C287" s="1">
        <v>45623</v>
      </c>
      <c r="D287" t="s">
        <v>12</v>
      </c>
      <c r="E287">
        <v>2.5</v>
      </c>
      <c r="F287" s="2">
        <v>0.51020408163265296</v>
      </c>
      <c r="G287" s="2">
        <v>0.49219793182948102</v>
      </c>
      <c r="H287" s="2">
        <v>0.44751367215860499</v>
      </c>
      <c r="I287" s="2">
        <v>0.38918918918918899</v>
      </c>
      <c r="J287" s="2">
        <v>0.40498442367601201</v>
      </c>
      <c r="K287" s="2">
        <v>-3.1998229835711503E-2</v>
      </c>
      <c r="M287" s="2" t="e">
        <f>[1]!Table1[[#This Row],[kelly/4 365]]=(Table1[[#This Row],[poisson_likelihood]] - (1-Table1[[#This Row],[poisson_likelihood]])/(1/Table1[[#This Row],[365 implied]]-1))/4</f>
        <v>#DIV/0!</v>
      </c>
      <c r="N287" s="3" t="e">
        <f>Table1[[#This Row],[kelly/4 365]]*$W$2*$U$2</f>
        <v>#DIV/0!</v>
      </c>
      <c r="P287" s="2" t="e">
        <f>(Table1[[#This Row],[poisson_likelihood]] - (1-Table1[[#This Row],[poisson_likelihood]])/(1/Table1[[#This Row],[99/pinn implied]]-1))/4</f>
        <v>#DIV/0!</v>
      </c>
      <c r="Q287" s="3" t="e">
        <f>Table1[[#This Row],[kelly/4 99]]*$W$2*$U$2</f>
        <v>#DIV/0!</v>
      </c>
      <c r="S2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8" spans="1:19" x14ac:dyDescent="0.2">
      <c r="A288">
        <v>8179</v>
      </c>
      <c r="B288" t="s">
        <v>27</v>
      </c>
      <c r="C288" s="1">
        <v>45623</v>
      </c>
      <c r="D288" t="s">
        <v>12</v>
      </c>
      <c r="E288">
        <v>2.5</v>
      </c>
      <c r="F288" s="2">
        <v>0.57471264367816</v>
      </c>
      <c r="G288" s="2">
        <v>0.55940975061334897</v>
      </c>
      <c r="H288" s="2">
        <v>0.52015781661420801</v>
      </c>
      <c r="I288" s="2">
        <v>0.55747126436781602</v>
      </c>
      <c r="J288" s="2">
        <v>0.54605263157894701</v>
      </c>
      <c r="K288" s="2">
        <v>-3.2069391584891097E-2</v>
      </c>
      <c r="M288" s="2" t="e">
        <f>[1]!Table1[[#This Row],[kelly/4 365]]=(Table1[[#This Row],[poisson_likelihood]] - (1-Table1[[#This Row],[poisson_likelihood]])/(1/Table1[[#This Row],[365 implied]]-1))/4</f>
        <v>#DIV/0!</v>
      </c>
      <c r="N288" s="3" t="e">
        <f>Table1[[#This Row],[kelly/4 365]]*$W$2*$U$2</f>
        <v>#DIV/0!</v>
      </c>
      <c r="P288" s="2" t="e">
        <f>(Table1[[#This Row],[poisson_likelihood]] - (1-Table1[[#This Row],[poisson_likelihood]])/(1/Table1[[#This Row],[99/pinn implied]]-1))/4</f>
        <v>#DIV/0!</v>
      </c>
      <c r="Q288" s="3" t="e">
        <f>Table1[[#This Row],[kelly/4 99]]*$W$2*$U$2</f>
        <v>#DIV/0!</v>
      </c>
      <c r="S2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9" spans="1:19" x14ac:dyDescent="0.2">
      <c r="A289">
        <v>8430</v>
      </c>
      <c r="B289" t="s">
        <v>152</v>
      </c>
      <c r="C289" s="1">
        <v>45623</v>
      </c>
      <c r="D289" t="s">
        <v>13</v>
      </c>
      <c r="E289">
        <v>1.5</v>
      </c>
      <c r="F289" s="2">
        <v>0.427350427350427</v>
      </c>
      <c r="G289" s="2">
        <v>0.30797043645481298</v>
      </c>
      <c r="H289" s="2">
        <v>0.35365461074765397</v>
      </c>
      <c r="I289" s="2">
        <v>0.34065934065934</v>
      </c>
      <c r="J289" s="2">
        <v>0.35761589403973498</v>
      </c>
      <c r="K289" s="2">
        <v>-3.2173173666135903E-2</v>
      </c>
      <c r="M289" s="2" t="e">
        <f>[1]!Table1[[#This Row],[kelly/4 365]]=(Table1[[#This Row],[poisson_likelihood]] - (1-Table1[[#This Row],[poisson_likelihood]])/(1/Table1[[#This Row],[365 implied]]-1))/4</f>
        <v>#DIV/0!</v>
      </c>
      <c r="N289" s="3" t="e">
        <f>Table1[[#This Row],[kelly/4 365]]*$W$2*$U$2</f>
        <v>#DIV/0!</v>
      </c>
      <c r="P289" s="2" t="e">
        <f>(Table1[[#This Row],[poisson_likelihood]] - (1-Table1[[#This Row],[poisson_likelihood]])/(1/Table1[[#This Row],[99/pinn implied]]-1))/4</f>
        <v>#DIV/0!</v>
      </c>
      <c r="Q289" s="3" t="e">
        <f>Table1[[#This Row],[kelly/4 99]]*$W$2*$U$2</f>
        <v>#DIV/0!</v>
      </c>
      <c r="S2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0" spans="1:19" x14ac:dyDescent="0.2">
      <c r="A290">
        <v>8206</v>
      </c>
      <c r="B290" t="s">
        <v>40</v>
      </c>
      <c r="C290" s="1">
        <v>45623</v>
      </c>
      <c r="D290" t="s">
        <v>13</v>
      </c>
      <c r="E290">
        <v>1.5</v>
      </c>
      <c r="F290" s="2">
        <v>0.47169811320754701</v>
      </c>
      <c r="G290" s="2">
        <v>0.36850921235712802</v>
      </c>
      <c r="H290" s="2">
        <v>0.40237485868843398</v>
      </c>
      <c r="I290" s="2">
        <v>0.46524064171122997</v>
      </c>
      <c r="J290" s="2">
        <v>0.44923076923076899</v>
      </c>
      <c r="K290" s="2">
        <v>-3.28047543706513E-2</v>
      </c>
      <c r="M290" s="2" t="e">
        <f>[1]!Table1[[#This Row],[kelly/4 365]]=(Table1[[#This Row],[poisson_likelihood]] - (1-Table1[[#This Row],[poisson_likelihood]])/(1/Table1[[#This Row],[365 implied]]-1))/4</f>
        <v>#DIV/0!</v>
      </c>
      <c r="N290" s="3" t="e">
        <f>Table1[[#This Row],[kelly/4 365]]*$W$2*$U$2</f>
        <v>#DIV/0!</v>
      </c>
      <c r="P290" s="2" t="e">
        <f>(Table1[[#This Row],[poisson_likelihood]] - (1-Table1[[#This Row],[poisson_likelihood]])/(1/Table1[[#This Row],[99/pinn implied]]-1))/4</f>
        <v>#DIV/0!</v>
      </c>
      <c r="Q290" s="3" t="e">
        <f>Table1[[#This Row],[kelly/4 99]]*$W$2*$U$2</f>
        <v>#DIV/0!</v>
      </c>
      <c r="S2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1" spans="1:19" x14ac:dyDescent="0.2">
      <c r="A291">
        <v>8432</v>
      </c>
      <c r="B291" t="s">
        <v>153</v>
      </c>
      <c r="C291" s="1">
        <v>45623</v>
      </c>
      <c r="D291" t="s">
        <v>13</v>
      </c>
      <c r="E291">
        <v>2.5</v>
      </c>
      <c r="F291" s="2">
        <v>0.52356020942408299</v>
      </c>
      <c r="G291" s="2">
        <v>0.42939447205067899</v>
      </c>
      <c r="H291" s="2">
        <v>0.46082553522909903</v>
      </c>
      <c r="I291" s="2">
        <v>0.426966292134831</v>
      </c>
      <c r="J291" s="2">
        <v>0.44976076555023897</v>
      </c>
      <c r="K291" s="2">
        <v>-3.2918469151763399E-2</v>
      </c>
      <c r="M291" s="2" t="e">
        <f>[1]!Table1[[#This Row],[kelly/4 365]]=(Table1[[#This Row],[poisson_likelihood]] - (1-Table1[[#This Row],[poisson_likelihood]])/(1/Table1[[#This Row],[365 implied]]-1))/4</f>
        <v>#DIV/0!</v>
      </c>
      <c r="N291" s="3" t="e">
        <f>Table1[[#This Row],[kelly/4 365]]*$W$2*$U$2</f>
        <v>#DIV/0!</v>
      </c>
      <c r="P291" s="2" t="e">
        <f>(Table1[[#This Row],[poisson_likelihood]] - (1-Table1[[#This Row],[poisson_likelihood]])/(1/Table1[[#This Row],[99/pinn implied]]-1))/4</f>
        <v>#DIV/0!</v>
      </c>
      <c r="Q291" s="3" t="e">
        <f>Table1[[#This Row],[kelly/4 99]]*$W$2*$U$2</f>
        <v>#DIV/0!</v>
      </c>
      <c r="S2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2" spans="1:19" x14ac:dyDescent="0.2">
      <c r="A292">
        <v>8445</v>
      </c>
      <c r="B292" t="s">
        <v>160</v>
      </c>
      <c r="C292" s="1">
        <v>45623</v>
      </c>
      <c r="D292" t="s">
        <v>12</v>
      </c>
      <c r="E292">
        <v>1.5</v>
      </c>
      <c r="F292" s="2">
        <v>0.58823529411764697</v>
      </c>
      <c r="G292" s="2">
        <v>0.587856961218162</v>
      </c>
      <c r="H292" s="2">
        <v>0.53344367674661597</v>
      </c>
      <c r="I292" s="2">
        <v>0.55833333333333302</v>
      </c>
      <c r="J292" s="2">
        <v>0.50672645739910305</v>
      </c>
      <c r="K292" s="2">
        <v>-3.3266339118125897E-2</v>
      </c>
      <c r="M292" s="2" t="e">
        <f>[1]!Table1[[#This Row],[kelly/4 365]]=(Table1[[#This Row],[poisson_likelihood]] - (1-Table1[[#This Row],[poisson_likelihood]])/(1/Table1[[#This Row],[365 implied]]-1))/4</f>
        <v>#DIV/0!</v>
      </c>
      <c r="N292" s="3" t="e">
        <f>Table1[[#This Row],[kelly/4 365]]*$W$2*$U$2</f>
        <v>#DIV/0!</v>
      </c>
      <c r="P292" s="2" t="e">
        <f>(Table1[[#This Row],[poisson_likelihood]] - (1-Table1[[#This Row],[poisson_likelihood]])/(1/Table1[[#This Row],[99/pinn implied]]-1))/4</f>
        <v>#DIV/0!</v>
      </c>
      <c r="Q292" s="3" t="e">
        <f>Table1[[#This Row],[kelly/4 99]]*$W$2*$U$2</f>
        <v>#DIV/0!</v>
      </c>
      <c r="S2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3" spans="1:19" x14ac:dyDescent="0.2">
      <c r="A293">
        <v>8346</v>
      </c>
      <c r="B293" t="s">
        <v>110</v>
      </c>
      <c r="C293" s="1">
        <v>45623</v>
      </c>
      <c r="D293" t="s">
        <v>13</v>
      </c>
      <c r="E293">
        <v>2.5</v>
      </c>
      <c r="F293" s="2">
        <v>0.56497175141242895</v>
      </c>
      <c r="G293" s="2">
        <v>0.467752674875411</v>
      </c>
      <c r="H293" s="2">
        <v>0.506766914011341</v>
      </c>
      <c r="I293" s="2">
        <v>0.52747252747252704</v>
      </c>
      <c r="J293" s="2">
        <v>0.57006369426751502</v>
      </c>
      <c r="K293" s="2">
        <v>-3.3448883831144798E-2</v>
      </c>
      <c r="M293" s="2" t="e">
        <f>[1]!Table1[[#This Row],[kelly/4 365]]=(Table1[[#This Row],[poisson_likelihood]] - (1-Table1[[#This Row],[poisson_likelihood]])/(1/Table1[[#This Row],[365 implied]]-1))/4</f>
        <v>#DIV/0!</v>
      </c>
      <c r="N293" s="3" t="e">
        <f>Table1[[#This Row],[kelly/4 365]]*$W$2*$U$2</f>
        <v>#DIV/0!</v>
      </c>
      <c r="P293" s="2" t="e">
        <f>(Table1[[#This Row],[poisson_likelihood]] - (1-Table1[[#This Row],[poisson_likelihood]])/(1/Table1[[#This Row],[99/pinn implied]]-1))/4</f>
        <v>#DIV/0!</v>
      </c>
      <c r="Q293" s="3" t="e">
        <f>Table1[[#This Row],[kelly/4 99]]*$W$2*$U$2</f>
        <v>#DIV/0!</v>
      </c>
      <c r="S2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4" spans="1:19" x14ac:dyDescent="0.2">
      <c r="A294">
        <v>8210</v>
      </c>
      <c r="B294" t="s">
        <v>42</v>
      </c>
      <c r="C294" s="1">
        <v>45623</v>
      </c>
      <c r="D294" t="s">
        <v>13</v>
      </c>
      <c r="E294">
        <v>2.5</v>
      </c>
      <c r="F294" s="2">
        <v>0.42918454935622302</v>
      </c>
      <c r="G294" s="2">
        <v>0.32467837645583603</v>
      </c>
      <c r="H294" s="2">
        <v>0.35277615643394</v>
      </c>
      <c r="I294" s="2">
        <v>0.38095238095237999</v>
      </c>
      <c r="J294" s="2">
        <v>0.37254901960784298</v>
      </c>
      <c r="K294" s="2">
        <v>-3.3464578103180202E-2</v>
      </c>
      <c r="M294" s="2" t="e">
        <f>[1]!Table1[[#This Row],[kelly/4 365]]=(Table1[[#This Row],[poisson_likelihood]] - (1-Table1[[#This Row],[poisson_likelihood]])/(1/Table1[[#This Row],[365 implied]]-1))/4</f>
        <v>#DIV/0!</v>
      </c>
      <c r="N294" s="3" t="e">
        <f>Table1[[#This Row],[kelly/4 365]]*$W$2*$U$2</f>
        <v>#DIV/0!</v>
      </c>
      <c r="P294" s="2" t="e">
        <f>(Table1[[#This Row],[poisson_likelihood]] - (1-Table1[[#This Row],[poisson_likelihood]])/(1/Table1[[#This Row],[99/pinn implied]]-1))/4</f>
        <v>#DIV/0!</v>
      </c>
      <c r="Q294" s="3" t="e">
        <f>Table1[[#This Row],[kelly/4 99]]*$W$2*$U$2</f>
        <v>#DIV/0!</v>
      </c>
      <c r="S2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5" spans="1:19" x14ac:dyDescent="0.2">
      <c r="A295">
        <v>8299</v>
      </c>
      <c r="B295" t="s">
        <v>87</v>
      </c>
      <c r="C295" s="1">
        <v>45623</v>
      </c>
      <c r="D295" t="s">
        <v>12</v>
      </c>
      <c r="E295">
        <v>2.5</v>
      </c>
      <c r="F295" s="2">
        <v>0.476190476190476</v>
      </c>
      <c r="G295" s="2">
        <v>0.447955682771289</v>
      </c>
      <c r="H295" s="2">
        <v>0.40596184481433101</v>
      </c>
      <c r="I295" s="2">
        <v>0.40625</v>
      </c>
      <c r="J295" s="2">
        <v>0.43295019157088099</v>
      </c>
      <c r="K295" s="2">
        <v>-3.3518210429523597E-2</v>
      </c>
      <c r="M295" s="2" t="e">
        <f>[1]!Table1[[#This Row],[kelly/4 365]]=(Table1[[#This Row],[poisson_likelihood]] - (1-Table1[[#This Row],[poisson_likelihood]])/(1/Table1[[#This Row],[365 implied]]-1))/4</f>
        <v>#DIV/0!</v>
      </c>
      <c r="N295" s="3" t="e">
        <f>Table1[[#This Row],[kelly/4 365]]*$W$2*$U$2</f>
        <v>#DIV/0!</v>
      </c>
      <c r="P295" s="2" t="e">
        <f>(Table1[[#This Row],[poisson_likelihood]] - (1-Table1[[#This Row],[poisson_likelihood]])/(1/Table1[[#This Row],[99/pinn implied]]-1))/4</f>
        <v>#DIV/0!</v>
      </c>
      <c r="Q295" s="3" t="e">
        <f>Table1[[#This Row],[kelly/4 99]]*$W$2*$U$2</f>
        <v>#DIV/0!</v>
      </c>
      <c r="S2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6" spans="1:19" x14ac:dyDescent="0.2">
      <c r="A296">
        <v>8526</v>
      </c>
      <c r="B296" t="s">
        <v>200</v>
      </c>
      <c r="C296" s="1">
        <v>45623</v>
      </c>
      <c r="D296" t="s">
        <v>13</v>
      </c>
      <c r="E296">
        <v>3.5</v>
      </c>
      <c r="F296" s="2">
        <v>0.44247787610619399</v>
      </c>
      <c r="G296" s="2">
        <v>0.35467820052529703</v>
      </c>
      <c r="H296" s="2">
        <v>0.36762321400790499</v>
      </c>
      <c r="I296" s="2">
        <v>0.34782608695652101</v>
      </c>
      <c r="J296" s="2">
        <v>0.35015772870662398</v>
      </c>
      <c r="K296" s="2">
        <v>-3.3565781020264501E-2</v>
      </c>
      <c r="M296" s="2" t="e">
        <f>[1]!Table1[[#This Row],[kelly/4 365]]=(Table1[[#This Row],[poisson_likelihood]] - (1-Table1[[#This Row],[poisson_likelihood]])/(1/Table1[[#This Row],[365 implied]]-1))/4</f>
        <v>#DIV/0!</v>
      </c>
      <c r="N296" s="3" t="e">
        <f>Table1[[#This Row],[kelly/4 365]]*$W$2*$U$2</f>
        <v>#DIV/0!</v>
      </c>
      <c r="P296" s="2" t="e">
        <f>(Table1[[#This Row],[poisson_likelihood]] - (1-Table1[[#This Row],[poisson_likelihood]])/(1/Table1[[#This Row],[99/pinn implied]]-1))/4</f>
        <v>#DIV/0!</v>
      </c>
      <c r="Q296" s="3" t="e">
        <f>Table1[[#This Row],[kelly/4 99]]*$W$2*$U$2</f>
        <v>#DIV/0!</v>
      </c>
      <c r="S2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7" spans="1:19" x14ac:dyDescent="0.2">
      <c r="A297">
        <v>8303</v>
      </c>
      <c r="B297" t="s">
        <v>89</v>
      </c>
      <c r="C297" s="1">
        <v>45623</v>
      </c>
      <c r="D297" t="s">
        <v>12</v>
      </c>
      <c r="E297">
        <v>3.5</v>
      </c>
      <c r="F297" s="2">
        <v>0.476190476190476</v>
      </c>
      <c r="G297" s="2">
        <v>0.44498102115133098</v>
      </c>
      <c r="H297" s="2">
        <v>0.40556846206098002</v>
      </c>
      <c r="I297" s="2">
        <v>0.33980582524271802</v>
      </c>
      <c r="J297" s="2">
        <v>0.35426008968609801</v>
      </c>
      <c r="K297" s="2">
        <v>-3.3705961289077602E-2</v>
      </c>
      <c r="M297" s="2" t="e">
        <f>[1]!Table1[[#This Row],[kelly/4 365]]=(Table1[[#This Row],[poisson_likelihood]] - (1-Table1[[#This Row],[poisson_likelihood]])/(1/Table1[[#This Row],[365 implied]]-1))/4</f>
        <v>#DIV/0!</v>
      </c>
      <c r="N297" s="3" t="e">
        <f>Table1[[#This Row],[kelly/4 365]]*$W$2*$U$2</f>
        <v>#DIV/0!</v>
      </c>
      <c r="P297" s="2" t="e">
        <f>(Table1[[#This Row],[poisson_likelihood]] - (1-Table1[[#This Row],[poisson_likelihood]])/(1/Table1[[#This Row],[99/pinn implied]]-1))/4</f>
        <v>#DIV/0!</v>
      </c>
      <c r="Q297" s="3" t="e">
        <f>Table1[[#This Row],[kelly/4 99]]*$W$2*$U$2</f>
        <v>#DIV/0!</v>
      </c>
      <c r="S2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8" spans="1:19" x14ac:dyDescent="0.2">
      <c r="A298">
        <v>8275</v>
      </c>
      <c r="B298" t="s">
        <v>75</v>
      </c>
      <c r="C298" s="1">
        <v>45623</v>
      </c>
      <c r="D298" t="s">
        <v>12</v>
      </c>
      <c r="E298">
        <v>1.5</v>
      </c>
      <c r="F298" s="2">
        <v>0.64102564102564097</v>
      </c>
      <c r="G298" s="2">
        <v>0.64106411839402899</v>
      </c>
      <c r="H298" s="2">
        <v>0.59219043237783098</v>
      </c>
      <c r="I298" s="2">
        <v>0.58100558659217805</v>
      </c>
      <c r="J298" s="2">
        <v>0.56913183279742696</v>
      </c>
      <c r="K298" s="2">
        <v>-3.4010234594010001E-2</v>
      </c>
      <c r="M298" s="2" t="e">
        <f>[1]!Table1[[#This Row],[kelly/4 365]]=(Table1[[#This Row],[poisson_likelihood]] - (1-Table1[[#This Row],[poisson_likelihood]])/(1/Table1[[#This Row],[365 implied]]-1))/4</f>
        <v>#DIV/0!</v>
      </c>
      <c r="N298" s="3" t="e">
        <f>Table1[[#This Row],[kelly/4 365]]*$W$2*$U$2</f>
        <v>#DIV/0!</v>
      </c>
      <c r="P298" s="2" t="e">
        <f>(Table1[[#This Row],[poisson_likelihood]] - (1-Table1[[#This Row],[poisson_likelihood]])/(1/Table1[[#This Row],[99/pinn implied]]-1))/4</f>
        <v>#DIV/0!</v>
      </c>
      <c r="Q298" s="3" t="e">
        <f>Table1[[#This Row],[kelly/4 99]]*$W$2*$U$2</f>
        <v>#DIV/0!</v>
      </c>
      <c r="S2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9" spans="1:19" x14ac:dyDescent="0.2">
      <c r="A299">
        <v>8258</v>
      </c>
      <c r="B299" t="s">
        <v>66</v>
      </c>
      <c r="C299" s="1">
        <v>45623</v>
      </c>
      <c r="D299" t="s">
        <v>13</v>
      </c>
      <c r="E299">
        <v>2.5</v>
      </c>
      <c r="F299" s="2">
        <v>0.61728395061728303</v>
      </c>
      <c r="G299" s="2">
        <v>0.52131144466828006</v>
      </c>
      <c r="H299" s="2">
        <v>0.56508824335355601</v>
      </c>
      <c r="I299" s="2">
        <v>0.55494505494505497</v>
      </c>
      <c r="J299" s="2">
        <v>0.55414012738853502</v>
      </c>
      <c r="K299" s="2">
        <v>-3.4095582970660301E-2</v>
      </c>
      <c r="M299" s="2" t="e">
        <f>[1]!Table1[[#This Row],[kelly/4 365]]=(Table1[[#This Row],[poisson_likelihood]] - (1-Table1[[#This Row],[poisson_likelihood]])/(1/Table1[[#This Row],[365 implied]]-1))/4</f>
        <v>#DIV/0!</v>
      </c>
      <c r="N299" s="3" t="e">
        <f>Table1[[#This Row],[kelly/4 365]]*$W$2*$U$2</f>
        <v>#DIV/0!</v>
      </c>
      <c r="P299" s="2" t="e">
        <f>(Table1[[#This Row],[poisson_likelihood]] - (1-Table1[[#This Row],[poisson_likelihood]])/(1/Table1[[#This Row],[99/pinn implied]]-1))/4</f>
        <v>#DIV/0!</v>
      </c>
      <c r="Q299" s="3" t="e">
        <f>Table1[[#This Row],[kelly/4 99]]*$W$2*$U$2</f>
        <v>#DIV/0!</v>
      </c>
      <c r="S2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0" spans="1:19" x14ac:dyDescent="0.2">
      <c r="A300">
        <v>8352</v>
      </c>
      <c r="B300" t="s">
        <v>113</v>
      </c>
      <c r="C300" s="1">
        <v>45623</v>
      </c>
      <c r="D300" t="s">
        <v>13</v>
      </c>
      <c r="E300">
        <v>2.5</v>
      </c>
      <c r="F300" s="2">
        <v>0.61728395061728303</v>
      </c>
      <c r="G300" s="2">
        <v>0.52079073628109995</v>
      </c>
      <c r="H300" s="2">
        <v>0.56501592635194298</v>
      </c>
      <c r="I300" s="2">
        <v>0.53048780487804803</v>
      </c>
      <c r="J300" s="2">
        <v>0.55102040816326503</v>
      </c>
      <c r="K300" s="2">
        <v>-3.4142822302359599E-2</v>
      </c>
      <c r="M300" s="2" t="e">
        <f>[1]!Table1[[#This Row],[kelly/4 365]]=(Table1[[#This Row],[poisson_likelihood]] - (1-Table1[[#This Row],[poisson_likelihood]])/(1/Table1[[#This Row],[365 implied]]-1))/4</f>
        <v>#DIV/0!</v>
      </c>
      <c r="N300" s="3" t="e">
        <f>Table1[[#This Row],[kelly/4 365]]*$W$2*$U$2</f>
        <v>#DIV/0!</v>
      </c>
      <c r="P300" s="2" t="e">
        <f>(Table1[[#This Row],[poisson_likelihood]] - (1-Table1[[#This Row],[poisson_likelihood]])/(1/Table1[[#This Row],[99/pinn implied]]-1))/4</f>
        <v>#DIV/0!</v>
      </c>
      <c r="Q300" s="3" t="e">
        <f>Table1[[#This Row],[kelly/4 99]]*$W$2*$U$2</f>
        <v>#DIV/0!</v>
      </c>
      <c r="S3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1" spans="1:19" x14ac:dyDescent="0.2">
      <c r="A301">
        <v>8227</v>
      </c>
      <c r="B301" t="s">
        <v>51</v>
      </c>
      <c r="C301" s="1">
        <v>45623</v>
      </c>
      <c r="D301" t="s">
        <v>12</v>
      </c>
      <c r="E301">
        <v>1.5</v>
      </c>
      <c r="F301" s="2">
        <v>0.62111801242235998</v>
      </c>
      <c r="G301" s="2">
        <v>0.61956039663254603</v>
      </c>
      <c r="H301" s="2">
        <v>0.569324122181881</v>
      </c>
      <c r="I301" s="2">
        <v>0.53012048192771</v>
      </c>
      <c r="J301" s="2">
        <v>0.56785714285714195</v>
      </c>
      <c r="K301" s="2">
        <v>-3.4175476757036902E-2</v>
      </c>
      <c r="M301" s="2" t="e">
        <f>[1]!Table1[[#This Row],[kelly/4 365]]=(Table1[[#This Row],[poisson_likelihood]] - (1-Table1[[#This Row],[poisson_likelihood]])/(1/Table1[[#This Row],[365 implied]]-1))/4</f>
        <v>#DIV/0!</v>
      </c>
      <c r="N301" s="3" t="e">
        <f>Table1[[#This Row],[kelly/4 365]]*$W$2*$U$2</f>
        <v>#DIV/0!</v>
      </c>
      <c r="P301" s="2" t="e">
        <f>(Table1[[#This Row],[poisson_likelihood]] - (1-Table1[[#This Row],[poisson_likelihood]])/(1/Table1[[#This Row],[99/pinn implied]]-1))/4</f>
        <v>#DIV/0!</v>
      </c>
      <c r="Q301" s="3" t="e">
        <f>Table1[[#This Row],[kelly/4 99]]*$W$2*$U$2</f>
        <v>#DIV/0!</v>
      </c>
      <c r="S3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2" spans="1:19" x14ac:dyDescent="0.2">
      <c r="A302">
        <v>8541</v>
      </c>
      <c r="B302" t="s">
        <v>208</v>
      </c>
      <c r="C302" s="1">
        <v>45623</v>
      </c>
      <c r="D302" t="s">
        <v>12</v>
      </c>
      <c r="E302">
        <v>2.5</v>
      </c>
      <c r="F302" s="2">
        <v>0.51813471502590602</v>
      </c>
      <c r="G302" s="2">
        <v>0.49590429505528699</v>
      </c>
      <c r="H302" s="2">
        <v>0.45204040793223199</v>
      </c>
      <c r="I302" s="2">
        <v>0.44285714285714201</v>
      </c>
      <c r="J302" s="2">
        <v>0.452674897119341</v>
      </c>
      <c r="K302" s="2">
        <v>-3.4290863626556999E-2</v>
      </c>
      <c r="M302" s="2" t="e">
        <f>[1]!Table1[[#This Row],[kelly/4 365]]=(Table1[[#This Row],[poisson_likelihood]] - (1-Table1[[#This Row],[poisson_likelihood]])/(1/Table1[[#This Row],[365 implied]]-1))/4</f>
        <v>#DIV/0!</v>
      </c>
      <c r="N302" s="3" t="e">
        <f>Table1[[#This Row],[kelly/4 365]]*$W$2*$U$2</f>
        <v>#DIV/0!</v>
      </c>
      <c r="P302" s="2" t="e">
        <f>(Table1[[#This Row],[poisson_likelihood]] - (1-Table1[[#This Row],[poisson_likelihood]])/(1/Table1[[#This Row],[99/pinn implied]]-1))/4</f>
        <v>#DIV/0!</v>
      </c>
      <c r="Q302" s="3" t="e">
        <f>Table1[[#This Row],[kelly/4 99]]*$W$2*$U$2</f>
        <v>#DIV/0!</v>
      </c>
      <c r="S3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3" spans="1:19" x14ac:dyDescent="0.2">
      <c r="A303">
        <v>8340</v>
      </c>
      <c r="B303" t="s">
        <v>107</v>
      </c>
      <c r="C303" s="1">
        <v>45623</v>
      </c>
      <c r="D303" t="s">
        <v>13</v>
      </c>
      <c r="E303">
        <v>1.5</v>
      </c>
      <c r="F303" s="2">
        <v>0.49019607843137197</v>
      </c>
      <c r="G303" s="2">
        <v>0.37094379504045899</v>
      </c>
      <c r="H303" s="2">
        <v>0.42020510114214199</v>
      </c>
      <c r="I303" s="2">
        <v>0.381818181818181</v>
      </c>
      <c r="J303" s="2">
        <v>0.39145907473309599</v>
      </c>
      <c r="K303" s="2">
        <v>-3.4322498478372397E-2</v>
      </c>
      <c r="M303" s="2" t="e">
        <f>[1]!Table1[[#This Row],[kelly/4 365]]=(Table1[[#This Row],[poisson_likelihood]] - (1-Table1[[#This Row],[poisson_likelihood]])/(1/Table1[[#This Row],[365 implied]]-1))/4</f>
        <v>#DIV/0!</v>
      </c>
      <c r="N303" s="3" t="e">
        <f>Table1[[#This Row],[kelly/4 365]]*$W$2*$U$2</f>
        <v>#DIV/0!</v>
      </c>
      <c r="P303" s="2" t="e">
        <f>(Table1[[#This Row],[poisson_likelihood]] - (1-Table1[[#This Row],[poisson_likelihood]])/(1/Table1[[#This Row],[99/pinn implied]]-1))/4</f>
        <v>#DIV/0!</v>
      </c>
      <c r="Q303" s="3" t="e">
        <f>Table1[[#This Row],[kelly/4 99]]*$W$2*$U$2</f>
        <v>#DIV/0!</v>
      </c>
      <c r="S3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4" spans="1:19" x14ac:dyDescent="0.2">
      <c r="A304">
        <v>8222</v>
      </c>
      <c r="B304" t="s">
        <v>48</v>
      </c>
      <c r="C304" s="1">
        <v>45623</v>
      </c>
      <c r="D304" t="s">
        <v>13</v>
      </c>
      <c r="E304">
        <v>1.5</v>
      </c>
      <c r="F304" s="2">
        <v>0.43103448275862</v>
      </c>
      <c r="G304" s="2">
        <v>0.31703473043703101</v>
      </c>
      <c r="H304" s="2">
        <v>0.35252588902042298</v>
      </c>
      <c r="I304" s="2">
        <v>0.33939393939393903</v>
      </c>
      <c r="J304" s="2">
        <v>0.348754448398576</v>
      </c>
      <c r="K304" s="2">
        <v>-3.4496200278904599E-2</v>
      </c>
      <c r="M304" s="2" t="e">
        <f>[1]!Table1[[#This Row],[kelly/4 365]]=(Table1[[#This Row],[poisson_likelihood]] - (1-Table1[[#This Row],[poisson_likelihood]])/(1/Table1[[#This Row],[365 implied]]-1))/4</f>
        <v>#DIV/0!</v>
      </c>
      <c r="N304" s="3" t="e">
        <f>Table1[[#This Row],[kelly/4 365]]*$W$2*$U$2</f>
        <v>#DIV/0!</v>
      </c>
      <c r="P304" s="2" t="e">
        <f>(Table1[[#This Row],[poisson_likelihood]] - (1-Table1[[#This Row],[poisson_likelihood]])/(1/Table1[[#This Row],[99/pinn implied]]-1))/4</f>
        <v>#DIV/0!</v>
      </c>
      <c r="Q304" s="3" t="e">
        <f>Table1[[#This Row],[kelly/4 99]]*$W$2*$U$2</f>
        <v>#DIV/0!</v>
      </c>
      <c r="S3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5" spans="1:19" x14ac:dyDescent="0.2">
      <c r="A305">
        <v>8164</v>
      </c>
      <c r="B305" t="s">
        <v>19</v>
      </c>
      <c r="C305" s="1">
        <v>45623</v>
      </c>
      <c r="D305" t="s">
        <v>13</v>
      </c>
      <c r="E305">
        <v>2.5</v>
      </c>
      <c r="F305" s="2">
        <v>0.460829493087557</v>
      </c>
      <c r="G305" s="2">
        <v>0.351702949701442</v>
      </c>
      <c r="H305" s="2">
        <v>0.38633732070208399</v>
      </c>
      <c r="I305" s="2">
        <v>0.37572254335260102</v>
      </c>
      <c r="J305" s="2">
        <v>0.37162162162162099</v>
      </c>
      <c r="K305" s="2">
        <v>-3.4540173947964999E-2</v>
      </c>
      <c r="M305" s="2" t="e">
        <f>[1]!Table1[[#This Row],[kelly/4 365]]=(Table1[[#This Row],[poisson_likelihood]] - (1-Table1[[#This Row],[poisson_likelihood]])/(1/Table1[[#This Row],[365 implied]]-1))/4</f>
        <v>#DIV/0!</v>
      </c>
      <c r="N305" s="3" t="e">
        <f>Table1[[#This Row],[kelly/4 365]]*$W$2*$U$2</f>
        <v>#DIV/0!</v>
      </c>
      <c r="P305" s="2" t="e">
        <f>(Table1[[#This Row],[poisson_likelihood]] - (1-Table1[[#This Row],[poisson_likelihood]])/(1/Table1[[#This Row],[99/pinn implied]]-1))/4</f>
        <v>#DIV/0!</v>
      </c>
      <c r="Q305" s="3" t="e">
        <f>Table1[[#This Row],[kelly/4 99]]*$W$2*$U$2</f>
        <v>#DIV/0!</v>
      </c>
      <c r="S3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6" spans="1:19" x14ac:dyDescent="0.2">
      <c r="A306">
        <v>8207</v>
      </c>
      <c r="B306" t="s">
        <v>41</v>
      </c>
      <c r="C306" s="1">
        <v>45623</v>
      </c>
      <c r="D306" t="s">
        <v>12</v>
      </c>
      <c r="E306">
        <v>1.5</v>
      </c>
      <c r="F306" s="2">
        <v>0.57471264367816</v>
      </c>
      <c r="G306" s="2">
        <v>0.56675009052948899</v>
      </c>
      <c r="H306" s="2">
        <v>0.51560201480502998</v>
      </c>
      <c r="I306" s="2">
        <v>0.47872340425531901</v>
      </c>
      <c r="J306" s="2">
        <v>0.48170731707316999</v>
      </c>
      <c r="K306" s="2">
        <v>-3.4747464270016001E-2</v>
      </c>
      <c r="M306" s="2" t="e">
        <f>[1]!Table1[[#This Row],[kelly/4 365]]=(Table1[[#This Row],[poisson_likelihood]] - (1-Table1[[#This Row],[poisson_likelihood]])/(1/Table1[[#This Row],[365 implied]]-1))/4</f>
        <v>#DIV/0!</v>
      </c>
      <c r="N306" s="3" t="e">
        <f>Table1[[#This Row],[kelly/4 365]]*$W$2*$U$2</f>
        <v>#DIV/0!</v>
      </c>
      <c r="P306" s="2" t="e">
        <f>(Table1[[#This Row],[poisson_likelihood]] - (1-Table1[[#This Row],[poisson_likelihood]])/(1/Table1[[#This Row],[99/pinn implied]]-1))/4</f>
        <v>#DIV/0!</v>
      </c>
      <c r="Q306" s="3" t="e">
        <f>Table1[[#This Row],[kelly/4 99]]*$W$2*$U$2</f>
        <v>#DIV/0!</v>
      </c>
      <c r="S3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7" spans="1:19" x14ac:dyDescent="0.2">
      <c r="A307">
        <v>8468</v>
      </c>
      <c r="B307" t="s">
        <v>171</v>
      </c>
      <c r="C307" s="1">
        <v>45623</v>
      </c>
      <c r="D307" t="s">
        <v>13</v>
      </c>
      <c r="E307">
        <v>2.5</v>
      </c>
      <c r="F307" s="2">
        <v>0.42372881355932202</v>
      </c>
      <c r="G307" s="2">
        <v>0.32778860435996998</v>
      </c>
      <c r="H307" s="2">
        <v>0.342510387002325</v>
      </c>
      <c r="I307" s="2">
        <v>0.36956521739130399</v>
      </c>
      <c r="J307" s="2">
        <v>0.36792452830188599</v>
      </c>
      <c r="K307" s="2">
        <v>-3.5234464462226597E-2</v>
      </c>
      <c r="M307" s="2" t="e">
        <f>[1]!Table1[[#This Row],[kelly/4 365]]=(Table1[[#This Row],[poisson_likelihood]] - (1-Table1[[#This Row],[poisson_likelihood]])/(1/Table1[[#This Row],[365 implied]]-1))/4</f>
        <v>#DIV/0!</v>
      </c>
      <c r="N307" s="3" t="e">
        <f>Table1[[#This Row],[kelly/4 365]]*$W$2*$U$2</f>
        <v>#DIV/0!</v>
      </c>
      <c r="P307" s="2" t="e">
        <f>(Table1[[#This Row],[poisson_likelihood]] - (1-Table1[[#This Row],[poisson_likelihood]])/(1/Table1[[#This Row],[99/pinn implied]]-1))/4</f>
        <v>#DIV/0!</v>
      </c>
      <c r="Q307" s="3" t="e">
        <f>Table1[[#This Row],[kelly/4 99]]*$W$2*$U$2</f>
        <v>#DIV/0!</v>
      </c>
      <c r="S3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8" spans="1:19" x14ac:dyDescent="0.2">
      <c r="A308">
        <v>8215</v>
      </c>
      <c r="B308" t="s">
        <v>45</v>
      </c>
      <c r="C308" s="1">
        <v>45623</v>
      </c>
      <c r="D308" t="s">
        <v>12</v>
      </c>
      <c r="E308">
        <v>1.5</v>
      </c>
      <c r="F308" s="2">
        <v>0.58823529411764697</v>
      </c>
      <c r="G308" s="2">
        <v>0.57730793203053998</v>
      </c>
      <c r="H308" s="2">
        <v>0.53010147195304702</v>
      </c>
      <c r="I308" s="2">
        <v>0.47552447552447502</v>
      </c>
      <c r="J308" s="2">
        <v>0.50724637681159401</v>
      </c>
      <c r="K308" s="2">
        <v>-3.5295534885649599E-2</v>
      </c>
      <c r="M308" s="2" t="e">
        <f>[1]!Table1[[#This Row],[kelly/4 365]]=(Table1[[#This Row],[poisson_likelihood]] - (1-Table1[[#This Row],[poisson_likelihood]])/(1/Table1[[#This Row],[365 implied]]-1))/4</f>
        <v>#DIV/0!</v>
      </c>
      <c r="N308" s="3" t="e">
        <f>Table1[[#This Row],[kelly/4 365]]*$W$2*$U$2</f>
        <v>#DIV/0!</v>
      </c>
      <c r="P308" s="2" t="e">
        <f>(Table1[[#This Row],[poisson_likelihood]] - (1-Table1[[#This Row],[poisson_likelihood]])/(1/Table1[[#This Row],[99/pinn implied]]-1))/4</f>
        <v>#DIV/0!</v>
      </c>
      <c r="Q308" s="3" t="e">
        <f>Table1[[#This Row],[kelly/4 99]]*$W$2*$U$2</f>
        <v>#DIV/0!</v>
      </c>
      <c r="S3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9" spans="1:19" x14ac:dyDescent="0.2">
      <c r="A309">
        <v>8311</v>
      </c>
      <c r="B309" t="s">
        <v>93</v>
      </c>
      <c r="C309" s="1">
        <v>45623</v>
      </c>
      <c r="D309" t="s">
        <v>12</v>
      </c>
      <c r="E309">
        <v>2.5</v>
      </c>
      <c r="F309" s="2">
        <v>0.56179775280898803</v>
      </c>
      <c r="G309" s="2">
        <v>0.54160356135881305</v>
      </c>
      <c r="H309" s="2">
        <v>0.49987918809586701</v>
      </c>
      <c r="I309" s="2">
        <v>0.52903225806451604</v>
      </c>
      <c r="J309" s="2">
        <v>0.51879699248120303</v>
      </c>
      <c r="K309" s="2">
        <v>-3.5325334996588499E-2</v>
      </c>
      <c r="M309" s="2" t="e">
        <f>[1]!Table1[[#This Row],[kelly/4 365]]=(Table1[[#This Row],[poisson_likelihood]] - (1-Table1[[#This Row],[poisson_likelihood]])/(1/Table1[[#This Row],[365 implied]]-1))/4</f>
        <v>#DIV/0!</v>
      </c>
      <c r="N309" s="3" t="e">
        <f>Table1[[#This Row],[kelly/4 365]]*$W$2*$U$2</f>
        <v>#DIV/0!</v>
      </c>
      <c r="P309" s="2" t="e">
        <f>(Table1[[#This Row],[poisson_likelihood]] - (1-Table1[[#This Row],[poisson_likelihood]])/(1/Table1[[#This Row],[99/pinn implied]]-1))/4</f>
        <v>#DIV/0!</v>
      </c>
      <c r="Q309" s="3" t="e">
        <f>Table1[[#This Row],[kelly/4 99]]*$W$2*$U$2</f>
        <v>#DIV/0!</v>
      </c>
      <c r="S3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0" spans="1:19" x14ac:dyDescent="0.2">
      <c r="A310">
        <v>8472</v>
      </c>
      <c r="B310" t="s">
        <v>173</v>
      </c>
      <c r="C310" s="1">
        <v>45623</v>
      </c>
      <c r="D310" t="s">
        <v>13</v>
      </c>
      <c r="E310">
        <v>2.5</v>
      </c>
      <c r="F310" s="2">
        <v>0.66225165562913901</v>
      </c>
      <c r="G310" s="2">
        <v>0.56432004208575703</v>
      </c>
      <c r="H310" s="2">
        <v>0.61337173392331801</v>
      </c>
      <c r="I310" s="2">
        <v>0.60162601626016199</v>
      </c>
      <c r="J310" s="2">
        <v>0.608108108108108</v>
      </c>
      <c r="K310" s="2">
        <v>-3.61807263606806E-2</v>
      </c>
      <c r="M310" s="2" t="e">
        <f>[1]!Table1[[#This Row],[kelly/4 365]]=(Table1[[#This Row],[poisson_likelihood]] - (1-Table1[[#This Row],[poisson_likelihood]])/(1/Table1[[#This Row],[365 implied]]-1))/4</f>
        <v>#DIV/0!</v>
      </c>
      <c r="N310" s="3" t="e">
        <f>Table1[[#This Row],[kelly/4 365]]*$W$2*$U$2</f>
        <v>#DIV/0!</v>
      </c>
      <c r="P310" s="2" t="e">
        <f>(Table1[[#This Row],[poisson_likelihood]] - (1-Table1[[#This Row],[poisson_likelihood]])/(1/Table1[[#This Row],[99/pinn implied]]-1))/4</f>
        <v>#DIV/0!</v>
      </c>
      <c r="Q310" s="3" t="e">
        <f>Table1[[#This Row],[kelly/4 99]]*$W$2*$U$2</f>
        <v>#DIV/0!</v>
      </c>
      <c r="S3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1" spans="1:19" x14ac:dyDescent="0.2">
      <c r="A311">
        <v>8483</v>
      </c>
      <c r="B311" t="s">
        <v>179</v>
      </c>
      <c r="C311" s="1">
        <v>45623</v>
      </c>
      <c r="D311" t="s">
        <v>12</v>
      </c>
      <c r="E311">
        <v>2.5</v>
      </c>
      <c r="F311" s="2">
        <v>0.47846889952153099</v>
      </c>
      <c r="G311" s="2">
        <v>0.44764396258165201</v>
      </c>
      <c r="H311" s="2">
        <v>0.40287160077348</v>
      </c>
      <c r="I311" s="2">
        <v>0.47058823529411697</v>
      </c>
      <c r="J311" s="2">
        <v>0.44984802431610899</v>
      </c>
      <c r="K311" s="2">
        <v>-3.6238154675097597E-2</v>
      </c>
      <c r="M311" s="2" t="e">
        <f>[1]!Table1[[#This Row],[kelly/4 365]]=(Table1[[#This Row],[poisson_likelihood]] - (1-Table1[[#This Row],[poisson_likelihood]])/(1/Table1[[#This Row],[365 implied]]-1))/4</f>
        <v>#DIV/0!</v>
      </c>
      <c r="N311" s="3" t="e">
        <f>Table1[[#This Row],[kelly/4 365]]*$W$2*$U$2</f>
        <v>#DIV/0!</v>
      </c>
      <c r="P311" s="2" t="e">
        <f>(Table1[[#This Row],[poisson_likelihood]] - (1-Table1[[#This Row],[poisson_likelihood]])/(1/Table1[[#This Row],[99/pinn implied]]-1))/4</f>
        <v>#DIV/0!</v>
      </c>
      <c r="Q311" s="3" t="e">
        <f>Table1[[#This Row],[kelly/4 99]]*$W$2*$U$2</f>
        <v>#DIV/0!</v>
      </c>
      <c r="S3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2" spans="1:19" x14ac:dyDescent="0.2">
      <c r="A312">
        <v>8189</v>
      </c>
      <c r="B312" t="s">
        <v>32</v>
      </c>
      <c r="C312" s="1">
        <v>45623</v>
      </c>
      <c r="D312" t="s">
        <v>12</v>
      </c>
      <c r="E312">
        <v>2.5</v>
      </c>
      <c r="F312" s="2">
        <v>0.47169811320754701</v>
      </c>
      <c r="G312" s="2">
        <v>0.43831861863813198</v>
      </c>
      <c r="H312" s="2">
        <v>0.39496439783538601</v>
      </c>
      <c r="I312" s="2">
        <v>0.393442622950819</v>
      </c>
      <c r="J312" s="2">
        <v>0.43492063492063399</v>
      </c>
      <c r="K312" s="2">
        <v>-3.6311490310040502E-2</v>
      </c>
      <c r="M312" s="2" t="e">
        <f>[1]!Table1[[#This Row],[kelly/4 365]]=(Table1[[#This Row],[poisson_likelihood]] - (1-Table1[[#This Row],[poisson_likelihood]])/(1/Table1[[#This Row],[365 implied]]-1))/4</f>
        <v>#DIV/0!</v>
      </c>
      <c r="N312" s="3" t="e">
        <f>Table1[[#This Row],[kelly/4 365]]*$W$2*$U$2</f>
        <v>#DIV/0!</v>
      </c>
      <c r="P312" s="2" t="e">
        <f>(Table1[[#This Row],[poisson_likelihood]] - (1-Table1[[#This Row],[poisson_likelihood]])/(1/Table1[[#This Row],[99/pinn implied]]-1))/4</f>
        <v>#DIV/0!</v>
      </c>
      <c r="Q312" s="3" t="e">
        <f>Table1[[#This Row],[kelly/4 99]]*$W$2*$U$2</f>
        <v>#DIV/0!</v>
      </c>
      <c r="S3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3" spans="1:19" x14ac:dyDescent="0.2">
      <c r="A313">
        <v>8220</v>
      </c>
      <c r="B313" t="s">
        <v>47</v>
      </c>
      <c r="C313" s="1">
        <v>45623</v>
      </c>
      <c r="D313" t="s">
        <v>13</v>
      </c>
      <c r="E313">
        <v>2.5</v>
      </c>
      <c r="F313" s="2">
        <v>0.48076923076923</v>
      </c>
      <c r="G313" s="2">
        <v>0.374294936105111</v>
      </c>
      <c r="H313" s="2">
        <v>0.40500613287488402</v>
      </c>
      <c r="I313" s="2">
        <v>0.35869565217391303</v>
      </c>
      <c r="J313" s="2">
        <v>0.36024844720496801</v>
      </c>
      <c r="K313" s="2">
        <v>-3.6478528615796098E-2</v>
      </c>
      <c r="M313" s="2" t="e">
        <f>[1]!Table1[[#This Row],[kelly/4 365]]=(Table1[[#This Row],[poisson_likelihood]] - (1-Table1[[#This Row],[poisson_likelihood]])/(1/Table1[[#This Row],[365 implied]]-1))/4</f>
        <v>#DIV/0!</v>
      </c>
      <c r="N313" s="3" t="e">
        <f>Table1[[#This Row],[kelly/4 365]]*$W$2*$U$2</f>
        <v>#DIV/0!</v>
      </c>
      <c r="P313" s="2" t="e">
        <f>(Table1[[#This Row],[poisson_likelihood]] - (1-Table1[[#This Row],[poisson_likelihood]])/(1/Table1[[#This Row],[99/pinn implied]]-1))/4</f>
        <v>#DIV/0!</v>
      </c>
      <c r="Q313" s="3" t="e">
        <f>Table1[[#This Row],[kelly/4 99]]*$W$2*$U$2</f>
        <v>#DIV/0!</v>
      </c>
      <c r="S3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4" spans="1:19" x14ac:dyDescent="0.2">
      <c r="A314">
        <v>8247</v>
      </c>
      <c r="B314" t="s">
        <v>61</v>
      </c>
      <c r="C314" s="1">
        <v>45623</v>
      </c>
      <c r="D314" t="s">
        <v>12</v>
      </c>
      <c r="E314">
        <v>2.5</v>
      </c>
      <c r="F314" s="2">
        <v>0.53191489361702105</v>
      </c>
      <c r="G314" s="2">
        <v>0.50635459215821699</v>
      </c>
      <c r="H314" s="2">
        <v>0.46337296277529599</v>
      </c>
      <c r="I314" s="2">
        <v>0.44025157232704398</v>
      </c>
      <c r="J314" s="2">
        <v>0.43728813559322</v>
      </c>
      <c r="K314" s="2">
        <v>-3.6607622154102903E-2</v>
      </c>
      <c r="M314" s="2" t="e">
        <f>[1]!Table1[[#This Row],[kelly/4 365]]=(Table1[[#This Row],[poisson_likelihood]] - (1-Table1[[#This Row],[poisson_likelihood]])/(1/Table1[[#This Row],[365 implied]]-1))/4</f>
        <v>#DIV/0!</v>
      </c>
      <c r="N314" s="3" t="e">
        <f>Table1[[#This Row],[kelly/4 365]]*$W$2*$U$2</f>
        <v>#DIV/0!</v>
      </c>
      <c r="P314" s="2" t="e">
        <f>(Table1[[#This Row],[poisson_likelihood]] - (1-Table1[[#This Row],[poisson_likelihood]])/(1/Table1[[#This Row],[99/pinn implied]]-1))/4</f>
        <v>#DIV/0!</v>
      </c>
      <c r="Q314" s="3" t="e">
        <f>Table1[[#This Row],[kelly/4 99]]*$W$2*$U$2</f>
        <v>#DIV/0!</v>
      </c>
      <c r="S3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5" spans="1:19" x14ac:dyDescent="0.2">
      <c r="A315">
        <v>8504</v>
      </c>
      <c r="B315" t="s">
        <v>189</v>
      </c>
      <c r="C315" s="1">
        <v>45623</v>
      </c>
      <c r="D315" t="s">
        <v>13</v>
      </c>
      <c r="E315">
        <v>2.5</v>
      </c>
      <c r="F315" s="2">
        <v>0.42372881355932202</v>
      </c>
      <c r="G315" s="2">
        <v>0.313476510559901</v>
      </c>
      <c r="H315" s="2">
        <v>0.33896380279665</v>
      </c>
      <c r="I315" s="2">
        <v>0.36094674556213002</v>
      </c>
      <c r="J315" s="2">
        <v>0.33680555555555503</v>
      </c>
      <c r="K315" s="2">
        <v>-3.6773056139688398E-2</v>
      </c>
      <c r="M315" s="2" t="e">
        <f>[1]!Table1[[#This Row],[kelly/4 365]]=(Table1[[#This Row],[poisson_likelihood]] - (1-Table1[[#This Row],[poisson_likelihood]])/(1/Table1[[#This Row],[365 implied]]-1))/4</f>
        <v>#DIV/0!</v>
      </c>
      <c r="N315" s="3" t="e">
        <f>Table1[[#This Row],[kelly/4 365]]*$W$2*$U$2</f>
        <v>#DIV/0!</v>
      </c>
      <c r="P315" s="2" t="e">
        <f>(Table1[[#This Row],[poisson_likelihood]] - (1-Table1[[#This Row],[poisson_likelihood]])/(1/Table1[[#This Row],[99/pinn implied]]-1))/4</f>
        <v>#DIV/0!</v>
      </c>
      <c r="Q315" s="3" t="e">
        <f>Table1[[#This Row],[kelly/4 99]]*$W$2*$U$2</f>
        <v>#DIV/0!</v>
      </c>
      <c r="S3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6" spans="1:19" x14ac:dyDescent="0.2">
      <c r="A316">
        <v>8469</v>
      </c>
      <c r="B316" t="s">
        <v>172</v>
      </c>
      <c r="C316" s="1">
        <v>45623</v>
      </c>
      <c r="D316" t="s">
        <v>12</v>
      </c>
      <c r="E316">
        <v>3.5</v>
      </c>
      <c r="F316" s="2">
        <v>0.427350427350427</v>
      </c>
      <c r="G316" s="2">
        <v>0.37340714934401598</v>
      </c>
      <c r="H316" s="2">
        <v>0.34282335235593198</v>
      </c>
      <c r="I316" s="2">
        <v>0.35849056603773499</v>
      </c>
      <c r="J316" s="2">
        <v>0.34482758620689602</v>
      </c>
      <c r="K316" s="2">
        <v>-3.6901745426701299E-2</v>
      </c>
      <c r="M316" s="2" t="e">
        <f>[1]!Table1[[#This Row],[kelly/4 365]]=(Table1[[#This Row],[poisson_likelihood]] - (1-Table1[[#This Row],[poisson_likelihood]])/(1/Table1[[#This Row],[365 implied]]-1))/4</f>
        <v>#DIV/0!</v>
      </c>
      <c r="N316" s="3" t="e">
        <f>Table1[[#This Row],[kelly/4 365]]*$W$2*$U$2</f>
        <v>#DIV/0!</v>
      </c>
      <c r="P316" s="2" t="e">
        <f>(Table1[[#This Row],[poisson_likelihood]] - (1-Table1[[#This Row],[poisson_likelihood]])/(1/Table1[[#This Row],[99/pinn implied]]-1))/4</f>
        <v>#DIV/0!</v>
      </c>
      <c r="Q316" s="3" t="e">
        <f>Table1[[#This Row],[kelly/4 99]]*$W$2*$U$2</f>
        <v>#DIV/0!</v>
      </c>
      <c r="S3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7" spans="1:19" x14ac:dyDescent="0.2">
      <c r="A317">
        <v>8201</v>
      </c>
      <c r="B317" t="s">
        <v>38</v>
      </c>
      <c r="C317" s="1">
        <v>45623</v>
      </c>
      <c r="D317" t="s">
        <v>12</v>
      </c>
      <c r="E317">
        <v>2.5</v>
      </c>
      <c r="F317" s="2">
        <v>0.48076923076923</v>
      </c>
      <c r="G317" s="2">
        <v>0.44879599035540002</v>
      </c>
      <c r="H317" s="2">
        <v>0.40399581736358597</v>
      </c>
      <c r="I317" s="2">
        <v>0.40677966101694901</v>
      </c>
      <c r="J317" s="2">
        <v>0.412162162162162</v>
      </c>
      <c r="K317" s="2">
        <v>-3.6964976824939599E-2</v>
      </c>
      <c r="M317" s="2" t="e">
        <f>[1]!Table1[[#This Row],[kelly/4 365]]=(Table1[[#This Row],[poisson_likelihood]] - (1-Table1[[#This Row],[poisson_likelihood]])/(1/Table1[[#This Row],[365 implied]]-1))/4</f>
        <v>#DIV/0!</v>
      </c>
      <c r="N317" s="3" t="e">
        <f>Table1[[#This Row],[kelly/4 365]]*$W$2*$U$2</f>
        <v>#DIV/0!</v>
      </c>
      <c r="P317" s="2" t="e">
        <f>(Table1[[#This Row],[poisson_likelihood]] - (1-Table1[[#This Row],[poisson_likelihood]])/(1/Table1[[#This Row],[99/pinn implied]]-1))/4</f>
        <v>#DIV/0!</v>
      </c>
      <c r="Q317" s="3" t="e">
        <f>Table1[[#This Row],[kelly/4 99]]*$W$2*$U$2</f>
        <v>#DIV/0!</v>
      </c>
      <c r="S3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8" spans="1:19" x14ac:dyDescent="0.2">
      <c r="A318">
        <v>8267</v>
      </c>
      <c r="B318" t="s">
        <v>71</v>
      </c>
      <c r="C318" s="1">
        <v>45623</v>
      </c>
      <c r="D318" t="s">
        <v>12</v>
      </c>
      <c r="E318">
        <v>1.5</v>
      </c>
      <c r="F318" s="2">
        <v>0.57471264367816</v>
      </c>
      <c r="G318" s="2">
        <v>0.56384356208778297</v>
      </c>
      <c r="H318" s="2">
        <v>0.511584232800818</v>
      </c>
      <c r="I318" s="2">
        <v>0.51764705882352902</v>
      </c>
      <c r="J318" s="2">
        <v>0.49504950495049499</v>
      </c>
      <c r="K318" s="2">
        <v>-3.71092685562757E-2</v>
      </c>
      <c r="M318" s="2" t="e">
        <f>[1]!Table1[[#This Row],[kelly/4 365]]=(Table1[[#This Row],[poisson_likelihood]] - (1-Table1[[#This Row],[poisson_likelihood]])/(1/Table1[[#This Row],[365 implied]]-1))/4</f>
        <v>#DIV/0!</v>
      </c>
      <c r="N318" s="3" t="e">
        <f>Table1[[#This Row],[kelly/4 365]]*$W$2*$U$2</f>
        <v>#DIV/0!</v>
      </c>
      <c r="P318" s="2" t="e">
        <f>(Table1[[#This Row],[poisson_likelihood]] - (1-Table1[[#This Row],[poisson_likelihood]])/(1/Table1[[#This Row],[99/pinn implied]]-1))/4</f>
        <v>#DIV/0!</v>
      </c>
      <c r="Q318" s="3" t="e">
        <f>Table1[[#This Row],[kelly/4 99]]*$W$2*$U$2</f>
        <v>#DIV/0!</v>
      </c>
      <c r="S3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9" spans="1:19" x14ac:dyDescent="0.2">
      <c r="A319">
        <v>8301</v>
      </c>
      <c r="B319" t="s">
        <v>88</v>
      </c>
      <c r="C319" s="1">
        <v>45623</v>
      </c>
      <c r="D319" t="s">
        <v>12</v>
      </c>
      <c r="E319">
        <v>2.5</v>
      </c>
      <c r="F319" s="2">
        <v>0.467289719626168</v>
      </c>
      <c r="G319" s="2">
        <v>0.44392478635001498</v>
      </c>
      <c r="H319" s="2">
        <v>0.38816208142897501</v>
      </c>
      <c r="I319" s="2">
        <v>0.29126213592233002</v>
      </c>
      <c r="J319" s="2">
        <v>0.33980582524271802</v>
      </c>
      <c r="K319" s="2">
        <v>-3.7134461785524597E-2</v>
      </c>
      <c r="M319" s="2" t="e">
        <f>[1]!Table1[[#This Row],[kelly/4 365]]=(Table1[[#This Row],[poisson_likelihood]] - (1-Table1[[#This Row],[poisson_likelihood]])/(1/Table1[[#This Row],[365 implied]]-1))/4</f>
        <v>#DIV/0!</v>
      </c>
      <c r="N319" s="3" t="e">
        <f>Table1[[#This Row],[kelly/4 365]]*$W$2*$U$2</f>
        <v>#DIV/0!</v>
      </c>
      <c r="P319" s="2" t="e">
        <f>(Table1[[#This Row],[poisson_likelihood]] - (1-Table1[[#This Row],[poisson_likelihood]])/(1/Table1[[#This Row],[99/pinn implied]]-1))/4</f>
        <v>#DIV/0!</v>
      </c>
      <c r="Q319" s="3" t="e">
        <f>Table1[[#This Row],[kelly/4 99]]*$W$2*$U$2</f>
        <v>#DIV/0!</v>
      </c>
      <c r="S3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0" spans="1:19" x14ac:dyDescent="0.2">
      <c r="A320">
        <v>8419</v>
      </c>
      <c r="B320" t="s">
        <v>147</v>
      </c>
      <c r="C320" s="1">
        <v>45623</v>
      </c>
      <c r="D320" t="s">
        <v>12</v>
      </c>
      <c r="E320">
        <v>1.5</v>
      </c>
      <c r="F320" s="2">
        <v>0.62111801242235998</v>
      </c>
      <c r="G320" s="2">
        <v>0.60442211381226796</v>
      </c>
      <c r="H320" s="2">
        <v>0.56470907064753895</v>
      </c>
      <c r="I320" s="2">
        <v>0.51428571428571401</v>
      </c>
      <c r="J320" s="2">
        <v>0.50854700854700796</v>
      </c>
      <c r="K320" s="2">
        <v>-3.7220654203877601E-2</v>
      </c>
      <c r="M320" s="2" t="e">
        <f>[1]!Table1[[#This Row],[kelly/4 365]]=(Table1[[#This Row],[poisson_likelihood]] - (1-Table1[[#This Row],[poisson_likelihood]])/(1/Table1[[#This Row],[365 implied]]-1))/4</f>
        <v>#DIV/0!</v>
      </c>
      <c r="N320" s="3" t="e">
        <f>Table1[[#This Row],[kelly/4 365]]*$W$2*$U$2</f>
        <v>#DIV/0!</v>
      </c>
      <c r="P320" s="2" t="e">
        <f>(Table1[[#This Row],[poisson_likelihood]] - (1-Table1[[#This Row],[poisson_likelihood]])/(1/Table1[[#This Row],[99/pinn implied]]-1))/4</f>
        <v>#DIV/0!</v>
      </c>
      <c r="Q320" s="3" t="e">
        <f>Table1[[#This Row],[kelly/4 99]]*$W$2*$U$2</f>
        <v>#DIV/0!</v>
      </c>
      <c r="S3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1" spans="1:19" x14ac:dyDescent="0.2">
      <c r="A321">
        <v>8422</v>
      </c>
      <c r="B321" t="s">
        <v>148</v>
      </c>
      <c r="C321" s="1">
        <v>45623</v>
      </c>
      <c r="D321" t="s">
        <v>13</v>
      </c>
      <c r="E321">
        <v>2.5</v>
      </c>
      <c r="F321" s="2">
        <v>0.50505050505050497</v>
      </c>
      <c r="G321" s="2">
        <v>0.40198283206176699</v>
      </c>
      <c r="H321" s="2">
        <v>0.43132910302300997</v>
      </c>
      <c r="I321" s="2">
        <v>0.42934782608695599</v>
      </c>
      <c r="J321" s="2">
        <v>0.487341772151898</v>
      </c>
      <c r="K321" s="2">
        <v>-3.7236830615928501E-2</v>
      </c>
      <c r="M321" s="2" t="e">
        <f>[1]!Table1[[#This Row],[kelly/4 365]]=(Table1[[#This Row],[poisson_likelihood]] - (1-Table1[[#This Row],[poisson_likelihood]])/(1/Table1[[#This Row],[365 implied]]-1))/4</f>
        <v>#DIV/0!</v>
      </c>
      <c r="N321" s="3" t="e">
        <f>Table1[[#This Row],[kelly/4 365]]*$W$2*$U$2</f>
        <v>#DIV/0!</v>
      </c>
      <c r="P321" s="2" t="e">
        <f>(Table1[[#This Row],[poisson_likelihood]] - (1-Table1[[#This Row],[poisson_likelihood]])/(1/Table1[[#This Row],[99/pinn implied]]-1))/4</f>
        <v>#DIV/0!</v>
      </c>
      <c r="Q321" s="3" t="e">
        <f>Table1[[#This Row],[kelly/4 99]]*$W$2*$U$2</f>
        <v>#DIV/0!</v>
      </c>
      <c r="S3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2" spans="1:19" x14ac:dyDescent="0.2">
      <c r="A322">
        <v>8188</v>
      </c>
      <c r="B322" t="s">
        <v>31</v>
      </c>
      <c r="C322" s="1">
        <v>45623</v>
      </c>
      <c r="D322" t="s">
        <v>13</v>
      </c>
      <c r="E322">
        <v>1.5</v>
      </c>
      <c r="F322" s="2">
        <v>0.54054054054054002</v>
      </c>
      <c r="G322" s="2">
        <v>0.41947500162691698</v>
      </c>
      <c r="H322" s="2">
        <v>0.47099399367870798</v>
      </c>
      <c r="I322" s="2">
        <v>0.41954022988505701</v>
      </c>
      <c r="J322" s="2">
        <v>0.42567567567567499</v>
      </c>
      <c r="K322" s="2">
        <v>-3.7841503439525997E-2</v>
      </c>
      <c r="M322" s="2" t="e">
        <f>[1]!Table1[[#This Row],[kelly/4 365]]=(Table1[[#This Row],[poisson_likelihood]] - (1-Table1[[#This Row],[poisson_likelihood]])/(1/Table1[[#This Row],[365 implied]]-1))/4</f>
        <v>#DIV/0!</v>
      </c>
      <c r="N322" s="3" t="e">
        <f>Table1[[#This Row],[kelly/4 365]]*$W$2*$U$2</f>
        <v>#DIV/0!</v>
      </c>
      <c r="P322" s="2" t="e">
        <f>(Table1[[#This Row],[poisson_likelihood]] - (1-Table1[[#This Row],[poisson_likelihood]])/(1/Table1[[#This Row],[99/pinn implied]]-1))/4</f>
        <v>#DIV/0!</v>
      </c>
      <c r="Q322" s="3" t="e">
        <f>Table1[[#This Row],[kelly/4 99]]*$W$2*$U$2</f>
        <v>#DIV/0!</v>
      </c>
      <c r="S3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3" spans="1:19" x14ac:dyDescent="0.2">
      <c r="A323">
        <v>8407</v>
      </c>
      <c r="B323" t="s">
        <v>141</v>
      </c>
      <c r="C323" s="1">
        <v>45623</v>
      </c>
      <c r="D323" t="s">
        <v>12</v>
      </c>
      <c r="E323">
        <v>2.5</v>
      </c>
      <c r="F323" s="2">
        <v>0.64935064935064901</v>
      </c>
      <c r="G323" s="2">
        <v>0.63905307500642505</v>
      </c>
      <c r="H323" s="2">
        <v>0.59552612308776598</v>
      </c>
      <c r="I323" s="2">
        <v>0.626582278481012</v>
      </c>
      <c r="J323" s="2">
        <v>0.61805555555555503</v>
      </c>
      <c r="K323" s="2">
        <v>-3.8374893724462802E-2</v>
      </c>
      <c r="M323" s="2" t="e">
        <f>[1]!Table1[[#This Row],[kelly/4 365]]=(Table1[[#This Row],[poisson_likelihood]] - (1-Table1[[#This Row],[poisson_likelihood]])/(1/Table1[[#This Row],[365 implied]]-1))/4</f>
        <v>#DIV/0!</v>
      </c>
      <c r="N323" s="3" t="e">
        <f>Table1[[#This Row],[kelly/4 365]]*$W$2*$U$2</f>
        <v>#DIV/0!</v>
      </c>
      <c r="P323" s="2" t="e">
        <f>(Table1[[#This Row],[poisson_likelihood]] - (1-Table1[[#This Row],[poisson_likelihood]])/(1/Table1[[#This Row],[99/pinn implied]]-1))/4</f>
        <v>#DIV/0!</v>
      </c>
      <c r="Q323" s="3" t="e">
        <f>Table1[[#This Row],[kelly/4 99]]*$W$2*$U$2</f>
        <v>#DIV/0!</v>
      </c>
      <c r="S3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4" spans="1:19" x14ac:dyDescent="0.2">
      <c r="A324">
        <v>8485</v>
      </c>
      <c r="B324" t="s">
        <v>180</v>
      </c>
      <c r="C324" s="1">
        <v>45623</v>
      </c>
      <c r="D324" t="s">
        <v>12</v>
      </c>
      <c r="E324">
        <v>1.5</v>
      </c>
      <c r="F324" s="2">
        <v>0.56497175141242895</v>
      </c>
      <c r="G324" s="2">
        <v>0.55334899820445704</v>
      </c>
      <c r="H324" s="2">
        <v>0.49814834002382502</v>
      </c>
      <c r="I324" s="2">
        <v>0.49456521739130399</v>
      </c>
      <c r="J324" s="2">
        <v>0.490566037735849</v>
      </c>
      <c r="K324" s="2">
        <v>-3.84017656356586E-2</v>
      </c>
      <c r="M324" s="2" t="e">
        <f>[1]!Table1[[#This Row],[kelly/4 365]]=(Table1[[#This Row],[poisson_likelihood]] - (1-Table1[[#This Row],[poisson_likelihood]])/(1/Table1[[#This Row],[365 implied]]-1))/4</f>
        <v>#DIV/0!</v>
      </c>
      <c r="N324" s="3" t="e">
        <f>Table1[[#This Row],[kelly/4 365]]*$W$2*$U$2</f>
        <v>#DIV/0!</v>
      </c>
      <c r="P324" s="2" t="e">
        <f>(Table1[[#This Row],[poisson_likelihood]] - (1-Table1[[#This Row],[poisson_likelihood]])/(1/Table1[[#This Row],[99/pinn implied]]-1))/4</f>
        <v>#DIV/0!</v>
      </c>
      <c r="Q324" s="3" t="e">
        <f>Table1[[#This Row],[kelly/4 99]]*$W$2*$U$2</f>
        <v>#DIV/0!</v>
      </c>
      <c r="S3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5" spans="1:19" x14ac:dyDescent="0.2">
      <c r="A325">
        <v>8410</v>
      </c>
      <c r="B325" t="s">
        <v>142</v>
      </c>
      <c r="C325" s="1">
        <v>45623</v>
      </c>
      <c r="D325" t="s">
        <v>13</v>
      </c>
      <c r="E325">
        <v>2.5</v>
      </c>
      <c r="F325" s="2">
        <v>0.42553191489361702</v>
      </c>
      <c r="G325" s="2">
        <v>0.309370184098129</v>
      </c>
      <c r="H325" s="2">
        <v>0.33725675082077999</v>
      </c>
      <c r="I325" s="2">
        <v>0.286549707602339</v>
      </c>
      <c r="J325" s="2">
        <v>0.29641693811074898</v>
      </c>
      <c r="K325" s="2">
        <v>-3.8416043624290103E-2</v>
      </c>
      <c r="M325" s="2" t="e">
        <f>[1]!Table1[[#This Row],[kelly/4 365]]=(Table1[[#This Row],[poisson_likelihood]] - (1-Table1[[#This Row],[poisson_likelihood]])/(1/Table1[[#This Row],[365 implied]]-1))/4</f>
        <v>#DIV/0!</v>
      </c>
      <c r="N325" s="3" t="e">
        <f>Table1[[#This Row],[kelly/4 365]]*$W$2*$U$2</f>
        <v>#DIV/0!</v>
      </c>
      <c r="P325" s="2" t="e">
        <f>(Table1[[#This Row],[poisson_likelihood]] - (1-Table1[[#This Row],[poisson_likelihood]])/(1/Table1[[#This Row],[99/pinn implied]]-1))/4</f>
        <v>#DIV/0!</v>
      </c>
      <c r="Q325" s="3" t="e">
        <f>Table1[[#This Row],[kelly/4 99]]*$W$2*$U$2</f>
        <v>#DIV/0!</v>
      </c>
      <c r="S3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6" spans="1:19" x14ac:dyDescent="0.2">
      <c r="A326">
        <v>8498</v>
      </c>
      <c r="B326" t="s">
        <v>186</v>
      </c>
      <c r="C326" s="1">
        <v>45623</v>
      </c>
      <c r="D326" t="s">
        <v>13</v>
      </c>
      <c r="E326">
        <v>1.5</v>
      </c>
      <c r="F326" s="2">
        <v>0.43668122270742299</v>
      </c>
      <c r="G326" s="2">
        <v>0.311000983871076</v>
      </c>
      <c r="H326" s="2">
        <v>0.34971785289628499</v>
      </c>
      <c r="I326" s="2">
        <v>0.36158192090395402</v>
      </c>
      <c r="J326" s="2">
        <v>0.38032786885245901</v>
      </c>
      <c r="K326" s="2">
        <v>-3.8594208695253297E-2</v>
      </c>
      <c r="M326" s="2" t="e">
        <f>[1]!Table1[[#This Row],[kelly/4 365]]=(Table1[[#This Row],[poisson_likelihood]] - (1-Table1[[#This Row],[poisson_likelihood]])/(1/Table1[[#This Row],[365 implied]]-1))/4</f>
        <v>#DIV/0!</v>
      </c>
      <c r="N326" s="3" t="e">
        <f>Table1[[#This Row],[kelly/4 365]]*$W$2*$U$2</f>
        <v>#DIV/0!</v>
      </c>
      <c r="P326" s="2" t="e">
        <f>(Table1[[#This Row],[poisson_likelihood]] - (1-Table1[[#This Row],[poisson_likelihood]])/(1/Table1[[#This Row],[99/pinn implied]]-1))/4</f>
        <v>#DIV/0!</v>
      </c>
      <c r="Q326" s="3" t="e">
        <f>Table1[[#This Row],[kelly/4 99]]*$W$2*$U$2</f>
        <v>#DIV/0!</v>
      </c>
      <c r="S3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7" spans="1:19" x14ac:dyDescent="0.2">
      <c r="A327">
        <v>8288</v>
      </c>
      <c r="B327" t="s">
        <v>81</v>
      </c>
      <c r="C327" s="1">
        <v>45623</v>
      </c>
      <c r="D327" t="s">
        <v>13</v>
      </c>
      <c r="E327">
        <v>2.5</v>
      </c>
      <c r="F327" s="2">
        <v>0.434782608695652</v>
      </c>
      <c r="G327" s="2">
        <v>0.331436618957763</v>
      </c>
      <c r="H327" s="2">
        <v>0.347003652467476</v>
      </c>
      <c r="I327" s="2">
        <v>0.34228187919462999</v>
      </c>
      <c r="J327" s="2">
        <v>0.37809187279151901</v>
      </c>
      <c r="K327" s="2">
        <v>-3.8825307562462497E-2</v>
      </c>
      <c r="M327" s="2" t="e">
        <f>[1]!Table1[[#This Row],[kelly/4 365]]=(Table1[[#This Row],[poisson_likelihood]] - (1-Table1[[#This Row],[poisson_likelihood]])/(1/Table1[[#This Row],[365 implied]]-1))/4</f>
        <v>#DIV/0!</v>
      </c>
      <c r="N327" s="3" t="e">
        <f>Table1[[#This Row],[kelly/4 365]]*$W$2*$U$2</f>
        <v>#DIV/0!</v>
      </c>
      <c r="P327" s="2" t="e">
        <f>(Table1[[#This Row],[poisson_likelihood]] - (1-Table1[[#This Row],[poisson_likelihood]])/(1/Table1[[#This Row],[99/pinn implied]]-1))/4</f>
        <v>#DIV/0!</v>
      </c>
      <c r="Q327" s="3" t="e">
        <f>Table1[[#This Row],[kelly/4 99]]*$W$2*$U$2</f>
        <v>#DIV/0!</v>
      </c>
      <c r="S3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8" spans="1:19" x14ac:dyDescent="0.2">
      <c r="A328">
        <v>8427</v>
      </c>
      <c r="B328" t="s">
        <v>151</v>
      </c>
      <c r="C328" s="1">
        <v>45623</v>
      </c>
      <c r="D328" t="s">
        <v>12</v>
      </c>
      <c r="E328">
        <v>2.5</v>
      </c>
      <c r="F328" s="2">
        <v>0.40160642570281102</v>
      </c>
      <c r="G328" s="2">
        <v>0.35213637461654601</v>
      </c>
      <c r="H328" s="2">
        <v>0.30795364539178499</v>
      </c>
      <c r="I328" s="2">
        <v>0.32142857142857101</v>
      </c>
      <c r="J328" s="2">
        <v>0.32323232323232298</v>
      </c>
      <c r="K328" s="2">
        <v>-3.9126748821216903E-2</v>
      </c>
      <c r="M328" s="2" t="e">
        <f>[1]!Table1[[#This Row],[kelly/4 365]]=(Table1[[#This Row],[poisson_likelihood]] - (1-Table1[[#This Row],[poisson_likelihood]])/(1/Table1[[#This Row],[365 implied]]-1))/4</f>
        <v>#DIV/0!</v>
      </c>
      <c r="N328" s="3" t="e">
        <f>Table1[[#This Row],[kelly/4 365]]*$W$2*$U$2</f>
        <v>#DIV/0!</v>
      </c>
      <c r="P328" s="2" t="e">
        <f>(Table1[[#This Row],[poisson_likelihood]] - (1-Table1[[#This Row],[poisson_likelihood]])/(1/Table1[[#This Row],[99/pinn implied]]-1))/4</f>
        <v>#DIV/0!</v>
      </c>
      <c r="Q328" s="3" t="e">
        <f>Table1[[#This Row],[kelly/4 99]]*$W$2*$U$2</f>
        <v>#DIV/0!</v>
      </c>
      <c r="S3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9" spans="1:19" x14ac:dyDescent="0.2">
      <c r="A329">
        <v>8330</v>
      </c>
      <c r="B329" t="s">
        <v>102</v>
      </c>
      <c r="C329" s="1">
        <v>45623</v>
      </c>
      <c r="D329" t="s">
        <v>13</v>
      </c>
      <c r="E329">
        <v>1.5</v>
      </c>
      <c r="F329" s="2">
        <v>0.45045045045045001</v>
      </c>
      <c r="G329" s="2">
        <v>0.34780665672266903</v>
      </c>
      <c r="H329" s="2">
        <v>0.36387811867896602</v>
      </c>
      <c r="I329" s="2">
        <v>0.392405063291139</v>
      </c>
      <c r="J329" s="2">
        <v>0.390070921985815</v>
      </c>
      <c r="K329" s="2">
        <v>-3.93833148632571E-2</v>
      </c>
      <c r="M329" s="2" t="e">
        <f>[1]!Table1[[#This Row],[kelly/4 365]]=(Table1[[#This Row],[poisson_likelihood]] - (1-Table1[[#This Row],[poisson_likelihood]])/(1/Table1[[#This Row],[365 implied]]-1))/4</f>
        <v>#DIV/0!</v>
      </c>
      <c r="N329" s="3" t="e">
        <f>Table1[[#This Row],[kelly/4 365]]*$W$2*$U$2</f>
        <v>#DIV/0!</v>
      </c>
      <c r="P329" s="2" t="e">
        <f>(Table1[[#This Row],[poisson_likelihood]] - (1-Table1[[#This Row],[poisson_likelihood]])/(1/Table1[[#This Row],[99/pinn implied]]-1))/4</f>
        <v>#DIV/0!</v>
      </c>
      <c r="Q329" s="3" t="e">
        <f>Table1[[#This Row],[kelly/4 99]]*$W$2*$U$2</f>
        <v>#DIV/0!</v>
      </c>
      <c r="S3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0" spans="1:19" x14ac:dyDescent="0.2">
      <c r="A330">
        <v>8482</v>
      </c>
      <c r="B330" t="s">
        <v>178</v>
      </c>
      <c r="C330" s="1">
        <v>45623</v>
      </c>
      <c r="D330" t="s">
        <v>13</v>
      </c>
      <c r="E330">
        <v>3.5</v>
      </c>
      <c r="F330" s="2">
        <v>0.56179775280898803</v>
      </c>
      <c r="G330" s="2">
        <v>0.45630506502833801</v>
      </c>
      <c r="H330" s="2">
        <v>0.49265185277496099</v>
      </c>
      <c r="I330" s="2">
        <v>0.48684210526315702</v>
      </c>
      <c r="J330" s="2">
        <v>0.48327137546468402</v>
      </c>
      <c r="K330" s="2">
        <v>-3.94486224553105E-2</v>
      </c>
      <c r="M330" s="2" t="e">
        <f>[1]!Table1[[#This Row],[kelly/4 365]]=(Table1[[#This Row],[poisson_likelihood]] - (1-Table1[[#This Row],[poisson_likelihood]])/(1/Table1[[#This Row],[365 implied]]-1))/4</f>
        <v>#DIV/0!</v>
      </c>
      <c r="N330" s="3" t="e">
        <f>Table1[[#This Row],[kelly/4 365]]*$W$2*$U$2</f>
        <v>#DIV/0!</v>
      </c>
      <c r="P330" s="2" t="e">
        <f>(Table1[[#This Row],[poisson_likelihood]] - (1-Table1[[#This Row],[poisson_likelihood]])/(1/Table1[[#This Row],[99/pinn implied]]-1))/4</f>
        <v>#DIV/0!</v>
      </c>
      <c r="Q330" s="3" t="e">
        <f>Table1[[#This Row],[kelly/4 99]]*$W$2*$U$2</f>
        <v>#DIV/0!</v>
      </c>
      <c r="S3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1" spans="1:19" x14ac:dyDescent="0.2">
      <c r="A331">
        <v>8240</v>
      </c>
      <c r="B331" t="s">
        <v>57</v>
      </c>
      <c r="C331" s="1">
        <v>45623</v>
      </c>
      <c r="D331" t="s">
        <v>13</v>
      </c>
      <c r="E331">
        <v>2.5</v>
      </c>
      <c r="F331" s="2">
        <v>0.50505050505050497</v>
      </c>
      <c r="G331" s="2">
        <v>0.39185082789048897</v>
      </c>
      <c r="H331" s="2">
        <v>0.42576464614146597</v>
      </c>
      <c r="I331" s="2">
        <v>0.45161290322580599</v>
      </c>
      <c r="J331" s="2">
        <v>0.42546583850931602</v>
      </c>
      <c r="K331" s="2">
        <v>-4.0047449142830802E-2</v>
      </c>
      <c r="M331" s="2" t="e">
        <f>[1]!Table1[[#This Row],[kelly/4 365]]=(Table1[[#This Row],[poisson_likelihood]] - (1-Table1[[#This Row],[poisson_likelihood]])/(1/Table1[[#This Row],[365 implied]]-1))/4</f>
        <v>#DIV/0!</v>
      </c>
      <c r="N331" s="3" t="e">
        <f>Table1[[#This Row],[kelly/4 365]]*$W$2*$U$2</f>
        <v>#DIV/0!</v>
      </c>
      <c r="P331" s="2" t="e">
        <f>(Table1[[#This Row],[poisson_likelihood]] - (1-Table1[[#This Row],[poisson_likelihood]])/(1/Table1[[#This Row],[99/pinn implied]]-1))/4</f>
        <v>#DIV/0!</v>
      </c>
      <c r="Q331" s="3" t="e">
        <f>Table1[[#This Row],[kelly/4 99]]*$W$2*$U$2</f>
        <v>#DIV/0!</v>
      </c>
      <c r="S3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2" spans="1:19" x14ac:dyDescent="0.2">
      <c r="A332">
        <v>8396</v>
      </c>
      <c r="B332" t="s">
        <v>135</v>
      </c>
      <c r="C332" s="1">
        <v>45623</v>
      </c>
      <c r="D332" t="s">
        <v>13</v>
      </c>
      <c r="E332">
        <v>2.5</v>
      </c>
      <c r="F332" s="2">
        <v>0.44843049327354201</v>
      </c>
      <c r="G332" s="2">
        <v>0.35130665694608898</v>
      </c>
      <c r="H332" s="2">
        <v>0.35931256210793</v>
      </c>
      <c r="I332" s="2">
        <v>0.38418079096045199</v>
      </c>
      <c r="J332" s="2">
        <v>0.38187702265372098</v>
      </c>
      <c r="K332" s="2">
        <v>-4.0392883434820198E-2</v>
      </c>
      <c r="M332" s="2" t="e">
        <f>[1]!Table1[[#This Row],[kelly/4 365]]=(Table1[[#This Row],[poisson_likelihood]] - (1-Table1[[#This Row],[poisson_likelihood]])/(1/Table1[[#This Row],[365 implied]]-1))/4</f>
        <v>#DIV/0!</v>
      </c>
      <c r="N332" s="3" t="e">
        <f>Table1[[#This Row],[kelly/4 365]]*$W$2*$U$2</f>
        <v>#DIV/0!</v>
      </c>
      <c r="P332" s="2" t="e">
        <f>(Table1[[#This Row],[poisson_likelihood]] - (1-Table1[[#This Row],[poisson_likelihood]])/(1/Table1[[#This Row],[99/pinn implied]]-1))/4</f>
        <v>#DIV/0!</v>
      </c>
      <c r="Q332" s="3" t="e">
        <f>Table1[[#This Row],[kelly/4 99]]*$W$2*$U$2</f>
        <v>#DIV/0!</v>
      </c>
      <c r="S3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3" spans="1:19" x14ac:dyDescent="0.2">
      <c r="A333">
        <v>8411</v>
      </c>
      <c r="B333" t="s">
        <v>143</v>
      </c>
      <c r="C333" s="1">
        <v>45623</v>
      </c>
      <c r="D333" t="s">
        <v>12</v>
      </c>
      <c r="E333">
        <v>1.5</v>
      </c>
      <c r="F333" s="2">
        <v>0.50505050505050497</v>
      </c>
      <c r="G333" s="2">
        <v>0.48101881727763901</v>
      </c>
      <c r="H333" s="2">
        <v>0.424345177692103</v>
      </c>
      <c r="I333" s="2">
        <v>0.43421052631578899</v>
      </c>
      <c r="J333" s="2">
        <v>0.425414364640884</v>
      </c>
      <c r="K333" s="2">
        <v>-4.0764425553478499E-2</v>
      </c>
      <c r="M333" s="2" t="e">
        <f>[1]!Table1[[#This Row],[kelly/4 365]]=(Table1[[#This Row],[poisson_likelihood]] - (1-Table1[[#This Row],[poisson_likelihood]])/(1/Table1[[#This Row],[365 implied]]-1))/4</f>
        <v>#DIV/0!</v>
      </c>
      <c r="N333" s="3" t="e">
        <f>Table1[[#This Row],[kelly/4 365]]*$W$2*$U$2</f>
        <v>#DIV/0!</v>
      </c>
      <c r="P333" s="2" t="e">
        <f>(Table1[[#This Row],[poisson_likelihood]] - (1-Table1[[#This Row],[poisson_likelihood]])/(1/Table1[[#This Row],[99/pinn implied]]-1))/4</f>
        <v>#DIV/0!</v>
      </c>
      <c r="Q333" s="3" t="e">
        <f>Table1[[#This Row],[kelly/4 99]]*$W$2*$U$2</f>
        <v>#DIV/0!</v>
      </c>
      <c r="S3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4" spans="1:19" x14ac:dyDescent="0.2">
      <c r="A334">
        <v>8233</v>
      </c>
      <c r="B334" t="s">
        <v>54</v>
      </c>
      <c r="C334" s="1">
        <v>45623</v>
      </c>
      <c r="D334" t="s">
        <v>12</v>
      </c>
      <c r="E334">
        <v>2.5</v>
      </c>
      <c r="F334" s="2">
        <v>0.55555555555555503</v>
      </c>
      <c r="G334" s="2">
        <v>0.52458206595783197</v>
      </c>
      <c r="H334" s="2">
        <v>0.48235216839219303</v>
      </c>
      <c r="I334" s="2">
        <v>0.464864864864864</v>
      </c>
      <c r="J334" s="2">
        <v>0.47499999999999998</v>
      </c>
      <c r="K334" s="2">
        <v>-4.1176905279391302E-2</v>
      </c>
      <c r="M334" s="2" t="e">
        <f>[1]!Table1[[#This Row],[kelly/4 365]]=(Table1[[#This Row],[poisson_likelihood]] - (1-Table1[[#This Row],[poisson_likelihood]])/(1/Table1[[#This Row],[365 implied]]-1))/4</f>
        <v>#DIV/0!</v>
      </c>
      <c r="N334" s="3" t="e">
        <f>Table1[[#This Row],[kelly/4 365]]*$W$2*$U$2</f>
        <v>#DIV/0!</v>
      </c>
      <c r="P334" s="2" t="e">
        <f>(Table1[[#This Row],[poisson_likelihood]] - (1-Table1[[#This Row],[poisson_likelihood]])/(1/Table1[[#This Row],[99/pinn implied]]-1))/4</f>
        <v>#DIV/0!</v>
      </c>
      <c r="Q334" s="3" t="e">
        <f>Table1[[#This Row],[kelly/4 99]]*$W$2*$U$2</f>
        <v>#DIV/0!</v>
      </c>
      <c r="S3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5" spans="1:19" x14ac:dyDescent="0.2">
      <c r="A335">
        <v>8263</v>
      </c>
      <c r="B335" t="s">
        <v>69</v>
      </c>
      <c r="C335" s="1">
        <v>45623</v>
      </c>
      <c r="D335" t="s">
        <v>12</v>
      </c>
      <c r="E335">
        <v>2.5</v>
      </c>
      <c r="F335" s="2">
        <v>0.40650406504065001</v>
      </c>
      <c r="G335" s="2">
        <v>0.35751882933381701</v>
      </c>
      <c r="H335" s="2">
        <v>0.30827050275836598</v>
      </c>
      <c r="I335" s="2">
        <v>0.28813559322033899</v>
      </c>
      <c r="J335" s="2">
        <v>0.28938906752411497</v>
      </c>
      <c r="K335" s="2">
        <v>-4.1379206029866299E-2</v>
      </c>
      <c r="M335" s="2" t="e">
        <f>[1]!Table1[[#This Row],[kelly/4 365]]=(Table1[[#This Row],[poisson_likelihood]] - (1-Table1[[#This Row],[poisson_likelihood]])/(1/Table1[[#This Row],[365 implied]]-1))/4</f>
        <v>#DIV/0!</v>
      </c>
      <c r="N335" s="3" t="e">
        <f>Table1[[#This Row],[kelly/4 365]]*$W$2*$U$2</f>
        <v>#DIV/0!</v>
      </c>
      <c r="P335" s="2" t="e">
        <f>(Table1[[#This Row],[poisson_likelihood]] - (1-Table1[[#This Row],[poisson_likelihood]])/(1/Table1[[#This Row],[99/pinn implied]]-1))/4</f>
        <v>#DIV/0!</v>
      </c>
      <c r="Q335" s="3" t="e">
        <f>Table1[[#This Row],[kelly/4 99]]*$W$2*$U$2</f>
        <v>#DIV/0!</v>
      </c>
      <c r="S3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6" spans="1:19" x14ac:dyDescent="0.2">
      <c r="A336">
        <v>8447</v>
      </c>
      <c r="B336" t="s">
        <v>161</v>
      </c>
      <c r="C336" s="1">
        <v>45623</v>
      </c>
      <c r="D336" t="s">
        <v>12</v>
      </c>
      <c r="E336">
        <v>3.5</v>
      </c>
      <c r="F336" s="2">
        <v>0.42553191489361702</v>
      </c>
      <c r="G336" s="2">
        <v>0.35367108714069201</v>
      </c>
      <c r="H336" s="2">
        <v>0.330439460995609</v>
      </c>
      <c r="I336" s="2">
        <v>0.329341317365269</v>
      </c>
      <c r="J336" s="2">
        <v>0.326315789473684</v>
      </c>
      <c r="K336" s="2">
        <v>-4.1382827159318097E-2</v>
      </c>
      <c r="M336" s="2" t="e">
        <f>[1]!Table1[[#This Row],[kelly/4 365]]=(Table1[[#This Row],[poisson_likelihood]] - (1-Table1[[#This Row],[poisson_likelihood]])/(1/Table1[[#This Row],[365 implied]]-1))/4</f>
        <v>#DIV/0!</v>
      </c>
      <c r="N336" s="3" t="e">
        <f>Table1[[#This Row],[kelly/4 365]]*$W$2*$U$2</f>
        <v>#DIV/0!</v>
      </c>
      <c r="P336" s="2" t="e">
        <f>(Table1[[#This Row],[poisson_likelihood]] - (1-Table1[[#This Row],[poisson_likelihood]])/(1/Table1[[#This Row],[99/pinn implied]]-1))/4</f>
        <v>#DIV/0!</v>
      </c>
      <c r="Q336" s="3" t="e">
        <f>Table1[[#This Row],[kelly/4 99]]*$W$2*$U$2</f>
        <v>#DIV/0!</v>
      </c>
      <c r="S3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7" spans="1:19" x14ac:dyDescent="0.2">
      <c r="A337">
        <v>8406</v>
      </c>
      <c r="B337" t="s">
        <v>140</v>
      </c>
      <c r="C337" s="1">
        <v>45623</v>
      </c>
      <c r="D337" t="s">
        <v>13</v>
      </c>
      <c r="E337">
        <v>2.5</v>
      </c>
      <c r="F337" s="2">
        <v>0.5</v>
      </c>
      <c r="G337" s="2">
        <v>0.39064770739162502</v>
      </c>
      <c r="H337" s="2">
        <v>0.416018938062932</v>
      </c>
      <c r="I337" s="2">
        <v>0.44505494505494497</v>
      </c>
      <c r="J337" s="2">
        <v>0.45714285714285702</v>
      </c>
      <c r="K337" s="2">
        <v>-4.1990530968533502E-2</v>
      </c>
      <c r="M337" s="2" t="e">
        <f>[1]!Table1[[#This Row],[kelly/4 365]]=(Table1[[#This Row],[poisson_likelihood]] - (1-Table1[[#This Row],[poisson_likelihood]])/(1/Table1[[#This Row],[365 implied]]-1))/4</f>
        <v>#DIV/0!</v>
      </c>
      <c r="N337" s="3" t="e">
        <f>Table1[[#This Row],[kelly/4 365]]*$W$2*$U$2</f>
        <v>#DIV/0!</v>
      </c>
      <c r="P337" s="2" t="e">
        <f>(Table1[[#This Row],[poisson_likelihood]] - (1-Table1[[#This Row],[poisson_likelihood]])/(1/Table1[[#This Row],[99/pinn implied]]-1))/4</f>
        <v>#DIV/0!</v>
      </c>
      <c r="Q337" s="3" t="e">
        <f>Table1[[#This Row],[kelly/4 99]]*$W$2*$U$2</f>
        <v>#DIV/0!</v>
      </c>
      <c r="S3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8" spans="1:19" x14ac:dyDescent="0.2">
      <c r="A338">
        <v>8502</v>
      </c>
      <c r="B338" t="s">
        <v>188</v>
      </c>
      <c r="C338" s="1">
        <v>45623</v>
      </c>
      <c r="D338" t="s">
        <v>13</v>
      </c>
      <c r="E338">
        <v>2.5</v>
      </c>
      <c r="F338" s="2">
        <v>0.54644808743169304</v>
      </c>
      <c r="G338" s="2">
        <v>0.424249078432752</v>
      </c>
      <c r="H338" s="2">
        <v>0.469945442851739</v>
      </c>
      <c r="I338" s="2">
        <v>0.44295302013422799</v>
      </c>
      <c r="J338" s="2">
        <v>0.452631578947368</v>
      </c>
      <c r="K338" s="2">
        <v>-4.2168626379914698E-2</v>
      </c>
      <c r="M338" s="2" t="e">
        <f>[1]!Table1[[#This Row],[kelly/4 365]]=(Table1[[#This Row],[poisson_likelihood]] - (1-Table1[[#This Row],[poisson_likelihood]])/(1/Table1[[#This Row],[365 implied]]-1))/4</f>
        <v>#DIV/0!</v>
      </c>
      <c r="N338" s="3" t="e">
        <f>Table1[[#This Row],[kelly/4 365]]*$W$2*$U$2</f>
        <v>#DIV/0!</v>
      </c>
      <c r="P338" s="2" t="e">
        <f>(Table1[[#This Row],[poisson_likelihood]] - (1-Table1[[#This Row],[poisson_likelihood]])/(1/Table1[[#This Row],[99/pinn implied]]-1))/4</f>
        <v>#DIV/0!</v>
      </c>
      <c r="Q338" s="3" t="e">
        <f>Table1[[#This Row],[kelly/4 99]]*$W$2*$U$2</f>
        <v>#DIV/0!</v>
      </c>
      <c r="S3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9" spans="1:19" x14ac:dyDescent="0.2">
      <c r="A339">
        <v>8178</v>
      </c>
      <c r="B339" t="s">
        <v>26</v>
      </c>
      <c r="C339" s="1">
        <v>45623</v>
      </c>
      <c r="D339" t="s">
        <v>13</v>
      </c>
      <c r="E339">
        <v>3.5</v>
      </c>
      <c r="F339" s="2">
        <v>0.60606060606060597</v>
      </c>
      <c r="G339" s="2">
        <v>0.50254588321101201</v>
      </c>
      <c r="H339" s="2">
        <v>0.53954555621437095</v>
      </c>
      <c r="I339" s="2">
        <v>0.55151515151515096</v>
      </c>
      <c r="J339" s="2">
        <v>0.57194244604316502</v>
      </c>
      <c r="K339" s="2">
        <v>-4.2211473940879499E-2</v>
      </c>
      <c r="M339" s="2" t="e">
        <f>[1]!Table1[[#This Row],[kelly/4 365]]=(Table1[[#This Row],[poisson_likelihood]] - (1-Table1[[#This Row],[poisson_likelihood]])/(1/Table1[[#This Row],[365 implied]]-1))/4</f>
        <v>#DIV/0!</v>
      </c>
      <c r="N339" s="3" t="e">
        <f>Table1[[#This Row],[kelly/4 365]]*$W$2*$U$2</f>
        <v>#DIV/0!</v>
      </c>
      <c r="P339" s="2" t="e">
        <f>(Table1[[#This Row],[poisson_likelihood]] - (1-Table1[[#This Row],[poisson_likelihood]])/(1/Table1[[#This Row],[99/pinn implied]]-1))/4</f>
        <v>#DIV/0!</v>
      </c>
      <c r="Q339" s="3" t="e">
        <f>Table1[[#This Row],[kelly/4 99]]*$W$2*$U$2</f>
        <v>#DIV/0!</v>
      </c>
      <c r="S3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0" spans="1:19" x14ac:dyDescent="0.2">
      <c r="A340">
        <v>8241</v>
      </c>
      <c r="B340" t="s">
        <v>58</v>
      </c>
      <c r="C340" s="1">
        <v>45623</v>
      </c>
      <c r="D340" t="s">
        <v>12</v>
      </c>
      <c r="E340">
        <v>1.5</v>
      </c>
      <c r="F340" s="2">
        <v>0.60606060606060597</v>
      </c>
      <c r="G340" s="2">
        <v>0.584368694781364</v>
      </c>
      <c r="H340" s="2">
        <v>0.53948163335974397</v>
      </c>
      <c r="I340" s="2">
        <v>0.51829268292682895</v>
      </c>
      <c r="J340" s="2">
        <v>0.54081632653061196</v>
      </c>
      <c r="K340" s="2">
        <v>-4.2252040367854599E-2</v>
      </c>
      <c r="M340" s="2" t="e">
        <f>[1]!Table1[[#This Row],[kelly/4 365]]=(Table1[[#This Row],[poisson_likelihood]] - (1-Table1[[#This Row],[poisson_likelihood]])/(1/Table1[[#This Row],[365 implied]]-1))/4</f>
        <v>#DIV/0!</v>
      </c>
      <c r="N340" s="3" t="e">
        <f>Table1[[#This Row],[kelly/4 365]]*$W$2*$U$2</f>
        <v>#DIV/0!</v>
      </c>
      <c r="P340" s="2" t="e">
        <f>(Table1[[#This Row],[poisson_likelihood]] - (1-Table1[[#This Row],[poisson_likelihood]])/(1/Table1[[#This Row],[99/pinn implied]]-1))/4</f>
        <v>#DIV/0!</v>
      </c>
      <c r="Q340" s="3" t="e">
        <f>Table1[[#This Row],[kelly/4 99]]*$W$2*$U$2</f>
        <v>#DIV/0!</v>
      </c>
      <c r="S3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1" spans="1:19" x14ac:dyDescent="0.2">
      <c r="A341">
        <v>8324</v>
      </c>
      <c r="B341" t="s">
        <v>99</v>
      </c>
      <c r="C341" s="1">
        <v>45623</v>
      </c>
      <c r="D341" t="s">
        <v>13</v>
      </c>
      <c r="E341">
        <v>3.5</v>
      </c>
      <c r="F341" s="2">
        <v>0.60606060606060597</v>
      </c>
      <c r="G341" s="2">
        <v>0.50250439614760201</v>
      </c>
      <c r="H341" s="2">
        <v>0.539421533105225</v>
      </c>
      <c r="I341" s="2">
        <v>0.53888888888888797</v>
      </c>
      <c r="J341" s="2">
        <v>0.52258064516128999</v>
      </c>
      <c r="K341" s="2">
        <v>-4.22901809139914E-2</v>
      </c>
      <c r="M341" s="2" t="e">
        <f>[1]!Table1[[#This Row],[kelly/4 365]]=(Table1[[#This Row],[poisson_likelihood]] - (1-Table1[[#This Row],[poisson_likelihood]])/(1/Table1[[#This Row],[365 implied]]-1))/4</f>
        <v>#DIV/0!</v>
      </c>
      <c r="N341" s="3" t="e">
        <f>Table1[[#This Row],[kelly/4 365]]*$W$2*$U$2</f>
        <v>#DIV/0!</v>
      </c>
      <c r="P341" s="2" t="e">
        <f>(Table1[[#This Row],[poisson_likelihood]] - (1-Table1[[#This Row],[poisson_likelihood]])/(1/Table1[[#This Row],[99/pinn implied]]-1))/4</f>
        <v>#DIV/0!</v>
      </c>
      <c r="Q341" s="3" t="e">
        <f>Table1[[#This Row],[kelly/4 99]]*$W$2*$U$2</f>
        <v>#DIV/0!</v>
      </c>
      <c r="S3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2" spans="1:19" x14ac:dyDescent="0.2">
      <c r="A342">
        <v>8217</v>
      </c>
      <c r="B342" t="s">
        <v>46</v>
      </c>
      <c r="C342" s="1">
        <v>45623</v>
      </c>
      <c r="D342" t="s">
        <v>12</v>
      </c>
      <c r="E342">
        <v>2.5</v>
      </c>
      <c r="F342" s="2">
        <v>0.61728395061728303</v>
      </c>
      <c r="G342" s="2">
        <v>0.585667478935047</v>
      </c>
      <c r="H342" s="2">
        <v>0.55248329824331199</v>
      </c>
      <c r="I342" s="2">
        <v>0.49468085106382897</v>
      </c>
      <c r="J342" s="2">
        <v>0.52743902439024304</v>
      </c>
      <c r="K342" s="2">
        <v>-4.2329458405577801E-2</v>
      </c>
      <c r="M342" s="2" t="e">
        <f>[1]!Table1[[#This Row],[kelly/4 365]]=(Table1[[#This Row],[poisson_likelihood]] - (1-Table1[[#This Row],[poisson_likelihood]])/(1/Table1[[#This Row],[365 implied]]-1))/4</f>
        <v>#DIV/0!</v>
      </c>
      <c r="N342" s="3" t="e">
        <f>Table1[[#This Row],[kelly/4 365]]*$W$2*$U$2</f>
        <v>#DIV/0!</v>
      </c>
      <c r="P342" s="2" t="e">
        <f>(Table1[[#This Row],[poisson_likelihood]] - (1-Table1[[#This Row],[poisson_likelihood]])/(1/Table1[[#This Row],[99/pinn implied]]-1))/4</f>
        <v>#DIV/0!</v>
      </c>
      <c r="Q342" s="3" t="e">
        <f>Table1[[#This Row],[kelly/4 99]]*$W$2*$U$2</f>
        <v>#DIV/0!</v>
      </c>
      <c r="S3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3" spans="1:19" x14ac:dyDescent="0.2">
      <c r="A343">
        <v>8250</v>
      </c>
      <c r="B343" t="s">
        <v>62</v>
      </c>
      <c r="C343" s="1">
        <v>45623</v>
      </c>
      <c r="D343" t="s">
        <v>13</v>
      </c>
      <c r="E343">
        <v>2.5</v>
      </c>
      <c r="F343" s="2">
        <v>0.61728395061728303</v>
      </c>
      <c r="G343" s="2">
        <v>0.50622702578859902</v>
      </c>
      <c r="H343" s="2">
        <v>0.55053084609129999</v>
      </c>
      <c r="I343" s="2">
        <v>0.56424581005586505</v>
      </c>
      <c r="J343" s="2">
        <v>0.56730769230769196</v>
      </c>
      <c r="K343" s="2">
        <v>-4.36048505371344E-2</v>
      </c>
      <c r="M343" s="2" t="e">
        <f>[1]!Table1[[#This Row],[kelly/4 365]]=(Table1[[#This Row],[poisson_likelihood]] - (1-Table1[[#This Row],[poisson_likelihood]])/(1/Table1[[#This Row],[365 implied]]-1))/4</f>
        <v>#DIV/0!</v>
      </c>
      <c r="N343" s="3" t="e">
        <f>Table1[[#This Row],[kelly/4 365]]*$W$2*$U$2</f>
        <v>#DIV/0!</v>
      </c>
      <c r="P343" s="2" t="e">
        <f>(Table1[[#This Row],[poisson_likelihood]] - (1-Table1[[#This Row],[poisson_likelihood]])/(1/Table1[[#This Row],[99/pinn implied]]-1))/4</f>
        <v>#DIV/0!</v>
      </c>
      <c r="Q343" s="3" t="e">
        <f>Table1[[#This Row],[kelly/4 99]]*$W$2*$U$2</f>
        <v>#DIV/0!</v>
      </c>
      <c r="S3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4" spans="1:19" x14ac:dyDescent="0.2">
      <c r="A344">
        <v>8440</v>
      </c>
      <c r="B344" t="s">
        <v>157</v>
      </c>
      <c r="C344" s="1">
        <v>45623</v>
      </c>
      <c r="D344" t="s">
        <v>13</v>
      </c>
      <c r="E344">
        <v>1.5</v>
      </c>
      <c r="F344" s="2">
        <v>0.51813471502590602</v>
      </c>
      <c r="G344" s="2">
        <v>0.39433047557200601</v>
      </c>
      <c r="H344" s="2">
        <v>0.43344016496649901</v>
      </c>
      <c r="I344" s="2">
        <v>0.39735099337748297</v>
      </c>
      <c r="J344" s="2">
        <v>0.42049469964664299</v>
      </c>
      <c r="K344" s="2">
        <v>-4.39409896813589E-2</v>
      </c>
      <c r="M344" s="2" t="e">
        <f>[1]!Table1[[#This Row],[kelly/4 365]]=(Table1[[#This Row],[poisson_likelihood]] - (1-Table1[[#This Row],[poisson_likelihood]])/(1/Table1[[#This Row],[365 implied]]-1))/4</f>
        <v>#DIV/0!</v>
      </c>
      <c r="N344" s="3" t="e">
        <f>Table1[[#This Row],[kelly/4 365]]*$W$2*$U$2</f>
        <v>#DIV/0!</v>
      </c>
      <c r="P344" s="2" t="e">
        <f>(Table1[[#This Row],[poisson_likelihood]] - (1-Table1[[#This Row],[poisson_likelihood]])/(1/Table1[[#This Row],[99/pinn implied]]-1))/4</f>
        <v>#DIV/0!</v>
      </c>
      <c r="Q344" s="3" t="e">
        <f>Table1[[#This Row],[kelly/4 99]]*$W$2*$U$2</f>
        <v>#DIV/0!</v>
      </c>
      <c r="S3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5" spans="1:19" x14ac:dyDescent="0.2">
      <c r="A345">
        <v>8492</v>
      </c>
      <c r="B345" t="s">
        <v>183</v>
      </c>
      <c r="C345" s="1">
        <v>45623</v>
      </c>
      <c r="D345" t="s">
        <v>13</v>
      </c>
      <c r="E345">
        <v>1.5</v>
      </c>
      <c r="F345" s="2">
        <v>0.49504950495049499</v>
      </c>
      <c r="G345" s="2">
        <v>0.371165990094244</v>
      </c>
      <c r="H345" s="2">
        <v>0.40556622268179698</v>
      </c>
      <c r="I345" s="2">
        <v>0.398907103825136</v>
      </c>
      <c r="J345" s="2">
        <v>0.40694006309148201</v>
      </c>
      <c r="K345" s="2">
        <v>-4.4302997593815903E-2</v>
      </c>
      <c r="M345" s="2" t="e">
        <f>[1]!Table1[[#This Row],[kelly/4 365]]=(Table1[[#This Row],[poisson_likelihood]] - (1-Table1[[#This Row],[poisson_likelihood]])/(1/Table1[[#This Row],[365 implied]]-1))/4</f>
        <v>#DIV/0!</v>
      </c>
      <c r="N345" s="3" t="e">
        <f>Table1[[#This Row],[kelly/4 365]]*$W$2*$U$2</f>
        <v>#DIV/0!</v>
      </c>
      <c r="P345" s="2" t="e">
        <f>(Table1[[#This Row],[poisson_likelihood]] - (1-Table1[[#This Row],[poisson_likelihood]])/(1/Table1[[#This Row],[99/pinn implied]]-1))/4</f>
        <v>#DIV/0!</v>
      </c>
      <c r="Q345" s="3" t="e">
        <f>Table1[[#This Row],[kelly/4 99]]*$W$2*$U$2</f>
        <v>#DIV/0!</v>
      </c>
      <c r="S3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6" spans="1:19" x14ac:dyDescent="0.2">
      <c r="A346">
        <v>8253</v>
      </c>
      <c r="B346" t="s">
        <v>64</v>
      </c>
      <c r="C346" s="1">
        <v>45623</v>
      </c>
      <c r="D346" t="s">
        <v>12</v>
      </c>
      <c r="E346">
        <v>1.5</v>
      </c>
      <c r="F346" s="2">
        <v>0.57471264367816</v>
      </c>
      <c r="G346" s="2">
        <v>0.55070216592481103</v>
      </c>
      <c r="H346" s="2">
        <v>0.49802459746202898</v>
      </c>
      <c r="I346" s="2">
        <v>0.49197860962566797</v>
      </c>
      <c r="J346" s="2">
        <v>0.48307692307692301</v>
      </c>
      <c r="K346" s="2">
        <v>-4.50801352756987E-2</v>
      </c>
      <c r="M346" s="2" t="e">
        <f>[1]!Table1[[#This Row],[kelly/4 365]]=(Table1[[#This Row],[poisson_likelihood]] - (1-Table1[[#This Row],[poisson_likelihood]])/(1/Table1[[#This Row],[365 implied]]-1))/4</f>
        <v>#DIV/0!</v>
      </c>
      <c r="N346" s="3" t="e">
        <f>Table1[[#This Row],[kelly/4 365]]*$W$2*$U$2</f>
        <v>#DIV/0!</v>
      </c>
      <c r="P346" s="2" t="e">
        <f>(Table1[[#This Row],[poisson_likelihood]] - (1-Table1[[#This Row],[poisson_likelihood]])/(1/Table1[[#This Row],[99/pinn implied]]-1))/4</f>
        <v>#DIV/0!</v>
      </c>
      <c r="Q346" s="3" t="e">
        <f>Table1[[#This Row],[kelly/4 99]]*$W$2*$U$2</f>
        <v>#DIV/0!</v>
      </c>
      <c r="S3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7" spans="1:19" x14ac:dyDescent="0.2">
      <c r="A347">
        <v>8423</v>
      </c>
      <c r="B347" t="s">
        <v>149</v>
      </c>
      <c r="C347" s="1">
        <v>45623</v>
      </c>
      <c r="D347" t="s">
        <v>12</v>
      </c>
      <c r="E347">
        <v>2.5</v>
      </c>
      <c r="F347" s="2">
        <v>0.50761421319796896</v>
      </c>
      <c r="G347" s="2">
        <v>0.462843764711794</v>
      </c>
      <c r="H347" s="2">
        <v>0.41867811218357898</v>
      </c>
      <c r="I347" s="2">
        <v>0.39374999999999999</v>
      </c>
      <c r="J347" s="2">
        <v>0.39629629629629598</v>
      </c>
      <c r="K347" s="2">
        <v>-4.5155700772770098E-2</v>
      </c>
      <c r="M347" s="2" t="e">
        <f>[1]!Table1[[#This Row],[kelly/4 365]]=(Table1[[#This Row],[poisson_likelihood]] - (1-Table1[[#This Row],[poisson_likelihood]])/(1/Table1[[#This Row],[365 implied]]-1))/4</f>
        <v>#DIV/0!</v>
      </c>
      <c r="N347" s="3" t="e">
        <f>Table1[[#This Row],[kelly/4 365]]*$W$2*$U$2</f>
        <v>#DIV/0!</v>
      </c>
      <c r="P347" s="2" t="e">
        <f>(Table1[[#This Row],[poisson_likelihood]] - (1-Table1[[#This Row],[poisson_likelihood]])/(1/Table1[[#This Row],[99/pinn implied]]-1))/4</f>
        <v>#DIV/0!</v>
      </c>
      <c r="Q347" s="3" t="e">
        <f>Table1[[#This Row],[kelly/4 99]]*$W$2*$U$2</f>
        <v>#DIV/0!</v>
      </c>
      <c r="S3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8" spans="1:19" x14ac:dyDescent="0.2">
      <c r="A348">
        <v>8437</v>
      </c>
      <c r="B348" t="s">
        <v>156</v>
      </c>
      <c r="C348" s="1">
        <v>45623</v>
      </c>
      <c r="D348" t="s">
        <v>12</v>
      </c>
      <c r="E348">
        <v>2.5</v>
      </c>
      <c r="F348" s="2">
        <v>0.434782608695652</v>
      </c>
      <c r="G348" s="2">
        <v>0.37504521342605102</v>
      </c>
      <c r="H348" s="2">
        <v>0.33049835922871801</v>
      </c>
      <c r="I348" s="2">
        <v>0.32142857142857101</v>
      </c>
      <c r="J348" s="2">
        <v>0.36734693877551</v>
      </c>
      <c r="K348" s="2">
        <v>-4.6125725725759202E-2</v>
      </c>
      <c r="M348" s="2" t="e">
        <f>[1]!Table1[[#This Row],[kelly/4 365]]=(Table1[[#This Row],[poisson_likelihood]] - (1-Table1[[#This Row],[poisson_likelihood]])/(1/Table1[[#This Row],[365 implied]]-1))/4</f>
        <v>#VALUE!</v>
      </c>
      <c r="N348" s="3" t="e">
        <f>Table1[[#This Row],[kelly/4 365]]*$W$2*$U$2</f>
        <v>#VALUE!</v>
      </c>
      <c r="P348" s="2" t="e">
        <f>(Table1[[#This Row],[poisson_likelihood]] - (1-Table1[[#This Row],[poisson_likelihood]])/(1/Table1[[#This Row],[99/pinn implied]]-1))/4</f>
        <v>#DIV/0!</v>
      </c>
      <c r="Q348" s="3" t="e">
        <f>Table1[[#This Row],[kelly/4 99]]*$W$2*$U$2</f>
        <v>#DIV/0!</v>
      </c>
      <c r="S3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9" spans="1:19" x14ac:dyDescent="0.2">
      <c r="A349">
        <v>8326</v>
      </c>
      <c r="B349" t="s">
        <v>100</v>
      </c>
      <c r="C349" s="1">
        <v>45623</v>
      </c>
      <c r="D349" t="s">
        <v>13</v>
      </c>
      <c r="E349">
        <v>2.5</v>
      </c>
      <c r="F349" s="2">
        <v>0.427350427350427</v>
      </c>
      <c r="G349" s="2">
        <v>0.32246421436945999</v>
      </c>
      <c r="H349" s="2">
        <v>0.31914222215611598</v>
      </c>
      <c r="I349" s="2">
        <v>0.32386363636363602</v>
      </c>
      <c r="J349" s="2">
        <v>0.36333333333333301</v>
      </c>
      <c r="K349" s="2">
        <v>-4.7240149282590703E-2</v>
      </c>
      <c r="M349" s="2" t="e">
        <f>[1]!Table1[[#This Row],[kelly/4 365]]=(Table1[[#This Row],[poisson_likelihood]] - (1-Table1[[#This Row],[poisson_likelihood]])/(1/Table1[[#This Row],[365 implied]]-1))/4</f>
        <v>#VALUE!</v>
      </c>
      <c r="N349" s="3" t="e">
        <f>Table1[[#This Row],[kelly/4 365]]*$W$2*$U$2</f>
        <v>#VALUE!</v>
      </c>
      <c r="P349" s="2" t="e">
        <f>(Table1[[#This Row],[poisson_likelihood]] - (1-Table1[[#This Row],[poisson_likelihood]])/(1/Table1[[#This Row],[99/pinn implied]]-1))/4</f>
        <v>#DIV/0!</v>
      </c>
      <c r="Q349" s="3" t="e">
        <f>Table1[[#This Row],[kelly/4 99]]*$W$2*$U$2</f>
        <v>#DIV/0!</v>
      </c>
      <c r="S3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0" spans="1:19" x14ac:dyDescent="0.2">
      <c r="A350">
        <v>8244</v>
      </c>
      <c r="B350" t="s">
        <v>59</v>
      </c>
      <c r="C350" s="1">
        <v>45623</v>
      </c>
      <c r="D350" t="s">
        <v>13</v>
      </c>
      <c r="E350">
        <v>3.5</v>
      </c>
      <c r="F350" s="2">
        <v>0.44247787610619399</v>
      </c>
      <c r="G350" s="2">
        <v>0.32064211134918302</v>
      </c>
      <c r="H350" s="2">
        <v>0.33672858759465402</v>
      </c>
      <c r="I350" s="2">
        <v>0.31016042780748598</v>
      </c>
      <c r="J350" s="2">
        <v>0.335384615384615</v>
      </c>
      <c r="K350" s="2">
        <v>-4.74193238166827E-2</v>
      </c>
      <c r="M350" s="2" t="e">
        <f>[1]!Table1[[#This Row],[kelly/4 365]]=(Table1[[#This Row],[poisson_likelihood]] - (1-Table1[[#This Row],[poisson_likelihood]])/(1/Table1[[#This Row],[365 implied]]-1))/4</f>
        <v>#VALUE!</v>
      </c>
      <c r="N350" s="3" t="e">
        <f>Table1[[#This Row],[kelly/4 365]]*$W$2*$U$2</f>
        <v>#VALUE!</v>
      </c>
      <c r="P350" s="2" t="e">
        <f>(Table1[[#This Row],[poisson_likelihood]] - (1-Table1[[#This Row],[poisson_likelihood]])/(1/Table1[[#This Row],[99/pinn implied]]-1))/4</f>
        <v>#DIV/0!</v>
      </c>
      <c r="Q350" s="3" t="e">
        <f>Table1[[#This Row],[kelly/4 99]]*$W$2*$U$2</f>
        <v>#DIV/0!</v>
      </c>
      <c r="S3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1" spans="1:19" x14ac:dyDescent="0.2">
      <c r="A351">
        <v>8388</v>
      </c>
      <c r="B351" t="s">
        <v>131</v>
      </c>
      <c r="C351" s="1">
        <v>45623</v>
      </c>
      <c r="D351" t="s">
        <v>13</v>
      </c>
      <c r="E351">
        <v>2.5</v>
      </c>
      <c r="F351" s="2">
        <v>0.62893081761006198</v>
      </c>
      <c r="G351" s="2">
        <v>0.51386167883109402</v>
      </c>
      <c r="H351" s="2">
        <v>0.55825572077252195</v>
      </c>
      <c r="I351" s="2">
        <v>0.51369863013698602</v>
      </c>
      <c r="J351" s="2">
        <v>0.55925925925925901</v>
      </c>
      <c r="K351" s="2">
        <v>-4.7615849140546299E-2</v>
      </c>
      <c r="M351" s="2" t="e">
        <f>[1]!Table1[[#This Row],[kelly/4 365]]=(Table1[[#This Row],[poisson_likelihood]] - (1-Table1[[#This Row],[poisson_likelihood]])/(1/Table1[[#This Row],[365 implied]]-1))/4</f>
        <v>#VALUE!</v>
      </c>
      <c r="N351" s="3" t="e">
        <f>Table1[[#This Row],[kelly/4 365]]*$W$2*$U$2</f>
        <v>#VALUE!</v>
      </c>
      <c r="P351" s="2" t="e">
        <f>(Table1[[#This Row],[poisson_likelihood]] - (1-Table1[[#This Row],[poisson_likelihood]])/(1/Table1[[#This Row],[99/pinn implied]]-1))/4</f>
        <v>#DIV/0!</v>
      </c>
      <c r="Q351" s="3" t="e">
        <f>Table1[[#This Row],[kelly/4 99]]*$W$2*$U$2</f>
        <v>#DIV/0!</v>
      </c>
      <c r="S3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2" spans="1:19" x14ac:dyDescent="0.2">
      <c r="A352">
        <v>8477</v>
      </c>
      <c r="B352" t="s">
        <v>176</v>
      </c>
      <c r="C352" s="1">
        <v>45623</v>
      </c>
      <c r="D352" t="s">
        <v>12</v>
      </c>
      <c r="E352">
        <v>1.5</v>
      </c>
      <c r="F352" s="2">
        <v>0.57471264367816</v>
      </c>
      <c r="G352" s="2">
        <v>0.53954889839263998</v>
      </c>
      <c r="H352" s="2">
        <v>0.49204867700815202</v>
      </c>
      <c r="I352" s="2">
        <v>0.40127388535031799</v>
      </c>
      <c r="J352" s="2">
        <v>0.40569395017793503</v>
      </c>
      <c r="K352" s="2">
        <v>-4.8593007434396901E-2</v>
      </c>
      <c r="M352" s="2" t="e">
        <f>[1]!Table1[[#This Row],[kelly/4 365]]=(Table1[[#This Row],[poisson_likelihood]] - (1-Table1[[#This Row],[poisson_likelihood]])/(1/Table1[[#This Row],[365 implied]]-1))/4</f>
        <v>#VALUE!</v>
      </c>
      <c r="N352" s="3" t="e">
        <f>Table1[[#This Row],[kelly/4 365]]*$W$2*$U$2</f>
        <v>#VALUE!</v>
      </c>
      <c r="P352" s="2" t="e">
        <f>(Table1[[#This Row],[poisson_likelihood]] - (1-Table1[[#This Row],[poisson_likelihood]])/(1/Table1[[#This Row],[99/pinn implied]]-1))/4</f>
        <v>#DIV/0!</v>
      </c>
      <c r="Q352" s="3" t="e">
        <f>Table1[[#This Row],[kelly/4 99]]*$W$2*$U$2</f>
        <v>#DIV/0!</v>
      </c>
      <c r="S3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3" spans="1:19" x14ac:dyDescent="0.2">
      <c r="A353">
        <v>8546</v>
      </c>
      <c r="B353" t="s">
        <v>210</v>
      </c>
      <c r="C353" s="1">
        <v>45623</v>
      </c>
      <c r="D353" t="s">
        <v>13</v>
      </c>
      <c r="E353">
        <v>2.5</v>
      </c>
      <c r="F353" s="2">
        <v>0.512820512820512</v>
      </c>
      <c r="G353" s="2">
        <v>0.38703831884988799</v>
      </c>
      <c r="H353" s="2">
        <v>0.41773615629976801</v>
      </c>
      <c r="I353" s="2">
        <v>0.427027027027027</v>
      </c>
      <c r="J353" s="2">
        <v>0.45962732919254601</v>
      </c>
      <c r="K353" s="2">
        <v>-4.8793288214592702E-2</v>
      </c>
      <c r="M353" s="2" t="e">
        <f>[1]!Table1[[#This Row],[kelly/4 365]]=(Table1[[#This Row],[poisson_likelihood]] - (1-Table1[[#This Row],[poisson_likelihood]])/(1/Table1[[#This Row],[365 implied]]-1))/4</f>
        <v>#VALUE!</v>
      </c>
      <c r="N353" s="3" t="e">
        <f>Table1[[#This Row],[kelly/4 365]]*$W$2*$U$2</f>
        <v>#VALUE!</v>
      </c>
      <c r="P353" s="2" t="e">
        <f>(Table1[[#This Row],[poisson_likelihood]] - (1-Table1[[#This Row],[poisson_likelihood]])/(1/Table1[[#This Row],[99/pinn implied]]-1))/4</f>
        <v>#DIV/0!</v>
      </c>
      <c r="Q353" s="3" t="e">
        <f>Table1[[#This Row],[kelly/4 99]]*$W$2*$U$2</f>
        <v>#DIV/0!</v>
      </c>
      <c r="S3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4" spans="1:19" x14ac:dyDescent="0.2">
      <c r="A354">
        <v>8393</v>
      </c>
      <c r="B354" t="s">
        <v>134</v>
      </c>
      <c r="C354" s="1">
        <v>45623</v>
      </c>
      <c r="D354" t="s">
        <v>12</v>
      </c>
      <c r="E354">
        <v>3.5</v>
      </c>
      <c r="F354" s="2">
        <v>0.60606060606060597</v>
      </c>
      <c r="G354" s="2">
        <v>0.56150736638256604</v>
      </c>
      <c r="H354" s="2">
        <v>0.52900148751036302</v>
      </c>
      <c r="I354" s="2">
        <v>0.51298701298701299</v>
      </c>
      <c r="J354" s="2">
        <v>0.52068965517241295</v>
      </c>
      <c r="K354" s="2">
        <v>-4.8902902156884399E-2</v>
      </c>
      <c r="M354" s="2" t="e">
        <f>[1]!Table1[[#This Row],[kelly/4 365]]=(Table1[[#This Row],[poisson_likelihood]] - (1-Table1[[#This Row],[poisson_likelihood]])/(1/Table1[[#This Row],[365 implied]]-1))/4</f>
        <v>#VALUE!</v>
      </c>
      <c r="N354" s="3" t="e">
        <f>Table1[[#This Row],[kelly/4 365]]*$W$2*$U$2</f>
        <v>#VALUE!</v>
      </c>
      <c r="P354" s="2" t="e">
        <f>(Table1[[#This Row],[poisson_likelihood]] - (1-Table1[[#This Row],[poisson_likelihood]])/(1/Table1[[#This Row],[99/pinn implied]]-1))/4</f>
        <v>#DIV/0!</v>
      </c>
      <c r="Q354" s="3" t="e">
        <f>Table1[[#This Row],[kelly/4 99]]*$W$2*$U$2</f>
        <v>#DIV/0!</v>
      </c>
      <c r="S3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5" spans="1:19" x14ac:dyDescent="0.2">
      <c r="A355">
        <v>8350</v>
      </c>
      <c r="B355" t="s">
        <v>112</v>
      </c>
      <c r="C355" s="1">
        <v>45623</v>
      </c>
      <c r="D355" t="s">
        <v>13</v>
      </c>
      <c r="E355">
        <v>2.5</v>
      </c>
      <c r="F355" s="2">
        <v>0.62111801242235998</v>
      </c>
      <c r="G355" s="2">
        <v>0.50273641497672605</v>
      </c>
      <c r="H355" s="2">
        <v>0.54681093868793695</v>
      </c>
      <c r="I355" s="2">
        <v>0.54010695187165703</v>
      </c>
      <c r="J355" s="2">
        <v>0.57846153846153803</v>
      </c>
      <c r="K355" s="2">
        <v>-4.9030487177221298E-2</v>
      </c>
      <c r="M355" s="2" t="e">
        <f>[1]!Table1[[#This Row],[kelly/4 365]]=(Table1[[#This Row],[poisson_likelihood]] - (1-Table1[[#This Row],[poisson_likelihood]])/(1/Table1[[#This Row],[365 implied]]-1))/4</f>
        <v>#VALUE!</v>
      </c>
      <c r="N355" s="3" t="e">
        <f>Table1[[#This Row],[kelly/4 365]]*$W$2*$U$2</f>
        <v>#VALUE!</v>
      </c>
      <c r="P355" s="2" t="e">
        <f>(Table1[[#This Row],[poisson_likelihood]] - (1-Table1[[#This Row],[poisson_likelihood]])/(1/Table1[[#This Row],[99/pinn implied]]-1))/4</f>
        <v>#DIV/0!</v>
      </c>
      <c r="Q355" s="3" t="e">
        <f>Table1[[#This Row],[kelly/4 99]]*$W$2*$U$2</f>
        <v>#DIV/0!</v>
      </c>
      <c r="S3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6" spans="1:19" x14ac:dyDescent="0.2">
      <c r="A356">
        <v>8505</v>
      </c>
      <c r="B356" t="s">
        <v>190</v>
      </c>
      <c r="C356" s="1">
        <v>45623</v>
      </c>
      <c r="D356" t="s">
        <v>12</v>
      </c>
      <c r="E356">
        <v>3.5</v>
      </c>
      <c r="F356" s="2">
        <v>0.47846889952153099</v>
      </c>
      <c r="G356" s="2">
        <v>0.41369419139229102</v>
      </c>
      <c r="H356" s="2">
        <v>0.37596382570913001</v>
      </c>
      <c r="I356" s="2">
        <v>0.35359116022099402</v>
      </c>
      <c r="J356" s="2">
        <v>0.35897435897435898</v>
      </c>
      <c r="K356" s="2">
        <v>-4.9136606483467501E-2</v>
      </c>
      <c r="M356" s="2" t="e">
        <f>[1]!Table1[[#This Row],[kelly/4 365]]=(Table1[[#This Row],[poisson_likelihood]] - (1-Table1[[#This Row],[poisson_likelihood]])/(1/Table1[[#This Row],[365 implied]]-1))/4</f>
        <v>#VALUE!</v>
      </c>
      <c r="N356" s="3" t="e">
        <f>Table1[[#This Row],[kelly/4 365]]*$W$2*$U$2</f>
        <v>#VALUE!</v>
      </c>
      <c r="P356" s="2" t="e">
        <f>(Table1[[#This Row],[poisson_likelihood]] - (1-Table1[[#This Row],[poisson_likelihood]])/(1/Table1[[#This Row],[99/pinn implied]]-1))/4</f>
        <v>#DIV/0!</v>
      </c>
      <c r="Q356" s="3" t="e">
        <f>Table1[[#This Row],[kelly/4 99]]*$W$2*$U$2</f>
        <v>#DIV/0!</v>
      </c>
      <c r="S3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7" spans="1:19" x14ac:dyDescent="0.2">
      <c r="A357">
        <v>8453</v>
      </c>
      <c r="B357" t="s">
        <v>164</v>
      </c>
      <c r="C357" s="1">
        <v>45623</v>
      </c>
      <c r="D357" t="s">
        <v>12</v>
      </c>
      <c r="E357">
        <v>2.5</v>
      </c>
      <c r="F357" s="2">
        <v>0.45045045045045001</v>
      </c>
      <c r="G357" s="2">
        <v>0.385252080273422</v>
      </c>
      <c r="H357" s="2">
        <v>0.34179024148183901</v>
      </c>
      <c r="I357" s="2">
        <v>0.34838709677419299</v>
      </c>
      <c r="J357" s="2">
        <v>0.33579335793357901</v>
      </c>
      <c r="K357" s="2">
        <v>-4.9431488506212103E-2</v>
      </c>
      <c r="M357" s="2" t="e">
        <f>[1]!Table1[[#This Row],[kelly/4 365]]=(Table1[[#This Row],[poisson_likelihood]] - (1-Table1[[#This Row],[poisson_likelihood]])/(1/Table1[[#This Row],[365 implied]]-1))/4</f>
        <v>#VALUE!</v>
      </c>
      <c r="N357" s="3" t="e">
        <f>Table1[[#This Row],[kelly/4 365]]*$W$2*$U$2</f>
        <v>#VALUE!</v>
      </c>
      <c r="P357" s="2" t="e">
        <f>(Table1[[#This Row],[poisson_likelihood]] - (1-Table1[[#This Row],[poisson_likelihood]])/(1/Table1[[#This Row],[99/pinn implied]]-1))/4</f>
        <v>#DIV/0!</v>
      </c>
      <c r="Q357" s="3" t="e">
        <f>Table1[[#This Row],[kelly/4 99]]*$W$2*$U$2</f>
        <v>#DIV/0!</v>
      </c>
      <c r="S3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8" spans="1:19" x14ac:dyDescent="0.2">
      <c r="A358">
        <v>8519</v>
      </c>
      <c r="B358" t="s">
        <v>197</v>
      </c>
      <c r="C358" s="1">
        <v>45623</v>
      </c>
      <c r="D358" t="s">
        <v>12</v>
      </c>
      <c r="E358">
        <v>2.5</v>
      </c>
      <c r="F358" s="2">
        <v>0.41666666666666602</v>
      </c>
      <c r="G358" s="2">
        <v>0.333175451602365</v>
      </c>
      <c r="H358" s="2">
        <v>0.29842229657049901</v>
      </c>
      <c r="I358" s="2">
        <v>0.29126213592233002</v>
      </c>
      <c r="J358" s="2">
        <v>0.29411764705882298</v>
      </c>
      <c r="K358" s="2">
        <v>-5.0676158612643102E-2</v>
      </c>
      <c r="M358" s="2" t="e">
        <f>[1]!Table1[[#This Row],[kelly/4 365]]=(Table1[[#This Row],[poisson_likelihood]] - (1-Table1[[#This Row],[poisson_likelihood]])/(1/Table1[[#This Row],[365 implied]]-1))/4</f>
        <v>#VALUE!</v>
      </c>
      <c r="N358" s="3" t="e">
        <f>Table1[[#This Row],[kelly/4 365]]*$W$2*$U$2</f>
        <v>#VALUE!</v>
      </c>
      <c r="P358" s="2" t="e">
        <f>(Table1[[#This Row],[poisson_likelihood]] - (1-Table1[[#This Row],[poisson_likelihood]])/(1/Table1[[#This Row],[99/pinn implied]]-1))/4</f>
        <v>#DIV/0!</v>
      </c>
      <c r="Q358" s="3" t="e">
        <f>Table1[[#This Row],[kelly/4 99]]*$W$2*$U$2</f>
        <v>#DIV/0!</v>
      </c>
      <c r="S3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9" spans="1:19" x14ac:dyDescent="0.2">
      <c r="A359">
        <v>8465</v>
      </c>
      <c r="B359" t="s">
        <v>170</v>
      </c>
      <c r="C359" s="1">
        <v>45623</v>
      </c>
      <c r="D359" t="s">
        <v>12</v>
      </c>
      <c r="E359">
        <v>1.5</v>
      </c>
      <c r="F359" s="2">
        <v>0.65359477124182996</v>
      </c>
      <c r="G359" s="2">
        <v>0.62767004311755403</v>
      </c>
      <c r="H359" s="2">
        <v>0.58192483776616499</v>
      </c>
      <c r="I359" s="2">
        <v>0.620253164556962</v>
      </c>
      <c r="J359" s="2">
        <v>0.61538461538461497</v>
      </c>
      <c r="K359" s="2">
        <v>-5.1724055763097902E-2</v>
      </c>
      <c r="M359" s="2" t="e">
        <f>[1]!Table1[[#This Row],[kelly/4 365]]=(Table1[[#This Row],[poisson_likelihood]] - (1-Table1[[#This Row],[poisson_likelihood]])/(1/Table1[[#This Row],[365 implied]]-1))/4</f>
        <v>#VALUE!</v>
      </c>
      <c r="N359" s="3" t="e">
        <f>Table1[[#This Row],[kelly/4 365]]*$W$2*$U$2</f>
        <v>#VALUE!</v>
      </c>
      <c r="P359" s="2" t="e">
        <f>(Table1[[#This Row],[poisson_likelihood]] - (1-Table1[[#This Row],[poisson_likelihood]])/(1/Table1[[#This Row],[99/pinn implied]]-1))/4</f>
        <v>#DIV/0!</v>
      </c>
      <c r="Q359" s="3" t="e">
        <f>Table1[[#This Row],[kelly/4 99]]*$W$2*$U$2</f>
        <v>#DIV/0!</v>
      </c>
      <c r="S3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0" spans="1:19" x14ac:dyDescent="0.2">
      <c r="A360">
        <v>8333</v>
      </c>
      <c r="B360" t="s">
        <v>104</v>
      </c>
      <c r="C360" s="1">
        <v>45623</v>
      </c>
      <c r="D360" t="s">
        <v>12</v>
      </c>
      <c r="E360">
        <v>2.5</v>
      </c>
      <c r="F360" s="2">
        <v>0.60606060606060597</v>
      </c>
      <c r="G360" s="2">
        <v>0.57134000490318704</v>
      </c>
      <c r="H360" s="2">
        <v>0.52188584575278496</v>
      </c>
      <c r="I360" s="2">
        <v>0.532258064516129</v>
      </c>
      <c r="J360" s="2">
        <v>0.53416149068322905</v>
      </c>
      <c r="K360" s="2">
        <v>-5.3418597887655503E-2</v>
      </c>
      <c r="M360" s="2" t="e">
        <f>[1]!Table1[[#This Row],[kelly/4 365]]=(Table1[[#This Row],[poisson_likelihood]] - (1-Table1[[#This Row],[poisson_likelihood]])/(1/Table1[[#This Row],[365 implied]]-1))/4</f>
        <v>#VALUE!</v>
      </c>
      <c r="N360" s="3" t="e">
        <f>Table1[[#This Row],[kelly/4 365]]*$W$2*$U$2</f>
        <v>#VALUE!</v>
      </c>
      <c r="P360" s="2" t="e">
        <f>(Table1[[#This Row],[poisson_likelihood]] - (1-Table1[[#This Row],[poisson_likelihood]])/(1/Table1[[#This Row],[99/pinn implied]]-1))/4</f>
        <v>#DIV/0!</v>
      </c>
      <c r="Q360" s="3" t="e">
        <f>Table1[[#This Row],[kelly/4 99]]*$W$2*$U$2</f>
        <v>#DIV/0!</v>
      </c>
      <c r="S3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1" spans="1:19" x14ac:dyDescent="0.2">
      <c r="A361">
        <v>8377</v>
      </c>
      <c r="B361" t="s">
        <v>126</v>
      </c>
      <c r="C361" s="1">
        <v>45623</v>
      </c>
      <c r="D361" t="s">
        <v>12</v>
      </c>
      <c r="E361">
        <v>2.5</v>
      </c>
      <c r="F361" s="2">
        <v>0.51813471502590602</v>
      </c>
      <c r="G361" s="2">
        <v>0.45325559370359297</v>
      </c>
      <c r="H361" s="2">
        <v>0.41425540837521502</v>
      </c>
      <c r="I361" s="2">
        <v>0.415300546448087</v>
      </c>
      <c r="J361" s="2">
        <v>0.44761904761904697</v>
      </c>
      <c r="K361" s="2">
        <v>-5.3894371461245698E-2</v>
      </c>
      <c r="M361" s="2" t="e">
        <f>[1]!Table1[[#This Row],[kelly/4 365]]=(Table1[[#This Row],[poisson_likelihood]] - (1-Table1[[#This Row],[poisson_likelihood]])/(1/Table1[[#This Row],[365 implied]]-1))/4</f>
        <v>#VALUE!</v>
      </c>
      <c r="N361" s="3" t="e">
        <f>Table1[[#This Row],[kelly/4 365]]*$W$2*$U$2</f>
        <v>#VALUE!</v>
      </c>
      <c r="P361" s="2" t="e">
        <f>(Table1[[#This Row],[poisson_likelihood]] - (1-Table1[[#This Row],[poisson_likelihood]])/(1/Table1[[#This Row],[99/pinn implied]]-1))/4</f>
        <v>#DIV/0!</v>
      </c>
      <c r="Q361" s="3" t="e">
        <f>Table1[[#This Row],[kelly/4 99]]*$W$2*$U$2</f>
        <v>#DIV/0!</v>
      </c>
      <c r="S3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2" spans="1:19" x14ac:dyDescent="0.2">
      <c r="A362">
        <v>8375</v>
      </c>
      <c r="B362" t="s">
        <v>125</v>
      </c>
      <c r="C362" s="1">
        <v>45623</v>
      </c>
      <c r="D362" t="s">
        <v>12</v>
      </c>
      <c r="E362">
        <v>2.5</v>
      </c>
      <c r="F362" s="2">
        <v>0.45045045045045001</v>
      </c>
      <c r="G362" s="2">
        <v>0.39751216867405598</v>
      </c>
      <c r="H362" s="2">
        <v>0.33092073988707599</v>
      </c>
      <c r="I362" s="2">
        <v>0.26168224299065401</v>
      </c>
      <c r="J362" s="2">
        <v>0.28870292887029197</v>
      </c>
      <c r="K362" s="2">
        <v>-5.4376220789075697E-2</v>
      </c>
      <c r="M362" s="2" t="e">
        <f>[1]!Table1[[#This Row],[kelly/4 365]]=(Table1[[#This Row],[poisson_likelihood]] - (1-Table1[[#This Row],[poisson_likelihood]])/(1/Table1[[#This Row],[365 implied]]-1))/4</f>
        <v>#VALUE!</v>
      </c>
      <c r="N362" s="3" t="e">
        <f>Table1[[#This Row],[kelly/4 365]]*$W$2*$U$2</f>
        <v>#VALUE!</v>
      </c>
      <c r="P362" s="2" t="e">
        <f>(Table1[[#This Row],[poisson_likelihood]] - (1-Table1[[#This Row],[poisson_likelihood]])/(1/Table1[[#This Row],[99/pinn implied]]-1))/4</f>
        <v>#DIV/0!</v>
      </c>
      <c r="Q362" s="3" t="e">
        <f>Table1[[#This Row],[kelly/4 99]]*$W$2*$U$2</f>
        <v>#DIV/0!</v>
      </c>
      <c r="S3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3" spans="1:19" x14ac:dyDescent="0.2">
      <c r="A363">
        <v>8464</v>
      </c>
      <c r="B363" t="s">
        <v>169</v>
      </c>
      <c r="C363" s="1">
        <v>45623</v>
      </c>
      <c r="D363" t="s">
        <v>13</v>
      </c>
      <c r="E363">
        <v>2.5</v>
      </c>
      <c r="F363" s="2">
        <v>0.65789473684210498</v>
      </c>
      <c r="G363" s="2">
        <v>0.53724844372767899</v>
      </c>
      <c r="H363" s="2">
        <v>0.58325900468172098</v>
      </c>
      <c r="I363" s="2">
        <v>0.57831325301204795</v>
      </c>
      <c r="J363" s="2">
        <v>0.59931506849314997</v>
      </c>
      <c r="K363" s="2">
        <v>-5.4541496578742001E-2</v>
      </c>
      <c r="M363" s="2" t="e">
        <f>[1]!Table1[[#This Row],[kelly/4 365]]=(Table1[[#This Row],[poisson_likelihood]] - (1-Table1[[#This Row],[poisson_likelihood]])/(1/Table1[[#This Row],[365 implied]]-1))/4</f>
        <v>#VALUE!</v>
      </c>
      <c r="N363" s="3" t="e">
        <f>Table1[[#This Row],[kelly/4 365]]*$W$2*$U$2</f>
        <v>#VALUE!</v>
      </c>
      <c r="P363" s="2" t="e">
        <f>(Table1[[#This Row],[poisson_likelihood]] - (1-Table1[[#This Row],[poisson_likelihood]])/(1/Table1[[#This Row],[99/pinn implied]]-1))/4</f>
        <v>#DIV/0!</v>
      </c>
      <c r="Q363" s="3" t="e">
        <f>Table1[[#This Row],[kelly/4 99]]*$W$2*$U$2</f>
        <v>#DIV/0!</v>
      </c>
      <c r="S3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4" spans="1:19" x14ac:dyDescent="0.2">
      <c r="A364">
        <v>8389</v>
      </c>
      <c r="B364" t="s">
        <v>132</v>
      </c>
      <c r="C364" s="1">
        <v>45623</v>
      </c>
      <c r="D364" t="s">
        <v>12</v>
      </c>
      <c r="E364">
        <v>1.5</v>
      </c>
      <c r="F364" s="2">
        <v>0.63694267515923497</v>
      </c>
      <c r="G364" s="2">
        <v>0.599771282934352</v>
      </c>
      <c r="H364" s="2">
        <v>0.55771676513800095</v>
      </c>
      <c r="I364" s="2">
        <v>0.51086956521739102</v>
      </c>
      <c r="J364" s="2">
        <v>0.56112852664576796</v>
      </c>
      <c r="K364" s="2">
        <v>-5.4554683654972701E-2</v>
      </c>
      <c r="M364" s="2" t="e">
        <f>[1]!Table1[[#This Row],[kelly/4 365]]=(Table1[[#This Row],[poisson_likelihood]] - (1-Table1[[#This Row],[poisson_likelihood]])/(1/Table1[[#This Row],[365 implied]]-1))/4</f>
        <v>#VALUE!</v>
      </c>
      <c r="N364" s="3" t="e">
        <f>Table1[[#This Row],[kelly/4 365]]*$W$2*$U$2</f>
        <v>#VALUE!</v>
      </c>
      <c r="P364" s="2" t="e">
        <f>(Table1[[#This Row],[poisson_likelihood]] - (1-Table1[[#This Row],[poisson_likelihood]])/(1/Table1[[#This Row],[99/pinn implied]]-1))/4</f>
        <v>#DIV/0!</v>
      </c>
      <c r="Q364" s="3" t="e">
        <f>Table1[[#This Row],[kelly/4 99]]*$W$2*$U$2</f>
        <v>#DIV/0!</v>
      </c>
      <c r="S3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5" spans="1:19" x14ac:dyDescent="0.2">
      <c r="A365">
        <v>8271</v>
      </c>
      <c r="B365" t="s">
        <v>73</v>
      </c>
      <c r="C365" s="1">
        <v>45623</v>
      </c>
      <c r="D365" t="s">
        <v>12</v>
      </c>
      <c r="E365">
        <v>1.5</v>
      </c>
      <c r="F365" s="2">
        <v>0.59523809523809501</v>
      </c>
      <c r="G365" s="2">
        <v>0.56258316081993798</v>
      </c>
      <c r="H365" s="2">
        <v>0.50646715058359904</v>
      </c>
      <c r="I365" s="2">
        <v>0.50810810810810803</v>
      </c>
      <c r="J365" s="2">
        <v>0.49529780564263298</v>
      </c>
      <c r="K365" s="2">
        <v>-5.4829112874835703E-2</v>
      </c>
      <c r="M365" s="2" t="e">
        <f>[1]!Table1[[#This Row],[kelly/4 365]]=(Table1[[#This Row],[poisson_likelihood]] - (1-Table1[[#This Row],[poisson_likelihood]])/(1/Table1[[#This Row],[365 implied]]-1))/4</f>
        <v>#VALUE!</v>
      </c>
      <c r="N365" s="3" t="e">
        <f>Table1[[#This Row],[kelly/4 365]]*$W$2*$U$2</f>
        <v>#VALUE!</v>
      </c>
      <c r="P365" s="2" t="e">
        <f>(Table1[[#This Row],[poisson_likelihood]] - (1-Table1[[#This Row],[poisson_likelihood]])/(1/Table1[[#This Row],[99/pinn implied]]-1))/4</f>
        <v>#DIV/0!</v>
      </c>
      <c r="Q365" s="3" t="e">
        <f>Table1[[#This Row],[kelly/4 99]]*$W$2*$U$2</f>
        <v>#DIV/0!</v>
      </c>
      <c r="S3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6" spans="1:19" x14ac:dyDescent="0.2">
      <c r="A366">
        <v>8315</v>
      </c>
      <c r="B366" t="s">
        <v>95</v>
      </c>
      <c r="C366" s="1">
        <v>45623</v>
      </c>
      <c r="D366" t="s">
        <v>12</v>
      </c>
      <c r="E366">
        <v>2.5</v>
      </c>
      <c r="F366" s="2">
        <v>0.51020408163265296</v>
      </c>
      <c r="G366" s="2">
        <v>0.45399825771527103</v>
      </c>
      <c r="H366" s="2">
        <v>0.40226072495658699</v>
      </c>
      <c r="I366" s="2">
        <v>0.36046511627906902</v>
      </c>
      <c r="J366" s="2">
        <v>0.38541666666666602</v>
      </c>
      <c r="K366" s="2">
        <v>-5.5096088303408397E-2</v>
      </c>
      <c r="M366" s="2" t="e">
        <f>[1]!Table1[[#This Row],[kelly/4 365]]=(Table1[[#This Row],[poisson_likelihood]] - (1-Table1[[#This Row],[poisson_likelihood]])/(1/Table1[[#This Row],[365 implied]]-1))/4</f>
        <v>#VALUE!</v>
      </c>
      <c r="N366" s="3" t="e">
        <f>Table1[[#This Row],[kelly/4 365]]*$W$2*$U$2</f>
        <v>#VALUE!</v>
      </c>
      <c r="P366" s="2" t="e">
        <f>(Table1[[#This Row],[poisson_likelihood]] - (1-Table1[[#This Row],[poisson_likelihood]])/(1/Table1[[#This Row],[99/pinn implied]]-1))/4</f>
        <v>#DIV/0!</v>
      </c>
      <c r="Q366" s="3" t="e">
        <f>Table1[[#This Row],[kelly/4 99]]*$W$2*$U$2</f>
        <v>#DIV/0!</v>
      </c>
      <c r="S3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7" spans="1:19" x14ac:dyDescent="0.2">
      <c r="A367">
        <v>8175</v>
      </c>
      <c r="B367" t="s">
        <v>25</v>
      </c>
      <c r="C367" s="1">
        <v>45623</v>
      </c>
      <c r="D367" t="s">
        <v>12</v>
      </c>
      <c r="E367">
        <v>1.5</v>
      </c>
      <c r="F367" s="2">
        <v>0.58479532163742598</v>
      </c>
      <c r="G367" s="2">
        <v>0.54214955561425104</v>
      </c>
      <c r="H367" s="2">
        <v>0.49180018896967898</v>
      </c>
      <c r="I367" s="2">
        <v>0.46067415730337002</v>
      </c>
      <c r="J367" s="2">
        <v>0.46405228758169897</v>
      </c>
      <c r="K367" s="2">
        <v>-5.5993548190791602E-2</v>
      </c>
      <c r="M367" s="2" t="e">
        <f>[1]!Table1[[#This Row],[kelly/4 365]]=(Table1[[#This Row],[poisson_likelihood]] - (1-Table1[[#This Row],[poisson_likelihood]])/(1/Table1[[#This Row],[365 implied]]-1))/4</f>
        <v>#VALUE!</v>
      </c>
      <c r="N367" s="3" t="e">
        <f>Table1[[#This Row],[kelly/4 365]]*$W$2*$U$2</f>
        <v>#VALUE!</v>
      </c>
      <c r="P367" s="2" t="e">
        <f>(Table1[[#This Row],[poisson_likelihood]] - (1-Table1[[#This Row],[poisson_likelihood]])/(1/Table1[[#This Row],[99/pinn implied]]-1))/4</f>
        <v>#DIV/0!</v>
      </c>
      <c r="Q367" s="3" t="e">
        <f>Table1[[#This Row],[kelly/4 99]]*$W$2*$U$2</f>
        <v>#DIV/0!</v>
      </c>
      <c r="S3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8" spans="1:19" x14ac:dyDescent="0.2">
      <c r="A368">
        <v>8413</v>
      </c>
      <c r="B368" t="s">
        <v>144</v>
      </c>
      <c r="C368" s="1">
        <v>45623</v>
      </c>
      <c r="D368" t="s">
        <v>12</v>
      </c>
      <c r="E368">
        <v>2.5</v>
      </c>
      <c r="F368" s="2">
        <v>0.53191489361702105</v>
      </c>
      <c r="G368" s="2">
        <v>0.47101175254961097</v>
      </c>
      <c r="H368" s="2">
        <v>0.42629476745540201</v>
      </c>
      <c r="I368" s="2">
        <v>0.48235294117646998</v>
      </c>
      <c r="J368" s="2">
        <v>0.43642611683848798</v>
      </c>
      <c r="K368" s="2">
        <v>-5.6410749199955701E-2</v>
      </c>
      <c r="M368" s="2" t="e">
        <f>[1]!Table1[[#This Row],[kelly/4 365]]=(Table1[[#This Row],[poisson_likelihood]] - (1-Table1[[#This Row],[poisson_likelihood]])/(1/Table1[[#This Row],[365 implied]]-1))/4</f>
        <v>#VALUE!</v>
      </c>
      <c r="N368" s="3" t="e">
        <f>Table1[[#This Row],[kelly/4 365]]*$W$2*$U$2</f>
        <v>#VALUE!</v>
      </c>
      <c r="P368" s="2" t="e">
        <f>(Table1[[#This Row],[poisson_likelihood]] - (1-Table1[[#This Row],[poisson_likelihood]])/(1/Table1[[#This Row],[99/pinn implied]]-1))/4</f>
        <v>#DIV/0!</v>
      </c>
      <c r="Q368" s="3" t="e">
        <f>Table1[[#This Row],[kelly/4 99]]*$W$2*$U$2</f>
        <v>#DIV/0!</v>
      </c>
      <c r="S3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9" spans="1:19" x14ac:dyDescent="0.2">
      <c r="A369">
        <v>8231</v>
      </c>
      <c r="B369" t="s">
        <v>53</v>
      </c>
      <c r="C369" s="1">
        <v>45623</v>
      </c>
      <c r="D369" t="s">
        <v>12</v>
      </c>
      <c r="E369">
        <v>1.5</v>
      </c>
      <c r="F369" s="2">
        <v>0.62893081761006198</v>
      </c>
      <c r="G369" s="2">
        <v>0.60113109797314701</v>
      </c>
      <c r="H369" s="2">
        <v>0.54373654221130796</v>
      </c>
      <c r="I369" s="2">
        <v>0.54891304347825998</v>
      </c>
      <c r="J369" s="2">
        <v>0.57142857142857095</v>
      </c>
      <c r="K369" s="2">
        <v>-5.7397838086449E-2</v>
      </c>
      <c r="M369" s="2" t="e">
        <f>[1]!Table1[[#This Row],[kelly/4 365]]=(Table1[[#This Row],[poisson_likelihood]] - (1-Table1[[#This Row],[poisson_likelihood]])/(1/Table1[[#This Row],[365 implied]]-1))/4</f>
        <v>#VALUE!</v>
      </c>
      <c r="N369" s="3" t="e">
        <f>Table1[[#This Row],[kelly/4 365]]*$W$2*$U$2</f>
        <v>#VALUE!</v>
      </c>
      <c r="P369" s="2" t="e">
        <f>(Table1[[#This Row],[poisson_likelihood]] - (1-Table1[[#This Row],[poisson_likelihood]])/(1/Table1[[#This Row],[99/pinn implied]]-1))/4</f>
        <v>#DIV/0!</v>
      </c>
      <c r="Q369" s="3" t="e">
        <f>Table1[[#This Row],[kelly/4 99]]*$W$2*$U$2</f>
        <v>#DIV/0!</v>
      </c>
      <c r="S3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0" spans="1:19" x14ac:dyDescent="0.2">
      <c r="A370">
        <v>8457</v>
      </c>
      <c r="B370" t="s">
        <v>166</v>
      </c>
      <c r="C370" s="1">
        <v>45623</v>
      </c>
      <c r="D370" t="s">
        <v>12</v>
      </c>
      <c r="E370">
        <v>1.5</v>
      </c>
      <c r="F370" s="2">
        <v>0.61728395061728303</v>
      </c>
      <c r="G370" s="2">
        <v>0.58656747139802601</v>
      </c>
      <c r="H370" s="2">
        <v>0.52784247760147296</v>
      </c>
      <c r="I370" s="2">
        <v>0.55865921787709405</v>
      </c>
      <c r="J370" s="2">
        <v>0.55806451612903196</v>
      </c>
      <c r="K370" s="2">
        <v>-5.8425478340972802E-2</v>
      </c>
      <c r="M370" s="2" t="e">
        <f>[1]!Table1[[#This Row],[kelly/4 365]]=(Table1[[#This Row],[poisson_likelihood]] - (1-Table1[[#This Row],[poisson_likelihood]])/(1/Table1[[#This Row],[365 implied]]-1))/4</f>
        <v>#VALUE!</v>
      </c>
      <c r="N370" s="3" t="e">
        <f>Table1[[#This Row],[kelly/4 365]]*$W$2*$U$2</f>
        <v>#VALUE!</v>
      </c>
      <c r="P370" s="2" t="e">
        <f>(Table1[[#This Row],[poisson_likelihood]] - (1-Table1[[#This Row],[poisson_likelihood]])/(1/Table1[[#This Row],[99/pinn implied]]-1))/4</f>
        <v>#DIV/0!</v>
      </c>
      <c r="Q370" s="3" t="e">
        <f>Table1[[#This Row],[kelly/4 99]]*$W$2*$U$2</f>
        <v>#DIV/0!</v>
      </c>
      <c r="S3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1" spans="1:19" x14ac:dyDescent="0.2">
      <c r="A371">
        <v>8523</v>
      </c>
      <c r="B371" t="s">
        <v>199</v>
      </c>
      <c r="C371" s="1">
        <v>45623</v>
      </c>
      <c r="D371" t="s">
        <v>12</v>
      </c>
      <c r="E371">
        <v>1.5</v>
      </c>
      <c r="F371" s="2">
        <v>0.59171597633136097</v>
      </c>
      <c r="G371" s="2">
        <v>0.55064080560708195</v>
      </c>
      <c r="H371" s="2">
        <v>0.49627763925284601</v>
      </c>
      <c r="I371" s="2">
        <v>0.481081081081081</v>
      </c>
      <c r="J371" s="2">
        <v>0.45624999999999999</v>
      </c>
      <c r="K371" s="2">
        <v>-5.8438691906771298E-2</v>
      </c>
      <c r="M371" s="2" t="e">
        <f>[1]!Table1[[#This Row],[kelly/4 365]]=(Table1[[#This Row],[poisson_likelihood]] - (1-Table1[[#This Row],[poisson_likelihood]])/(1/Table1[[#This Row],[365 implied]]-1))/4</f>
        <v>#VALUE!</v>
      </c>
      <c r="N371" s="3" t="e">
        <f>Table1[[#This Row],[kelly/4 365]]*$W$2*$U$2</f>
        <v>#VALUE!</v>
      </c>
      <c r="P371" s="2" t="e">
        <f>(Table1[[#This Row],[poisson_likelihood]] - (1-Table1[[#This Row],[poisson_likelihood]])/(1/Table1[[#This Row],[99/pinn implied]]-1))/4</f>
        <v>#DIV/0!</v>
      </c>
      <c r="Q371" s="3" t="e">
        <f>Table1[[#This Row],[kelly/4 99]]*$W$2*$U$2</f>
        <v>#DIV/0!</v>
      </c>
      <c r="S3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2" spans="1:19" x14ac:dyDescent="0.2">
      <c r="A372">
        <v>8533</v>
      </c>
      <c r="B372" t="s">
        <v>204</v>
      </c>
      <c r="C372" s="1">
        <v>45623</v>
      </c>
      <c r="D372" t="s">
        <v>12</v>
      </c>
      <c r="E372">
        <v>2.5</v>
      </c>
      <c r="F372" s="2">
        <v>0.44642857142857101</v>
      </c>
      <c r="G372" s="2">
        <v>0.35995395372518701</v>
      </c>
      <c r="H372" s="2">
        <v>0.31685009961906602</v>
      </c>
      <c r="I372" s="2">
        <v>0.33333333333333298</v>
      </c>
      <c r="J372" s="2">
        <v>0.34415584415584399</v>
      </c>
      <c r="K372" s="2">
        <v>-5.8519309849453902E-2</v>
      </c>
      <c r="M372" s="2" t="e">
        <f>[1]!Table1[[#This Row],[kelly/4 365]]=(Table1[[#This Row],[poisson_likelihood]] - (1-Table1[[#This Row],[poisson_likelihood]])/(1/Table1[[#This Row],[365 implied]]-1))/4</f>
        <v>#VALUE!</v>
      </c>
      <c r="N372" s="3" t="e">
        <f>Table1[[#This Row],[kelly/4 365]]*$W$2*$U$2</f>
        <v>#VALUE!</v>
      </c>
      <c r="P372" s="2" t="e">
        <f>(Table1[[#This Row],[poisson_likelihood]] - (1-Table1[[#This Row],[poisson_likelihood]])/(1/Table1[[#This Row],[99/pinn implied]]-1))/4</f>
        <v>#DIV/0!</v>
      </c>
      <c r="Q372" s="3" t="e">
        <f>Table1[[#This Row],[kelly/4 99]]*$W$2*$U$2</f>
        <v>#DIV/0!</v>
      </c>
      <c r="S3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3" spans="1:19" x14ac:dyDescent="0.2">
      <c r="A373">
        <v>8474</v>
      </c>
      <c r="B373" t="s">
        <v>174</v>
      </c>
      <c r="C373" s="1">
        <v>45623</v>
      </c>
      <c r="D373" t="s">
        <v>13</v>
      </c>
      <c r="E373">
        <v>2.5</v>
      </c>
      <c r="F373" s="2">
        <v>0.56497175141242895</v>
      </c>
      <c r="G373" s="2">
        <v>0.42380569699115</v>
      </c>
      <c r="H373" s="2">
        <v>0.45962286511758599</v>
      </c>
      <c r="I373" s="2">
        <v>0.44642857142857101</v>
      </c>
      <c r="J373" s="2">
        <v>0.462643678160919</v>
      </c>
      <c r="K373" s="2">
        <v>-6.0541405435672498E-2</v>
      </c>
      <c r="M373" s="2" t="e">
        <f>[1]!Table1[[#This Row],[kelly/4 365]]=(Table1[[#This Row],[poisson_likelihood]] - (1-Table1[[#This Row],[poisson_likelihood]])/(1/Table1[[#This Row],[365 implied]]-1))/4</f>
        <v>#VALUE!</v>
      </c>
      <c r="N373" s="3" t="e">
        <f>Table1[[#This Row],[kelly/4 365]]*$W$2*$U$2</f>
        <v>#VALUE!</v>
      </c>
      <c r="P373" s="2" t="e">
        <f>(Table1[[#This Row],[poisson_likelihood]] - (1-Table1[[#This Row],[poisson_likelihood]])/(1/Table1[[#This Row],[99/pinn implied]]-1))/4</f>
        <v>#DIV/0!</v>
      </c>
      <c r="Q373" s="3" t="e">
        <f>Table1[[#This Row],[kelly/4 99]]*$W$2*$U$2</f>
        <v>#DIV/0!</v>
      </c>
      <c r="S3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4" spans="1:19" x14ac:dyDescent="0.2">
      <c r="A374">
        <v>8357</v>
      </c>
      <c r="B374" t="s">
        <v>116</v>
      </c>
      <c r="C374" s="1">
        <v>45623</v>
      </c>
      <c r="D374" t="s">
        <v>12</v>
      </c>
      <c r="E374">
        <v>2.5</v>
      </c>
      <c r="F374" s="2">
        <v>0.57471264367816</v>
      </c>
      <c r="G374" s="2">
        <v>0.51404372741184701</v>
      </c>
      <c r="H374" s="2">
        <v>0.47128546565861501</v>
      </c>
      <c r="I374" s="2">
        <v>0.4</v>
      </c>
      <c r="J374" s="2">
        <v>0.43910256410256399</v>
      </c>
      <c r="K374" s="2">
        <v>-6.07984087006785E-2</v>
      </c>
      <c r="M374" s="2" t="e">
        <f>[1]!Table1[[#This Row],[kelly/4 365]]=(Table1[[#This Row],[poisson_likelihood]] - (1-Table1[[#This Row],[poisson_likelihood]])/(1/Table1[[#This Row],[365 implied]]-1))/4</f>
        <v>#VALUE!</v>
      </c>
      <c r="N374" s="3" t="e">
        <f>Table1[[#This Row],[kelly/4 365]]*$W$2*$U$2</f>
        <v>#VALUE!</v>
      </c>
      <c r="P374" s="2" t="e">
        <f>(Table1[[#This Row],[poisson_likelihood]] - (1-Table1[[#This Row],[poisson_likelihood]])/(1/Table1[[#This Row],[99/pinn implied]]-1))/4</f>
        <v>#DIV/0!</v>
      </c>
      <c r="Q374" s="3" t="e">
        <f>Table1[[#This Row],[kelly/4 99]]*$W$2*$U$2</f>
        <v>#DIV/0!</v>
      </c>
      <c r="S3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5" spans="1:19" x14ac:dyDescent="0.2">
      <c r="A375">
        <v>8261</v>
      </c>
      <c r="B375" t="s">
        <v>68</v>
      </c>
      <c r="C375" s="1">
        <v>45623</v>
      </c>
      <c r="D375" t="s">
        <v>12</v>
      </c>
      <c r="E375">
        <v>1.5</v>
      </c>
      <c r="F375" s="2">
        <v>0.60606060606060597</v>
      </c>
      <c r="G375" s="2">
        <v>0.56148232882124205</v>
      </c>
      <c r="H375" s="2">
        <v>0.509470554995057</v>
      </c>
      <c r="I375" s="2">
        <v>0.47252747252747201</v>
      </c>
      <c r="J375" s="2">
        <v>0.470031545741324</v>
      </c>
      <c r="K375" s="2">
        <v>-6.1297532406982901E-2</v>
      </c>
      <c r="M375" s="2" t="e">
        <f>[1]!Table1[[#This Row],[kelly/4 365]]=(Table1[[#This Row],[poisson_likelihood]] - (1-Table1[[#This Row],[poisson_likelihood]])/(1/Table1[[#This Row],[365 implied]]-1))/4</f>
        <v>#VALUE!</v>
      </c>
      <c r="N375" s="3" t="e">
        <f>Table1[[#This Row],[kelly/4 365]]*$W$2*$U$2</f>
        <v>#VALUE!</v>
      </c>
      <c r="P375" s="2" t="e">
        <f>(Table1[[#This Row],[poisson_likelihood]] - (1-Table1[[#This Row],[poisson_likelihood]])/(1/Table1[[#This Row],[99/pinn implied]]-1))/4</f>
        <v>#DIV/0!</v>
      </c>
      <c r="Q375" s="3" t="e">
        <f>Table1[[#This Row],[kelly/4 99]]*$W$2*$U$2</f>
        <v>#DIV/0!</v>
      </c>
      <c r="S3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6" spans="1:19" x14ac:dyDescent="0.2">
      <c r="A376">
        <v>8291</v>
      </c>
      <c r="B376" t="s">
        <v>83</v>
      </c>
      <c r="C376" s="1">
        <v>45623</v>
      </c>
      <c r="D376" t="s">
        <v>12</v>
      </c>
      <c r="E376">
        <v>1.5</v>
      </c>
      <c r="F376" s="2">
        <v>0.57471264367816</v>
      </c>
      <c r="G376" s="2">
        <v>0.52083786793242204</v>
      </c>
      <c r="H376" s="2">
        <v>0.46869002719274999</v>
      </c>
      <c r="I376" s="2">
        <v>0.41726618705035901</v>
      </c>
      <c r="J376" s="2">
        <v>0.41947565543071103</v>
      </c>
      <c r="K376" s="2">
        <v>-6.2324105636694001E-2</v>
      </c>
      <c r="M376" s="2" t="e">
        <f>[1]!Table1[[#This Row],[kelly/4 365]]=(Table1[[#This Row],[poisson_likelihood]] - (1-Table1[[#This Row],[poisson_likelihood]])/(1/Table1[[#This Row],[365 implied]]-1))/4</f>
        <v>#VALUE!</v>
      </c>
      <c r="N376" s="3" t="e">
        <f>Table1[[#This Row],[kelly/4 365]]*$W$2*$U$2</f>
        <v>#VALUE!</v>
      </c>
      <c r="P376" s="2" t="e">
        <f>(Table1[[#This Row],[poisson_likelihood]] - (1-Table1[[#This Row],[poisson_likelihood]])/(1/Table1[[#This Row],[99/pinn implied]]-1))/4</f>
        <v>#DIV/0!</v>
      </c>
      <c r="Q376" s="3" t="e">
        <f>Table1[[#This Row],[kelly/4 99]]*$W$2*$U$2</f>
        <v>#DIV/0!</v>
      </c>
      <c r="S3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7" spans="1:19" x14ac:dyDescent="0.2">
      <c r="A377">
        <v>8338</v>
      </c>
      <c r="B377" t="s">
        <v>106</v>
      </c>
      <c r="C377" s="1">
        <v>45623</v>
      </c>
      <c r="D377" t="s">
        <v>13</v>
      </c>
      <c r="E377">
        <v>3.5</v>
      </c>
      <c r="F377" s="2">
        <v>0.48076923076923</v>
      </c>
      <c r="G377" s="2">
        <v>0.34239663848220397</v>
      </c>
      <c r="H377" s="2">
        <v>0.35017054240120199</v>
      </c>
      <c r="I377" s="2">
        <v>0.351190476190476</v>
      </c>
      <c r="J377" s="2">
        <v>0.36842105263157798</v>
      </c>
      <c r="K377" s="2">
        <v>-6.28808499549766E-2</v>
      </c>
      <c r="M377" s="2" t="e">
        <f>[1]!Table1[[#This Row],[kelly/4 365]]=(Table1[[#This Row],[poisson_likelihood]] - (1-Table1[[#This Row],[poisson_likelihood]])/(1/Table1[[#This Row],[365 implied]]-1))/4</f>
        <v>#VALUE!</v>
      </c>
      <c r="N377" s="3" t="e">
        <f>Table1[[#This Row],[kelly/4 365]]*$W$2*$U$2</f>
        <v>#VALUE!</v>
      </c>
      <c r="P377" s="2" t="e">
        <f>(Table1[[#This Row],[poisson_likelihood]] - (1-Table1[[#This Row],[poisson_likelihood]])/(1/Table1[[#This Row],[99/pinn implied]]-1))/4</f>
        <v>#DIV/0!</v>
      </c>
      <c r="Q377" s="3" t="e">
        <f>Table1[[#This Row],[kelly/4 99]]*$W$2*$U$2</f>
        <v>#DIV/0!</v>
      </c>
      <c r="S3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8" spans="1:19" x14ac:dyDescent="0.2">
      <c r="A378">
        <v>8373</v>
      </c>
      <c r="B378" t="s">
        <v>124</v>
      </c>
      <c r="C378" s="1">
        <v>45623</v>
      </c>
      <c r="D378" t="s">
        <v>12</v>
      </c>
      <c r="E378">
        <v>1.5</v>
      </c>
      <c r="F378" s="2">
        <v>0.61728395061728303</v>
      </c>
      <c r="G378" s="2">
        <v>0.56663909940240598</v>
      </c>
      <c r="H378" s="2">
        <v>0.52028592138136798</v>
      </c>
      <c r="I378" s="2">
        <v>0.50955414012738798</v>
      </c>
      <c r="J378" s="2">
        <v>0.51398601398601396</v>
      </c>
      <c r="K378" s="2">
        <v>-6.3361615871847701E-2</v>
      </c>
      <c r="M378" s="2" t="e">
        <f>[1]!Table1[[#This Row],[kelly/4 365]]=(Table1[[#This Row],[poisson_likelihood]] - (1-Table1[[#This Row],[poisson_likelihood]])/(1/Table1[[#This Row],[365 implied]]-1))/4</f>
        <v>#VALUE!</v>
      </c>
      <c r="N378" s="3" t="e">
        <f>Table1[[#This Row],[kelly/4 365]]*$W$2*$U$2</f>
        <v>#VALUE!</v>
      </c>
      <c r="P378" s="2" t="e">
        <f>(Table1[[#This Row],[poisson_likelihood]] - (1-Table1[[#This Row],[poisson_likelihood]])/(1/Table1[[#This Row],[99/pinn implied]]-1))/4</f>
        <v>#DIV/0!</v>
      </c>
      <c r="Q378" s="3" t="e">
        <f>Table1[[#This Row],[kelly/4 99]]*$W$2*$U$2</f>
        <v>#DIV/0!</v>
      </c>
      <c r="S3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9" spans="1:19" x14ac:dyDescent="0.2">
      <c r="A379">
        <v>8363</v>
      </c>
      <c r="B379" t="s">
        <v>119</v>
      </c>
      <c r="C379" s="1">
        <v>45623</v>
      </c>
      <c r="D379" t="s">
        <v>12</v>
      </c>
      <c r="E379">
        <v>2.5</v>
      </c>
      <c r="F379" s="2">
        <v>0.55555555555555503</v>
      </c>
      <c r="G379" s="2">
        <v>0.486800653620794</v>
      </c>
      <c r="H379" s="2">
        <v>0.44182581903465701</v>
      </c>
      <c r="I379" s="2">
        <v>0.44047619047619002</v>
      </c>
      <c r="J379" s="2">
        <v>0.42456140350877097</v>
      </c>
      <c r="K379" s="2">
        <v>-6.3972976793005301E-2</v>
      </c>
      <c r="M379" s="2" t="e">
        <f>[1]!Table1[[#This Row],[kelly/4 365]]=(Table1[[#This Row],[poisson_likelihood]] - (1-Table1[[#This Row],[poisson_likelihood]])/(1/Table1[[#This Row],[365 implied]]-1))/4</f>
        <v>#VALUE!</v>
      </c>
      <c r="N379" s="3" t="e">
        <f>Table1[[#This Row],[kelly/4 365]]*$W$2*$U$2</f>
        <v>#VALUE!</v>
      </c>
      <c r="P379" s="2" t="e">
        <f>(Table1[[#This Row],[poisson_likelihood]] - (1-Table1[[#This Row],[poisson_likelihood]])/(1/Table1[[#This Row],[99/pinn implied]]-1))/4</f>
        <v>#DIV/0!</v>
      </c>
      <c r="Q379" s="3" t="e">
        <f>Table1[[#This Row],[kelly/4 99]]*$W$2*$U$2</f>
        <v>#DIV/0!</v>
      </c>
      <c r="S3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0" spans="1:19" x14ac:dyDescent="0.2">
      <c r="A380">
        <v>8251</v>
      </c>
      <c r="B380" t="s">
        <v>63</v>
      </c>
      <c r="C380" s="1">
        <v>45623</v>
      </c>
      <c r="D380" t="s">
        <v>12</v>
      </c>
      <c r="E380">
        <v>1.5</v>
      </c>
      <c r="F380" s="2">
        <v>0.65359477124182996</v>
      </c>
      <c r="G380" s="2">
        <v>0.61170357789193197</v>
      </c>
      <c r="H380" s="2">
        <v>0.56332989852219295</v>
      </c>
      <c r="I380" s="2">
        <v>0.54098360655737698</v>
      </c>
      <c r="J380" s="2">
        <v>0.57413249211356399</v>
      </c>
      <c r="K380" s="2">
        <v>-6.5143988330681399E-2</v>
      </c>
      <c r="M380" s="2" t="e">
        <f>[1]!Table1[[#This Row],[kelly/4 365]]=(Table1[[#This Row],[poisson_likelihood]] - (1-Table1[[#This Row],[poisson_likelihood]])/(1/Table1[[#This Row],[365 implied]]-1))/4</f>
        <v>#VALUE!</v>
      </c>
      <c r="N380" s="3" t="e">
        <f>Table1[[#This Row],[kelly/4 365]]*$W$2*$U$2</f>
        <v>#VALUE!</v>
      </c>
      <c r="P380" s="2" t="e">
        <f>(Table1[[#This Row],[poisson_likelihood]] - (1-Table1[[#This Row],[poisson_likelihood]])/(1/Table1[[#This Row],[99/pinn implied]]-1))/4</f>
        <v>#DIV/0!</v>
      </c>
      <c r="Q380" s="3" t="e">
        <f>Table1[[#This Row],[kelly/4 99]]*$W$2*$U$2</f>
        <v>#DIV/0!</v>
      </c>
      <c r="S3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1" spans="1:19" x14ac:dyDescent="0.2">
      <c r="A381">
        <v>8191</v>
      </c>
      <c r="B381" t="s">
        <v>33</v>
      </c>
      <c r="C381" s="1">
        <v>45623</v>
      </c>
      <c r="D381" t="s">
        <v>12</v>
      </c>
      <c r="E381">
        <v>2.5</v>
      </c>
      <c r="F381" s="2">
        <v>0.64935064935064901</v>
      </c>
      <c r="G381" s="2">
        <v>0.59067601383063995</v>
      </c>
      <c r="H381" s="2">
        <v>0.55712905106980204</v>
      </c>
      <c r="I381" s="2">
        <v>0.53472222222222199</v>
      </c>
      <c r="J381" s="2">
        <v>0.53725490196078396</v>
      </c>
      <c r="K381" s="2">
        <v>-6.5750583959492598E-2</v>
      </c>
      <c r="M381" s="2" t="e">
        <f>[1]!Table1[[#This Row],[kelly/4 365]]=(Table1[[#This Row],[poisson_likelihood]] - (1-Table1[[#This Row],[poisson_likelihood]])/(1/Table1[[#This Row],[365 implied]]-1))/4</f>
        <v>#VALUE!</v>
      </c>
      <c r="N381" s="3" t="e">
        <f>Table1[[#This Row],[kelly/4 365]]*$W$2*$U$2</f>
        <v>#VALUE!</v>
      </c>
      <c r="P381" s="2" t="e">
        <f>(Table1[[#This Row],[poisson_likelihood]] - (1-Table1[[#This Row],[poisson_likelihood]])/(1/Table1[[#This Row],[99/pinn implied]]-1))/4</f>
        <v>#DIV/0!</v>
      </c>
      <c r="Q381" s="3" t="e">
        <f>Table1[[#This Row],[kelly/4 99]]*$W$2*$U$2</f>
        <v>#DIV/0!</v>
      </c>
      <c r="S3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2" spans="1:19" x14ac:dyDescent="0.2">
      <c r="A382">
        <v>8343</v>
      </c>
      <c r="B382" t="s">
        <v>109</v>
      </c>
      <c r="C382" s="1">
        <v>45623</v>
      </c>
      <c r="D382" t="s">
        <v>12</v>
      </c>
      <c r="E382">
        <v>2.5</v>
      </c>
      <c r="F382" s="2">
        <v>0.53191489361702105</v>
      </c>
      <c r="G382" s="2">
        <v>0.44970932623805898</v>
      </c>
      <c r="H382" s="2">
        <v>0.40878725985117997</v>
      </c>
      <c r="I382" s="2">
        <v>0.35519125683060099</v>
      </c>
      <c r="J382" s="2">
        <v>0.365079365079365</v>
      </c>
      <c r="K382" s="2">
        <v>-6.5761349852210202E-2</v>
      </c>
      <c r="M382" s="2" t="e">
        <f>[1]!Table1[[#This Row],[kelly/4 365]]=(Table1[[#This Row],[poisson_likelihood]] - (1-Table1[[#This Row],[poisson_likelihood]])/(1/Table1[[#This Row],[365 implied]]-1))/4</f>
        <v>#VALUE!</v>
      </c>
      <c r="N382" s="3" t="e">
        <f>Table1[[#This Row],[kelly/4 365]]*$W$2*$U$2</f>
        <v>#VALUE!</v>
      </c>
      <c r="P382" s="2" t="e">
        <f>(Table1[[#This Row],[poisson_likelihood]] - (1-Table1[[#This Row],[poisson_likelihood]])/(1/Table1[[#This Row],[99/pinn implied]]-1))/4</f>
        <v>#DIV/0!</v>
      </c>
      <c r="Q382" s="3" t="e">
        <f>Table1[[#This Row],[kelly/4 99]]*$W$2*$U$2</f>
        <v>#DIV/0!</v>
      </c>
      <c r="S3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3" spans="1:19" x14ac:dyDescent="0.2">
      <c r="A383">
        <v>8455</v>
      </c>
      <c r="B383" t="s">
        <v>165</v>
      </c>
      <c r="C383" s="1">
        <v>45623</v>
      </c>
      <c r="D383" t="s">
        <v>12</v>
      </c>
      <c r="E383">
        <v>3.5</v>
      </c>
      <c r="F383" s="2">
        <v>0.43103448275862</v>
      </c>
      <c r="G383" s="2">
        <v>0.29674626878344201</v>
      </c>
      <c r="H383" s="2">
        <v>0.27838662051977803</v>
      </c>
      <c r="I383" s="2">
        <v>0.287292817679558</v>
      </c>
      <c r="J383" s="2">
        <v>0.26984126984126899</v>
      </c>
      <c r="K383" s="2">
        <v>-6.7072545529188093E-2</v>
      </c>
      <c r="M383" s="2" t="e">
        <f>[1]!Table1[[#This Row],[kelly/4 365]]=(Table1[[#This Row],[poisson_likelihood]] - (1-Table1[[#This Row],[poisson_likelihood]])/(1/Table1[[#This Row],[365 implied]]-1))/4</f>
        <v>#VALUE!</v>
      </c>
      <c r="N383" s="3" t="e">
        <f>Table1[[#This Row],[kelly/4 365]]*$W$2*$U$2</f>
        <v>#VALUE!</v>
      </c>
      <c r="P383" s="2" t="e">
        <f>(Table1[[#This Row],[poisson_likelihood]] - (1-Table1[[#This Row],[poisson_likelihood]])/(1/Table1[[#This Row],[99/pinn implied]]-1))/4</f>
        <v>#DIV/0!</v>
      </c>
      <c r="Q383" s="3" t="e">
        <f>Table1[[#This Row],[kelly/4 99]]*$W$2*$U$2</f>
        <v>#DIV/0!</v>
      </c>
      <c r="S3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4" spans="1:19" x14ac:dyDescent="0.2">
      <c r="A384">
        <v>8281</v>
      </c>
      <c r="B384" t="s">
        <v>78</v>
      </c>
      <c r="C384" s="1">
        <v>45623</v>
      </c>
      <c r="D384" t="s">
        <v>12</v>
      </c>
      <c r="E384">
        <v>2.5</v>
      </c>
      <c r="F384" s="2">
        <v>0.413223140495867</v>
      </c>
      <c r="G384" s="2">
        <v>0.28835862698968601</v>
      </c>
      <c r="H384" s="2">
        <v>0.249566379957461</v>
      </c>
      <c r="I384" s="2">
        <v>0.188235294117647</v>
      </c>
      <c r="J384" s="2">
        <v>0.198019801980198</v>
      </c>
      <c r="K384" s="2">
        <v>-6.9727000088546098E-2</v>
      </c>
      <c r="M384" s="2" t="e">
        <f>[1]!Table1[[#This Row],[kelly/4 365]]=(Table1[[#This Row],[poisson_likelihood]] - (1-Table1[[#This Row],[poisson_likelihood]])/(1/Table1[[#This Row],[365 implied]]-1))/4</f>
        <v>#VALUE!</v>
      </c>
      <c r="N384" s="3" t="e">
        <f>Table1[[#This Row],[kelly/4 365]]*$W$2*$U$2</f>
        <v>#VALUE!</v>
      </c>
      <c r="P384" s="2" t="e">
        <f>(Table1[[#This Row],[poisson_likelihood]] - (1-Table1[[#This Row],[poisson_likelihood]])/(1/Table1[[#This Row],[99/pinn implied]]-1))/4</f>
        <v>#DIV/0!</v>
      </c>
      <c r="Q384" s="3" t="e">
        <f>Table1[[#This Row],[kelly/4 99]]*$W$2*$U$2</f>
        <v>#DIV/0!</v>
      </c>
      <c r="S3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5" spans="1:19" x14ac:dyDescent="0.2">
      <c r="A385">
        <v>8295</v>
      </c>
      <c r="B385" t="s">
        <v>85</v>
      </c>
      <c r="C385" s="1">
        <v>45623</v>
      </c>
      <c r="D385" t="s">
        <v>12</v>
      </c>
      <c r="E385">
        <v>2.5</v>
      </c>
      <c r="F385" s="2">
        <v>0.57471264367816</v>
      </c>
      <c r="G385" s="2">
        <v>0.49644139043976498</v>
      </c>
      <c r="H385" s="2">
        <v>0.45262950797232199</v>
      </c>
      <c r="I385" s="2">
        <v>0.43312101910827999</v>
      </c>
      <c r="J385" s="2">
        <v>0.452631578947368</v>
      </c>
      <c r="K385" s="2">
        <v>-7.1765086529783403E-2</v>
      </c>
      <c r="M385" s="2" t="e">
        <f>[1]!Table1[[#This Row],[kelly/4 365]]=(Table1[[#This Row],[poisson_likelihood]] - (1-Table1[[#This Row],[poisson_likelihood]])/(1/Table1[[#This Row],[365 implied]]-1))/4</f>
        <v>#VALUE!</v>
      </c>
      <c r="N385" s="3" t="e">
        <f>Table1[[#This Row],[kelly/4 365]]*$W$2*$U$2</f>
        <v>#VALUE!</v>
      </c>
      <c r="P385" s="2" t="e">
        <f>(Table1[[#This Row],[poisson_likelihood]] - (1-Table1[[#This Row],[poisson_likelihood]])/(1/Table1[[#This Row],[99/pinn implied]]-1))/4</f>
        <v>#DIV/0!</v>
      </c>
      <c r="Q385" s="3" t="e">
        <f>Table1[[#This Row],[kelly/4 99]]*$W$2*$U$2</f>
        <v>#DIV/0!</v>
      </c>
      <c r="S3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6" spans="1:19" x14ac:dyDescent="0.2">
      <c r="A386">
        <v>8509</v>
      </c>
      <c r="B386" t="s">
        <v>192</v>
      </c>
      <c r="C386" s="1">
        <v>45623</v>
      </c>
      <c r="D386" t="s">
        <v>12</v>
      </c>
      <c r="E386">
        <v>1.5</v>
      </c>
      <c r="F386" s="2">
        <v>0.65359477124182996</v>
      </c>
      <c r="G386" s="2">
        <v>0.59609046139408794</v>
      </c>
      <c r="H386" s="2">
        <v>0.55150231066748201</v>
      </c>
      <c r="I386" s="2">
        <v>0.52258064516128999</v>
      </c>
      <c r="J386" s="2">
        <v>0.53979238754325198</v>
      </c>
      <c r="K386" s="2">
        <v>-7.3679936169222804E-2</v>
      </c>
      <c r="M386" s="2" t="e">
        <f>[1]!Table1[[#This Row],[kelly/4 365]]=(Table1[[#This Row],[poisson_likelihood]] - (1-Table1[[#This Row],[poisson_likelihood]])/(1/Table1[[#This Row],[365 implied]]-1))/4</f>
        <v>#VALUE!</v>
      </c>
      <c r="N386" s="3" t="e">
        <f>Table1[[#This Row],[kelly/4 365]]*$W$2*$U$2</f>
        <v>#VALUE!</v>
      </c>
      <c r="P386" s="2" t="e">
        <f>(Table1[[#This Row],[poisson_likelihood]] - (1-Table1[[#This Row],[poisson_likelihood]])/(1/Table1[[#This Row],[99/pinn implied]]-1))/4</f>
        <v>#DIV/0!</v>
      </c>
      <c r="Q386" s="3" t="e">
        <f>Table1[[#This Row],[kelly/4 99]]*$W$2*$U$2</f>
        <v>#DIV/0!</v>
      </c>
      <c r="S3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7" spans="1:19" x14ac:dyDescent="0.2">
      <c r="A387">
        <v>8200</v>
      </c>
      <c r="B387" t="s">
        <v>37</v>
      </c>
      <c r="C387" s="1">
        <v>45623</v>
      </c>
      <c r="D387" t="s">
        <v>13</v>
      </c>
      <c r="E387">
        <v>2.5</v>
      </c>
      <c r="F387" s="2">
        <v>0.625</v>
      </c>
      <c r="G387" s="2">
        <v>0.47375123196573399</v>
      </c>
      <c r="H387" s="2">
        <v>0.51415835943805299</v>
      </c>
      <c r="I387" s="2">
        <v>0.44808743169398901</v>
      </c>
      <c r="J387" s="2">
        <v>0.484076433121019</v>
      </c>
      <c r="K387" s="2">
        <v>-7.3894427041297395E-2</v>
      </c>
      <c r="M387" s="2" t="e">
        <f>[1]!Table1[[#This Row],[kelly/4 365]]=(Table1[[#This Row],[poisson_likelihood]] - (1-Table1[[#This Row],[poisson_likelihood]])/(1/Table1[[#This Row],[365 implied]]-1))/4</f>
        <v>#VALUE!</v>
      </c>
      <c r="N387" s="3" t="e">
        <f>Table1[[#This Row],[kelly/4 365]]*$W$2*$U$2</f>
        <v>#VALUE!</v>
      </c>
      <c r="P387" s="2" t="e">
        <f>(Table1[[#This Row],[poisson_likelihood]] - (1-Table1[[#This Row],[poisson_likelihood]])/(1/Table1[[#This Row],[99/pinn implied]]-1))/4</f>
        <v>#DIV/0!</v>
      </c>
      <c r="Q387" s="3" t="e">
        <f>Table1[[#This Row],[kelly/4 99]]*$W$2*$U$2</f>
        <v>#DIV/0!</v>
      </c>
      <c r="S3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8" spans="1:19" x14ac:dyDescent="0.2">
      <c r="A388">
        <v>8183</v>
      </c>
      <c r="B388" t="s">
        <v>29</v>
      </c>
      <c r="C388" s="1">
        <v>45623</v>
      </c>
      <c r="D388" t="s">
        <v>12</v>
      </c>
      <c r="E388">
        <v>1.5</v>
      </c>
      <c r="F388" s="2">
        <v>0.66225165562913901</v>
      </c>
      <c r="G388" s="2">
        <v>0.60691847177823199</v>
      </c>
      <c r="H388" s="2">
        <v>0.56046442612088399</v>
      </c>
      <c r="I388" s="2">
        <v>0.548022598870056</v>
      </c>
      <c r="J388" s="2">
        <v>0.53870967741935405</v>
      </c>
      <c r="K388" s="2">
        <v>-7.5342508116404097E-2</v>
      </c>
      <c r="M388" s="2" t="e">
        <f>[1]!Table1[[#This Row],[kelly/4 365]]=(Table1[[#This Row],[poisson_likelihood]] - (1-Table1[[#This Row],[poisson_likelihood]])/(1/Table1[[#This Row],[365 implied]]-1))/4</f>
        <v>#VALUE!</v>
      </c>
      <c r="N388" s="3" t="e">
        <f>Table1[[#This Row],[kelly/4 365]]*$W$2*$U$2</f>
        <v>#VALUE!</v>
      </c>
      <c r="P388" s="2" t="e">
        <f>(Table1[[#This Row],[poisson_likelihood]] - (1-Table1[[#This Row],[poisson_likelihood]])/(1/Table1[[#This Row],[99/pinn implied]]-1))/4</f>
        <v>#DIV/0!</v>
      </c>
      <c r="Q388" s="3" t="e">
        <f>Table1[[#This Row],[kelly/4 99]]*$W$2*$U$2</f>
        <v>#DIV/0!</v>
      </c>
      <c r="S3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9" spans="1:19" x14ac:dyDescent="0.2">
      <c r="A389">
        <v>8289</v>
      </c>
      <c r="B389" t="s">
        <v>82</v>
      </c>
      <c r="C389" s="1">
        <v>45623</v>
      </c>
      <c r="D389" t="s">
        <v>12</v>
      </c>
      <c r="E389">
        <v>2.5</v>
      </c>
      <c r="F389" s="2">
        <v>0.48076923076923</v>
      </c>
      <c r="G389" s="2">
        <v>0.370016763386814</v>
      </c>
      <c r="H389" s="2">
        <v>0.31432354533896301</v>
      </c>
      <c r="I389" s="2">
        <v>0.30232558139534799</v>
      </c>
      <c r="J389" s="2">
        <v>0.30051813471502498</v>
      </c>
      <c r="K389" s="2">
        <v>-8.0140515207165502E-2</v>
      </c>
      <c r="M389" s="2" t="e">
        <f>[1]!Table1[[#This Row],[kelly/4 365]]=(Table1[[#This Row],[poisson_likelihood]] - (1-Table1[[#This Row],[poisson_likelihood]])/(1/Table1[[#This Row],[365 implied]]-1))/4</f>
        <v>#VALUE!</v>
      </c>
      <c r="N389" s="3" t="e">
        <f>Table1[[#This Row],[kelly/4 365]]*$W$2*$U$2</f>
        <v>#VALUE!</v>
      </c>
      <c r="P389" s="2" t="e">
        <f>(Table1[[#This Row],[poisson_likelihood]] - (1-Table1[[#This Row],[poisson_likelihood]])/(1/Table1[[#This Row],[99/pinn implied]]-1))/4</f>
        <v>#DIV/0!</v>
      </c>
      <c r="Q389" s="3" t="e">
        <f>Table1[[#This Row],[kelly/4 99]]*$W$2*$U$2</f>
        <v>#DIV/0!</v>
      </c>
      <c r="S3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0" spans="1:19" x14ac:dyDescent="0.2">
      <c r="A390">
        <v>8449</v>
      </c>
      <c r="B390" t="s">
        <v>162</v>
      </c>
      <c r="C390" s="1">
        <v>45623</v>
      </c>
      <c r="D390" t="s">
        <v>12</v>
      </c>
      <c r="E390">
        <v>2.5</v>
      </c>
      <c r="F390" s="2">
        <v>0.53191489361702105</v>
      </c>
      <c r="G390" s="2">
        <v>0.421745998185374</v>
      </c>
      <c r="H390" s="2">
        <v>0.37214200170109502</v>
      </c>
      <c r="I390" s="2">
        <v>0.38461538461538403</v>
      </c>
      <c r="J390" s="2">
        <v>0.37037037037037002</v>
      </c>
      <c r="K390" s="2">
        <v>-8.5333249091460103E-2</v>
      </c>
      <c r="M390" s="2" t="e">
        <f>[1]!Table1[[#This Row],[kelly/4 365]]=(Table1[[#This Row],[poisson_likelihood]] - (1-Table1[[#This Row],[poisson_likelihood]])/(1/Table1[[#This Row],[365 implied]]-1))/4</f>
        <v>#VALUE!</v>
      </c>
      <c r="N390" s="3" t="e">
        <f>Table1[[#This Row],[kelly/4 365]]*$W$2*$U$2</f>
        <v>#VALUE!</v>
      </c>
      <c r="P390" s="2" t="e">
        <f>(Table1[[#This Row],[poisson_likelihood]] - (1-Table1[[#This Row],[poisson_likelihood]])/(1/Table1[[#This Row],[99/pinn implied]]-1))/4</f>
        <v>#DIV/0!</v>
      </c>
      <c r="Q390" s="3" t="e">
        <f>Table1[[#This Row],[kelly/4 99]]*$W$2*$U$2</f>
        <v>#DIV/0!</v>
      </c>
      <c r="S3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1" spans="1:19" x14ac:dyDescent="0.2">
      <c r="A391">
        <v>8155</v>
      </c>
      <c r="B391" t="s">
        <v>15</v>
      </c>
      <c r="C391" s="1">
        <v>45623</v>
      </c>
      <c r="D391" t="s">
        <v>12</v>
      </c>
      <c r="E391">
        <v>2.5</v>
      </c>
      <c r="F391" s="2">
        <v>0.56497175141242895</v>
      </c>
      <c r="G391" s="2">
        <v>0.46208079769386001</v>
      </c>
      <c r="H391" s="2">
        <v>0.41474118929897902</v>
      </c>
      <c r="I391" s="2">
        <v>0.376404494382022</v>
      </c>
      <c r="J391" s="2">
        <v>0.43181818181818099</v>
      </c>
      <c r="K391" s="2">
        <v>-8.6333797058703393E-2</v>
      </c>
      <c r="M391" s="2" t="e">
        <f>[1]!Table1[[#This Row],[kelly/4 365]]=(Table1[[#This Row],[poisson_likelihood]] - (1-Table1[[#This Row],[poisson_likelihood]])/(1/Table1[[#This Row],[365 implied]]-1))/4</f>
        <v>#VALUE!</v>
      </c>
      <c r="N391" s="3" t="e">
        <f>Table1[[#This Row],[kelly/4 365]]*$W$2*$U$2</f>
        <v>#VALUE!</v>
      </c>
      <c r="P391" s="2" t="e">
        <f>(Table1[[#This Row],[poisson_likelihood]] - (1-Table1[[#This Row],[poisson_likelihood]])/(1/Table1[[#This Row],[99/pinn implied]]-1))/4</f>
        <v>#DIV/0!</v>
      </c>
      <c r="Q391" s="3" t="e">
        <f>Table1[[#This Row],[kelly/4 99]]*$W$2*$U$2</f>
        <v>#DIV/0!</v>
      </c>
      <c r="S3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2" spans="1:19" x14ac:dyDescent="0.2">
      <c r="A392">
        <v>8279</v>
      </c>
      <c r="B392" t="s">
        <v>77</v>
      </c>
      <c r="C392" s="1">
        <v>45623</v>
      </c>
      <c r="D392" t="s">
        <v>12</v>
      </c>
      <c r="E392">
        <v>2.5</v>
      </c>
      <c r="F392" s="2">
        <v>0.56818181818181801</v>
      </c>
      <c r="G392" s="2">
        <v>0.462618527685902</v>
      </c>
      <c r="H392" s="2">
        <v>0.41459527223298398</v>
      </c>
      <c r="I392" s="2">
        <v>0.34883720930232498</v>
      </c>
      <c r="J392" s="2">
        <v>0.40136054421768702</v>
      </c>
      <c r="K392" s="2">
        <v>-8.8918526601956205E-2</v>
      </c>
      <c r="M392" s="2" t="e">
        <f>[1]!Table1[[#This Row],[kelly/4 365]]=(Table1[[#This Row],[poisson_likelihood]] - (1-Table1[[#This Row],[poisson_likelihood]])/(1/Table1[[#This Row],[365 implied]]-1))/4</f>
        <v>#VALUE!</v>
      </c>
      <c r="N392" s="3" t="e">
        <f>Table1[[#This Row],[kelly/4 365]]*$W$2*$U$2</f>
        <v>#VALUE!</v>
      </c>
      <c r="P392" s="2" t="e">
        <f>(Table1[[#This Row],[poisson_likelihood]] - (1-Table1[[#This Row],[poisson_likelihood]])/(1/Table1[[#This Row],[99/pinn implied]]-1))/4</f>
        <v>#DIV/0!</v>
      </c>
      <c r="Q392" s="3" t="e">
        <f>Table1[[#This Row],[kelly/4 99]]*$W$2*$U$2</f>
        <v>#DIV/0!</v>
      </c>
      <c r="S3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3" spans="1:19" x14ac:dyDescent="0.2">
      <c r="A393">
        <v>8425</v>
      </c>
      <c r="B393" t="s">
        <v>150</v>
      </c>
      <c r="C393" s="1">
        <v>45623</v>
      </c>
      <c r="D393" t="s">
        <v>12</v>
      </c>
      <c r="E393">
        <v>2.5</v>
      </c>
      <c r="F393" s="2">
        <v>0.60606060606060597</v>
      </c>
      <c r="G393" s="2">
        <v>0.49531039353812201</v>
      </c>
      <c r="H393" s="2">
        <v>0.451159605335687</v>
      </c>
      <c r="I393" s="2">
        <v>0.407608695652173</v>
      </c>
      <c r="J393" s="2">
        <v>0.446202531645569</v>
      </c>
      <c r="K393" s="2">
        <v>-9.8302558152352504E-2</v>
      </c>
      <c r="M393" s="2" t="e">
        <f>[1]!Table1[[#This Row],[kelly/4 365]]=(Table1[[#This Row],[poisson_likelihood]] - (1-Table1[[#This Row],[poisson_likelihood]])/(1/Table1[[#This Row],[365 implied]]-1))/4</f>
        <v>#VALUE!</v>
      </c>
      <c r="N393" s="3" t="e">
        <f>Table1[[#This Row],[kelly/4 365]]*$W$2*$U$2</f>
        <v>#VALUE!</v>
      </c>
      <c r="P393" s="2" t="e">
        <f>(Table1[[#This Row],[poisson_likelihood]] - (1-Table1[[#This Row],[poisson_likelihood]])/(1/Table1[[#This Row],[99/pinn implied]]-1))/4</f>
        <v>#DIV/0!</v>
      </c>
      <c r="Q393" s="3" t="e">
        <f>Table1[[#This Row],[kelly/4 99]]*$W$2*$U$2</f>
        <v>#DIV/0!</v>
      </c>
      <c r="S3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4" spans="1:19" x14ac:dyDescent="0.2">
      <c r="A394">
        <v>8493</v>
      </c>
      <c r="B394" t="s">
        <v>184</v>
      </c>
      <c r="C394" s="1">
        <v>45623</v>
      </c>
      <c r="D394" t="s">
        <v>12</v>
      </c>
      <c r="E394">
        <v>1.5</v>
      </c>
      <c r="F394" s="2">
        <v>0.58479532163742598</v>
      </c>
      <c r="G394" s="2">
        <v>0.479736089598648</v>
      </c>
      <c r="H394" s="2">
        <v>0.420124852754231</v>
      </c>
      <c r="I394" s="2">
        <v>0.40650406504065001</v>
      </c>
      <c r="J394" s="2">
        <v>0.397683397683397</v>
      </c>
      <c r="K394" s="2">
        <v>-9.9150176686712693E-2</v>
      </c>
      <c r="M394" s="2" t="e">
        <f>[1]!Table1[[#This Row],[kelly/4 365]]=(Table1[[#This Row],[poisson_likelihood]] - (1-Table1[[#This Row],[poisson_likelihood]])/(1/Table1[[#This Row],[365 implied]]-1))/4</f>
        <v>#VALUE!</v>
      </c>
      <c r="N394" s="3" t="e">
        <f>Table1[[#This Row],[kelly/4 365]]*$W$2*$U$2</f>
        <v>#VALUE!</v>
      </c>
      <c r="P394" s="2" t="e">
        <f>(Table1[[#This Row],[poisson_likelihood]] - (1-Table1[[#This Row],[poisson_likelihood]])/(1/Table1[[#This Row],[99/pinn implied]]-1))/4</f>
        <v>#DIV/0!</v>
      </c>
      <c r="Q394" s="3" t="e">
        <f>Table1[[#This Row],[kelly/4 99]]*$W$2*$U$2</f>
        <v>#DIV/0!</v>
      </c>
      <c r="S3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5" spans="1:19" x14ac:dyDescent="0.2">
      <c r="A395">
        <v>8307</v>
      </c>
      <c r="B395" t="s">
        <v>91</v>
      </c>
      <c r="C395" s="1">
        <v>45623</v>
      </c>
      <c r="D395" t="s">
        <v>12</v>
      </c>
      <c r="E395">
        <v>1.5</v>
      </c>
      <c r="F395" s="2">
        <v>0.59523809523809501</v>
      </c>
      <c r="G395" s="2">
        <v>0.483638886237441</v>
      </c>
      <c r="H395" s="2">
        <v>0.42619441535045199</v>
      </c>
      <c r="I395" s="2">
        <v>0.38690476190476097</v>
      </c>
      <c r="J395" s="2">
        <v>0.40350877192982398</v>
      </c>
      <c r="K395" s="2">
        <v>-0.104409331695308</v>
      </c>
      <c r="M395" s="2" t="e">
        <f>[1]!Table1[[#This Row],[kelly/4 365]]=(Table1[[#This Row],[poisson_likelihood]] - (1-Table1[[#This Row],[poisson_likelihood]])/(1/Table1[[#This Row],[365 implied]]-1))/4</f>
        <v>#VALUE!</v>
      </c>
      <c r="N395" s="3" t="e">
        <f>Table1[[#This Row],[kelly/4 365]]*$W$2*$U$2</f>
        <v>#VALUE!</v>
      </c>
      <c r="P395" s="2" t="e">
        <f>(Table1[[#This Row],[poisson_likelihood]] - (1-Table1[[#This Row],[poisson_likelihood]])/(1/Table1[[#This Row],[99/pinn implied]]-1))/4</f>
        <v>#DIV/0!</v>
      </c>
      <c r="Q395" s="3" t="e">
        <f>Table1[[#This Row],[kelly/4 99]]*$W$2*$U$2</f>
        <v>#DIV/0!</v>
      </c>
      <c r="S3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6" spans="1:19" x14ac:dyDescent="0.2">
      <c r="A396">
        <v>8293</v>
      </c>
      <c r="B396" t="s">
        <v>84</v>
      </c>
      <c r="C396" s="1">
        <v>45623</v>
      </c>
      <c r="D396" t="s">
        <v>12</v>
      </c>
      <c r="E396">
        <v>1.5</v>
      </c>
      <c r="F396" s="2">
        <v>0.63694267515923497</v>
      </c>
      <c r="G396" s="2">
        <v>0.51736986920373396</v>
      </c>
      <c r="H396" s="2">
        <v>0.461475151567174</v>
      </c>
      <c r="I396" s="2">
        <v>0.464566929133858</v>
      </c>
      <c r="J396" s="2">
        <v>0.45741324921135601</v>
      </c>
      <c r="K396" s="2">
        <v>-0.120826321069971</v>
      </c>
      <c r="M396" s="2" t="e">
        <f>[1]!Table1[[#This Row],[kelly/4 365]]=(Table1[[#This Row],[poisson_likelihood]] - (1-Table1[[#This Row],[poisson_likelihood]])/(1/Table1[[#This Row],[365 implied]]-1))/4</f>
        <v>#VALUE!</v>
      </c>
      <c r="N396" s="3" t="e">
        <f>Table1[[#This Row],[kelly/4 365]]*$W$2*$U$2</f>
        <v>#VALUE!</v>
      </c>
      <c r="P396" s="2" t="e">
        <f>(Table1[[#This Row],[poisson_likelihood]] - (1-Table1[[#This Row],[poisson_likelihood]])/(1/Table1[[#This Row],[99/pinn implied]]-1))/4</f>
        <v>#DIV/0!</v>
      </c>
      <c r="Q396" s="3" t="e">
        <f>Table1[[#This Row],[kelly/4 99]]*$W$2*$U$2</f>
        <v>#DIV/0!</v>
      </c>
      <c r="S3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7" spans="1:19" x14ac:dyDescent="0.2">
      <c r="A397">
        <v>8476</v>
      </c>
      <c r="B397" t="s">
        <v>175</v>
      </c>
      <c r="C397" s="1">
        <v>45623</v>
      </c>
      <c r="D397" t="s">
        <v>13</v>
      </c>
      <c r="E397">
        <v>3.5</v>
      </c>
      <c r="F397" s="2">
        <v>0.54945054945054905</v>
      </c>
      <c r="G397" s="2">
        <v>0.332772891595144</v>
      </c>
      <c r="H397" s="2">
        <v>0.32871253287059199</v>
      </c>
      <c r="I397" s="2">
        <v>0.33714285714285702</v>
      </c>
      <c r="J397" s="2">
        <v>0.36655948553054601</v>
      </c>
      <c r="K397" s="2">
        <v>-0.12248267993156101</v>
      </c>
      <c r="M397" s="2" t="e">
        <f>[1]!Table1[[#This Row],[kelly/4 365]]=(Table1[[#This Row],[poisson_likelihood]] - (1-Table1[[#This Row],[poisson_likelihood]])/(1/Table1[[#This Row],[365 implied]]-1))/4</f>
        <v>#VALUE!</v>
      </c>
      <c r="N397" s="3" t="e">
        <f>Table1[[#This Row],[kelly/4 365]]*$W$2*$U$2</f>
        <v>#VALUE!</v>
      </c>
      <c r="P397" s="2" t="e">
        <f>(Table1[[#This Row],[poisson_likelihood]] - (1-Table1[[#This Row],[poisson_likelihood]])/(1/Table1[[#This Row],[99/pinn implied]]-1))/4</f>
        <v>#DIV/0!</v>
      </c>
      <c r="Q397" s="3" t="e">
        <f>Table1[[#This Row],[kelly/4 99]]*$W$2*$U$2</f>
        <v>#DIV/0!</v>
      </c>
      <c r="S3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8" spans="1:19" x14ac:dyDescent="0.2">
      <c r="A398">
        <v>8229</v>
      </c>
      <c r="B398" t="s">
        <v>52</v>
      </c>
      <c r="C398" s="1">
        <v>45623</v>
      </c>
      <c r="D398" t="s">
        <v>12</v>
      </c>
      <c r="E398">
        <v>1.5</v>
      </c>
      <c r="F398" s="2">
        <v>0.66225165562913901</v>
      </c>
      <c r="G398" s="2">
        <v>0.51918744884134105</v>
      </c>
      <c r="H398" s="2">
        <v>0.46680365839113303</v>
      </c>
      <c r="I398" s="2">
        <v>0.40983606557377</v>
      </c>
      <c r="J398" s="2">
        <v>0.40683229813664501</v>
      </c>
      <c r="K398" s="2">
        <v>-0.14466984109283701</v>
      </c>
      <c r="M398" s="2" t="e">
        <f>[1]!Table1[[#This Row],[kelly/4 365]]=(Table1[[#This Row],[poisson_likelihood]] - (1-Table1[[#This Row],[poisson_likelihood]])/(1/Table1[[#This Row],[365 implied]]-1))/4</f>
        <v>#VALUE!</v>
      </c>
      <c r="N398" s="3" t="e">
        <f>Table1[[#This Row],[kelly/4 365]]*$W$2*$U$2</f>
        <v>#VALUE!</v>
      </c>
      <c r="P398" s="2" t="e">
        <f>(Table1[[#This Row],[poisson_likelihood]] - (1-Table1[[#This Row],[poisson_likelihood]])/(1/Table1[[#This Row],[99/pinn implied]]-1))/4</f>
        <v>#DIV/0!</v>
      </c>
      <c r="Q398" s="3" t="e">
        <f>Table1[[#This Row],[kelly/4 99]]*$W$2*$U$2</f>
        <v>#DIV/0!</v>
      </c>
      <c r="S3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9" spans="1:19" x14ac:dyDescent="0.2">
      <c r="A399">
        <v>8495</v>
      </c>
      <c r="B399" t="s">
        <v>185</v>
      </c>
      <c r="C399" s="1">
        <v>45623</v>
      </c>
      <c r="D399" t="s">
        <v>12</v>
      </c>
      <c r="E399">
        <v>1.5</v>
      </c>
      <c r="F399" s="2">
        <v>0.59171597633136097</v>
      </c>
      <c r="G399" s="2">
        <v>0.40702792154297701</v>
      </c>
      <c r="H399" s="2">
        <v>0.337791688675876</v>
      </c>
      <c r="I399" s="2">
        <v>0.26351351351351299</v>
      </c>
      <c r="J399" s="2">
        <v>0.29927007299269998</v>
      </c>
      <c r="K399" s="2">
        <v>-0.15548262541223401</v>
      </c>
      <c r="M399" s="2" t="e">
        <f>[1]!Table1[[#This Row],[kelly/4 365]]=(Table1[[#This Row],[poisson_likelihood]] - (1-Table1[[#This Row],[poisson_likelihood]])/(1/Table1[[#This Row],[365 implied]]-1))/4</f>
        <v>#VALUE!</v>
      </c>
      <c r="N399" s="3" t="e">
        <f>Table1[[#This Row],[kelly/4 365]]*$W$2*$U$2</f>
        <v>#VALUE!</v>
      </c>
      <c r="P399" s="2" t="e">
        <f>(Table1[[#This Row],[poisson_likelihood]] - (1-Table1[[#This Row],[poisson_likelihood]])/(1/Table1[[#This Row],[99/pinn implied]]-1))/4</f>
        <v>#DIV/0!</v>
      </c>
      <c r="Q399" s="3" t="e">
        <f>Table1[[#This Row],[kelly/4 99]]*$W$2*$U$2</f>
        <v>#DIV/0!</v>
      </c>
      <c r="S3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2024-11-27T15:33:33Z</dcterms:created>
  <dcterms:modified xsi:type="dcterms:W3CDTF">2024-11-29T14:13:30Z</dcterms:modified>
</cp:coreProperties>
</file>