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mann/Documents/Code_Learning/nhl_fromscratch/daily_odds/"/>
    </mc:Choice>
  </mc:AlternateContent>
  <xr:revisionPtr revIDLastSave="0" documentId="13_ncr:40009_{AEBFDA18-653E-9744-82D2-2B9566D49042}" xr6:coauthVersionLast="47" xr6:coauthVersionMax="47" xr10:uidLastSave="{00000000-0000-0000-0000-000000000000}"/>
  <bookViews>
    <workbookView xWindow="-27980" yWindow="5260" windowWidth="28800" windowHeight="16160"/>
  </bookViews>
  <sheets>
    <sheet name="modelled_likelihoods_weight4_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Q2" i="1"/>
  <c r="P2" i="1"/>
  <c r="N2" i="1"/>
  <c r="M2" i="1"/>
  <c r="O46" i="1" l="1"/>
  <c r="O42" i="1"/>
  <c r="O38" i="1"/>
  <c r="P38" i="1" s="1"/>
  <c r="Q38" i="1" s="1"/>
  <c r="O29" i="1"/>
  <c r="O28" i="1"/>
  <c r="P28" i="1" s="1"/>
  <c r="Q28" i="1" s="1"/>
  <c r="O60" i="1"/>
  <c r="O21" i="1"/>
  <c r="O20" i="1"/>
  <c r="O16" i="1"/>
  <c r="Y1" i="1"/>
  <c r="O44" i="1"/>
  <c r="O33" i="1"/>
  <c r="O32" i="1"/>
  <c r="L63" i="1"/>
  <c r="L62" i="1"/>
  <c r="L61" i="1"/>
  <c r="L60" i="1"/>
  <c r="L58" i="1"/>
  <c r="L54" i="1"/>
  <c r="L32" i="1"/>
  <c r="L29" i="1"/>
  <c r="O26" i="1"/>
  <c r="L26" i="1"/>
  <c r="L38" i="1"/>
  <c r="O30" i="1"/>
  <c r="L30" i="1"/>
  <c r="O25" i="1"/>
  <c r="L25" i="1"/>
  <c r="O55" i="1"/>
  <c r="L55" i="1"/>
  <c r="L46" i="1"/>
  <c r="L28" i="1"/>
  <c r="L21" i="1"/>
  <c r="O53" i="1"/>
  <c r="P53" i="1" s="1"/>
  <c r="Q53" i="1" s="1"/>
  <c r="L53" i="1"/>
  <c r="O43" i="1"/>
  <c r="L43" i="1"/>
  <c r="O22" i="1"/>
  <c r="L22" i="1"/>
  <c r="O17" i="1"/>
  <c r="P17" i="1" s="1"/>
  <c r="Q17" i="1" s="1"/>
  <c r="L17" i="1"/>
  <c r="O15" i="1"/>
  <c r="L15" i="1"/>
  <c r="O14" i="1"/>
  <c r="L14" i="1"/>
  <c r="O48" i="1"/>
  <c r="L48" i="1"/>
  <c r="O45" i="1"/>
  <c r="L45" i="1"/>
  <c r="O40" i="1"/>
  <c r="L40" i="1"/>
  <c r="O13" i="1"/>
  <c r="L13" i="1"/>
  <c r="O41" i="1"/>
  <c r="L41" i="1"/>
  <c r="O34" i="1"/>
  <c r="L34" i="1"/>
  <c r="L16" i="1"/>
  <c r="O12" i="1"/>
  <c r="L12" i="1"/>
  <c r="O11" i="1"/>
  <c r="L11" i="1"/>
  <c r="O47" i="1"/>
  <c r="L47" i="1"/>
  <c r="O39" i="1"/>
  <c r="L39" i="1"/>
  <c r="O27" i="1"/>
  <c r="L27" i="1"/>
  <c r="O23" i="1"/>
  <c r="L23" i="1"/>
  <c r="M23" i="1" s="1"/>
  <c r="N23" i="1" s="1"/>
  <c r="O10" i="1"/>
  <c r="L10" i="1"/>
  <c r="O19" i="1"/>
  <c r="L19" i="1"/>
  <c r="O56" i="1"/>
  <c r="L56" i="1"/>
  <c r="O9" i="1"/>
  <c r="L9" i="1"/>
  <c r="O8" i="1"/>
  <c r="L8" i="1"/>
  <c r="L57" i="1"/>
  <c r="L44" i="1"/>
  <c r="O7" i="1"/>
  <c r="L7" i="1"/>
  <c r="O50" i="1"/>
  <c r="L50" i="1"/>
  <c r="L33" i="1"/>
  <c r="L20" i="1"/>
  <c r="O6" i="1"/>
  <c r="L6" i="1"/>
  <c r="L42" i="1"/>
  <c r="O36" i="1"/>
  <c r="L36" i="1"/>
  <c r="O5" i="1"/>
  <c r="L5" i="1"/>
  <c r="O59" i="1"/>
  <c r="L59" i="1"/>
  <c r="O4" i="1"/>
  <c r="L4" i="1"/>
  <c r="O37" i="1"/>
  <c r="L37" i="1"/>
  <c r="O35" i="1"/>
  <c r="L35" i="1"/>
  <c r="O24" i="1"/>
  <c r="P24" i="1" s="1"/>
  <c r="Q24" i="1" s="1"/>
  <c r="L24" i="1"/>
  <c r="O18" i="1"/>
  <c r="L18" i="1"/>
  <c r="O3" i="1"/>
  <c r="L3" i="1"/>
  <c r="M3" i="1" s="1"/>
  <c r="N3" i="1" s="1"/>
  <c r="V1" i="1"/>
  <c r="S334" i="1"/>
  <c r="S44" i="1"/>
  <c r="S344" i="1"/>
  <c r="S7" i="1"/>
  <c r="S209" i="1"/>
  <c r="S91" i="1"/>
  <c r="S70" i="1"/>
  <c r="S248" i="1"/>
  <c r="S212" i="1"/>
  <c r="S146" i="1"/>
  <c r="S224" i="1"/>
  <c r="S114" i="1"/>
  <c r="S235" i="1"/>
  <c r="S136" i="1"/>
  <c r="S222" i="1"/>
  <c r="S115" i="1"/>
  <c r="S57" i="1"/>
  <c r="S301" i="1"/>
  <c r="S227" i="1"/>
  <c r="S160" i="1"/>
  <c r="S323" i="1"/>
  <c r="S32" i="1"/>
  <c r="S270" i="1"/>
  <c r="S43" i="1"/>
  <c r="S74" i="1"/>
  <c r="S260" i="1"/>
  <c r="S336" i="1"/>
  <c r="S15" i="1"/>
  <c r="S214" i="1"/>
  <c r="S138" i="1"/>
  <c r="S315" i="1"/>
  <c r="S51" i="1"/>
  <c r="S321" i="1"/>
  <c r="S22" i="1"/>
  <c r="S297" i="1"/>
  <c r="S14" i="1"/>
  <c r="S303" i="1"/>
  <c r="S68" i="1"/>
  <c r="S337" i="1"/>
  <c r="S53" i="1"/>
  <c r="S88" i="1"/>
  <c r="S249" i="1"/>
  <c r="S347" i="1"/>
  <c r="S330" i="1"/>
  <c r="S17" i="1"/>
  <c r="S259" i="1"/>
  <c r="S133" i="1"/>
  <c r="S131" i="1"/>
  <c r="S217" i="1"/>
  <c r="S81" i="1"/>
  <c r="S271" i="1"/>
  <c r="S187" i="1"/>
  <c r="S165" i="1"/>
  <c r="S335" i="1"/>
  <c r="S27" i="1"/>
  <c r="S318" i="1"/>
  <c r="S23" i="1"/>
  <c r="S312" i="1"/>
  <c r="S47" i="1"/>
  <c r="S90" i="1"/>
  <c r="S289" i="1"/>
  <c r="S341" i="1"/>
  <c r="S10" i="1"/>
  <c r="S166" i="1"/>
  <c r="S204" i="1"/>
  <c r="S39" i="1"/>
  <c r="S308" i="1"/>
  <c r="S31" i="1"/>
  <c r="S288" i="1"/>
  <c r="S99" i="1"/>
  <c r="S267" i="1"/>
  <c r="S161" i="1"/>
  <c r="S189" i="1"/>
  <c r="S168" i="1"/>
  <c r="S190" i="1"/>
  <c r="S316" i="1"/>
  <c r="S78" i="1"/>
  <c r="S237" i="1"/>
  <c r="S97" i="1"/>
  <c r="S186" i="1"/>
  <c r="S195" i="1"/>
  <c r="S127" i="1"/>
  <c r="S192" i="1"/>
  <c r="S197" i="1"/>
  <c r="S147" i="1"/>
  <c r="S283" i="1"/>
  <c r="S12" i="1"/>
  <c r="S163" i="1"/>
  <c r="S213" i="1"/>
  <c r="S340" i="1"/>
  <c r="S11" i="1"/>
  <c r="S285" i="1"/>
  <c r="S41" i="1"/>
  <c r="S150" i="1"/>
  <c r="S206" i="1"/>
  <c r="S142" i="1"/>
  <c r="S221" i="1"/>
  <c r="S258" i="1"/>
  <c r="S79" i="1"/>
  <c r="S307" i="1"/>
  <c r="S72" i="1"/>
  <c r="S329" i="1"/>
  <c r="S34" i="1"/>
  <c r="S345" i="1"/>
  <c r="S155" i="1"/>
  <c r="S174" i="1"/>
  <c r="S56" i="1"/>
  <c r="S309" i="1"/>
  <c r="S89" i="1"/>
  <c r="S278" i="1"/>
  <c r="S153" i="1"/>
  <c r="S207" i="1"/>
  <c r="S128" i="1"/>
  <c r="S246" i="1"/>
  <c r="S134" i="1"/>
  <c r="S202" i="1"/>
  <c r="S9" i="1"/>
  <c r="S332" i="1"/>
  <c r="S85" i="1"/>
  <c r="S177" i="1"/>
  <c r="S84" i="1"/>
  <c r="S281" i="1"/>
  <c r="S185" i="1"/>
  <c r="S132" i="1"/>
  <c r="S338" i="1"/>
  <c r="S52" i="1"/>
  <c r="S8" i="1"/>
  <c r="S326" i="1"/>
  <c r="S19" i="1"/>
  <c r="S311" i="1"/>
  <c r="S181" i="1"/>
  <c r="S170" i="1"/>
  <c r="S175" i="1"/>
  <c r="S196" i="1"/>
  <c r="S322" i="1"/>
  <c r="S71" i="1"/>
  <c r="S236" i="1"/>
  <c r="S69" i="1"/>
  <c r="S45" i="1"/>
  <c r="S261" i="1"/>
  <c r="S40" i="1"/>
  <c r="S299" i="1"/>
  <c r="S145" i="1"/>
  <c r="S228" i="1"/>
  <c r="S49" i="1"/>
  <c r="S282" i="1"/>
  <c r="S169" i="1"/>
  <c r="S172" i="1"/>
  <c r="S96" i="1"/>
  <c r="S264" i="1"/>
  <c r="S300" i="1"/>
  <c r="S48" i="1"/>
  <c r="S346" i="1"/>
  <c r="S13" i="1"/>
  <c r="S294" i="1"/>
  <c r="S180" i="1"/>
  <c r="S121" i="1"/>
  <c r="S107" i="1"/>
  <c r="S225" i="1"/>
  <c r="S93" i="1"/>
  <c r="S239" i="1"/>
  <c r="S241" i="1"/>
  <c r="S62" i="1"/>
  <c r="S26" i="1"/>
  <c r="S319" i="1"/>
  <c r="S205" i="1"/>
  <c r="S156" i="1"/>
  <c r="S29" i="1"/>
  <c r="S266" i="1"/>
  <c r="S247" i="1"/>
  <c r="S125" i="1"/>
  <c r="S304" i="1"/>
  <c r="S77" i="1"/>
  <c r="S119" i="1"/>
  <c r="S280" i="1"/>
  <c r="S176" i="1"/>
  <c r="S173" i="1"/>
  <c r="S59" i="1"/>
  <c r="S290" i="1"/>
  <c r="S234" i="1"/>
  <c r="S124" i="1"/>
  <c r="S182" i="1"/>
  <c r="S73" i="1"/>
  <c r="S80" i="1"/>
  <c r="S295" i="1"/>
  <c r="S275" i="1"/>
  <c r="S101" i="1"/>
  <c r="S263" i="1"/>
  <c r="S98" i="1"/>
  <c r="S343" i="1"/>
  <c r="S4" i="1"/>
  <c r="S179" i="1"/>
  <c r="S184" i="1"/>
  <c r="S226" i="1"/>
  <c r="S92" i="1"/>
  <c r="S296" i="1"/>
  <c r="S102" i="1"/>
  <c r="S229" i="1"/>
  <c r="S111" i="1"/>
  <c r="S148" i="1"/>
  <c r="S178" i="1"/>
  <c r="S158" i="1"/>
  <c r="S220" i="1"/>
  <c r="S200" i="1"/>
  <c r="S149" i="1"/>
  <c r="S109" i="1"/>
  <c r="S232" i="1"/>
  <c r="S292" i="1"/>
  <c r="S33" i="1"/>
  <c r="S324" i="1"/>
  <c r="S6" i="1"/>
  <c r="S61" i="1"/>
  <c r="S268" i="1"/>
  <c r="S87" i="1"/>
  <c r="S210" i="1"/>
  <c r="S286" i="1"/>
  <c r="S58" i="1"/>
  <c r="S50" i="1"/>
  <c r="S252" i="1"/>
  <c r="S230" i="1"/>
  <c r="S154" i="1"/>
  <c r="S291" i="1"/>
  <c r="S20" i="1"/>
  <c r="S243" i="1"/>
  <c r="S130" i="1"/>
  <c r="S75" i="1"/>
  <c r="S242" i="1"/>
  <c r="S219" i="1"/>
  <c r="S76" i="1"/>
  <c r="S198" i="1"/>
  <c r="S171" i="1"/>
  <c r="S120" i="1"/>
  <c r="S245" i="1"/>
  <c r="S298" i="1"/>
  <c r="S60" i="1"/>
  <c r="S240" i="1"/>
  <c r="S108" i="1"/>
  <c r="S253" i="1"/>
  <c r="S64" i="1"/>
  <c r="S82" i="1"/>
  <c r="S277" i="1"/>
  <c r="S254" i="1"/>
  <c r="S100" i="1"/>
  <c r="S63" i="1"/>
  <c r="S250" i="1"/>
  <c r="S42" i="1"/>
  <c r="S333" i="1"/>
  <c r="S305" i="1"/>
  <c r="S94" i="1"/>
  <c r="S194" i="1"/>
  <c r="S157" i="1"/>
  <c r="S164" i="1"/>
  <c r="S104" i="1"/>
  <c r="S117" i="1"/>
  <c r="S203" i="1"/>
  <c r="S199" i="1"/>
  <c r="S151" i="1"/>
  <c r="S67" i="1"/>
  <c r="S265" i="1"/>
  <c r="S5" i="1"/>
  <c r="S317" i="1"/>
  <c r="S36" i="1"/>
  <c r="S287" i="1"/>
  <c r="S106" i="1"/>
  <c r="S276" i="1"/>
  <c r="S327" i="1"/>
  <c r="S38" i="1"/>
  <c r="S129" i="1"/>
  <c r="S251" i="1"/>
  <c r="S167" i="1"/>
  <c r="S211" i="1"/>
  <c r="S141" i="1"/>
  <c r="S262" i="1"/>
  <c r="S183" i="1"/>
  <c r="S110" i="1"/>
  <c r="S139" i="1"/>
  <c r="S215" i="1"/>
  <c r="S216" i="1"/>
  <c r="S137" i="1"/>
  <c r="S140" i="1"/>
  <c r="S233" i="1"/>
  <c r="S244" i="1"/>
  <c r="S83" i="1"/>
  <c r="S135" i="1"/>
  <c r="S208" i="1"/>
  <c r="S325" i="1"/>
  <c r="S25" i="1"/>
  <c r="S293" i="1"/>
  <c r="S65" i="1"/>
  <c r="S143" i="1"/>
  <c r="S218" i="1"/>
  <c r="S30" i="1"/>
  <c r="S302" i="1"/>
  <c r="S256" i="1"/>
  <c r="S103" i="1"/>
  <c r="S37" i="1"/>
  <c r="S313" i="1"/>
  <c r="S126" i="1"/>
  <c r="S238" i="1"/>
  <c r="S118" i="1"/>
  <c r="S191" i="1"/>
  <c r="S18" i="1"/>
  <c r="S320" i="1"/>
  <c r="S331" i="1"/>
  <c r="S24" i="1"/>
  <c r="S274" i="1"/>
  <c r="S122" i="1"/>
  <c r="S86" i="1"/>
  <c r="S255" i="1"/>
  <c r="S188" i="1"/>
  <c r="S162" i="1"/>
  <c r="S35" i="1"/>
  <c r="S310" i="1"/>
  <c r="S152" i="1"/>
  <c r="S231" i="1"/>
  <c r="S3" i="1"/>
  <c r="S342" i="1"/>
  <c r="S257" i="1"/>
  <c r="S95" i="1"/>
  <c r="S123" i="1"/>
  <c r="S272" i="1"/>
  <c r="S223" i="1"/>
  <c r="S116" i="1"/>
  <c r="S314" i="1"/>
  <c r="S46" i="1"/>
  <c r="S328" i="1"/>
  <c r="S28" i="1"/>
  <c r="S284" i="1"/>
  <c r="S112" i="1"/>
  <c r="S113" i="1"/>
  <c r="S279" i="1"/>
  <c r="S21" i="1"/>
  <c r="S339" i="1"/>
  <c r="S144" i="1"/>
  <c r="S201" i="1"/>
  <c r="S269" i="1"/>
  <c r="S66" i="1"/>
  <c r="S55" i="1"/>
  <c r="S306" i="1"/>
  <c r="S159" i="1"/>
  <c r="S193" i="1"/>
  <c r="S273" i="1"/>
  <c r="S105" i="1"/>
  <c r="Q344" i="1"/>
  <c r="Q7" i="1"/>
  <c r="Q224" i="1"/>
  <c r="Q114" i="1"/>
  <c r="Q227" i="1"/>
  <c r="Q160" i="1"/>
  <c r="Q336" i="1"/>
  <c r="Q15" i="1"/>
  <c r="Q297" i="1"/>
  <c r="Q14" i="1"/>
  <c r="Q347" i="1"/>
  <c r="Q81" i="1"/>
  <c r="Q271" i="1"/>
  <c r="Q312" i="1"/>
  <c r="Q39" i="1"/>
  <c r="Q308" i="1"/>
  <c r="Q168" i="1"/>
  <c r="Q190" i="1"/>
  <c r="Q127" i="1"/>
  <c r="Q192" i="1"/>
  <c r="Q340" i="1"/>
  <c r="Q258" i="1"/>
  <c r="Q79" i="1"/>
  <c r="Q155" i="1"/>
  <c r="Q174" i="1"/>
  <c r="Q128" i="1"/>
  <c r="Q246" i="1"/>
  <c r="Q84" i="1"/>
  <c r="Q281" i="1"/>
  <c r="Q19" i="1"/>
  <c r="Q311" i="1"/>
  <c r="Q236" i="1"/>
  <c r="Q69" i="1"/>
  <c r="Q282" i="1"/>
  <c r="Q346" i="1"/>
  <c r="Q93" i="1"/>
  <c r="Q239" i="1"/>
  <c r="Q266" i="1"/>
  <c r="Q176" i="1"/>
  <c r="Q173" i="1"/>
  <c r="Q80" i="1"/>
  <c r="Q295" i="1"/>
  <c r="Q179" i="1"/>
  <c r="Q184" i="1"/>
  <c r="Q148" i="1"/>
  <c r="Q178" i="1"/>
  <c r="Q292" i="1"/>
  <c r="Q286" i="1"/>
  <c r="Q58" i="1"/>
  <c r="Q243" i="1"/>
  <c r="Q130" i="1"/>
  <c r="Q120" i="1"/>
  <c r="Q245" i="1"/>
  <c r="Q82" i="1"/>
  <c r="Q277" i="1"/>
  <c r="Q305" i="1"/>
  <c r="Q94" i="1"/>
  <c r="Q199" i="1"/>
  <c r="Q151" i="1"/>
  <c r="Q106" i="1"/>
  <c r="Q276" i="1"/>
  <c r="Q141" i="1"/>
  <c r="Q262" i="1"/>
  <c r="Q140" i="1"/>
  <c r="Q233" i="1"/>
  <c r="Q293" i="1"/>
  <c r="Q65" i="1"/>
  <c r="Q313" i="1"/>
  <c r="Q331" i="1"/>
  <c r="Q35" i="1"/>
  <c r="Q310" i="1"/>
  <c r="Q123" i="1"/>
  <c r="Q272" i="1"/>
  <c r="Q284" i="1"/>
  <c r="Q112" i="1"/>
  <c r="Q269" i="1"/>
  <c r="Q66" i="1"/>
  <c r="P334" i="1"/>
  <c r="Q334" i="1" s="1"/>
  <c r="P44" i="1"/>
  <c r="Q44" i="1" s="1"/>
  <c r="P344" i="1"/>
  <c r="P7" i="1"/>
  <c r="P209" i="1"/>
  <c r="Q209" i="1" s="1"/>
  <c r="P91" i="1"/>
  <c r="Q91" i="1" s="1"/>
  <c r="P70" i="1"/>
  <c r="Q70" i="1" s="1"/>
  <c r="P248" i="1"/>
  <c r="Q248" i="1" s="1"/>
  <c r="P212" i="1"/>
  <c r="Q212" i="1" s="1"/>
  <c r="P146" i="1"/>
  <c r="Q146" i="1" s="1"/>
  <c r="P224" i="1"/>
  <c r="P114" i="1"/>
  <c r="P235" i="1"/>
  <c r="Q235" i="1" s="1"/>
  <c r="P136" i="1"/>
  <c r="Q136" i="1" s="1"/>
  <c r="P222" i="1"/>
  <c r="Q222" i="1" s="1"/>
  <c r="P115" i="1"/>
  <c r="Q115" i="1" s="1"/>
  <c r="P57" i="1"/>
  <c r="Q57" i="1" s="1"/>
  <c r="P301" i="1"/>
  <c r="Q301" i="1" s="1"/>
  <c r="P227" i="1"/>
  <c r="P160" i="1"/>
  <c r="P323" i="1"/>
  <c r="Q323" i="1" s="1"/>
  <c r="P32" i="1"/>
  <c r="Q32" i="1" s="1"/>
  <c r="P270" i="1"/>
  <c r="Q270" i="1" s="1"/>
  <c r="P43" i="1"/>
  <c r="Q43" i="1" s="1"/>
  <c r="P74" i="1"/>
  <c r="Q74" i="1" s="1"/>
  <c r="P260" i="1"/>
  <c r="Q260" i="1" s="1"/>
  <c r="P336" i="1"/>
  <c r="P15" i="1"/>
  <c r="P214" i="1"/>
  <c r="Q214" i="1" s="1"/>
  <c r="P138" i="1"/>
  <c r="Q138" i="1" s="1"/>
  <c r="P315" i="1"/>
  <c r="Q315" i="1" s="1"/>
  <c r="P51" i="1"/>
  <c r="Q51" i="1" s="1"/>
  <c r="P321" i="1"/>
  <c r="Q321" i="1" s="1"/>
  <c r="P22" i="1"/>
  <c r="Q22" i="1" s="1"/>
  <c r="P297" i="1"/>
  <c r="P14" i="1"/>
  <c r="P303" i="1"/>
  <c r="Q303" i="1" s="1"/>
  <c r="P68" i="1"/>
  <c r="Q68" i="1" s="1"/>
  <c r="P337" i="1"/>
  <c r="Q337" i="1" s="1"/>
  <c r="P88" i="1"/>
  <c r="Q88" i="1" s="1"/>
  <c r="P249" i="1"/>
  <c r="Q249" i="1" s="1"/>
  <c r="P347" i="1"/>
  <c r="P330" i="1"/>
  <c r="Q330" i="1" s="1"/>
  <c r="P259" i="1"/>
  <c r="Q259" i="1" s="1"/>
  <c r="P133" i="1"/>
  <c r="Q133" i="1" s="1"/>
  <c r="P131" i="1"/>
  <c r="Q131" i="1" s="1"/>
  <c r="P217" i="1"/>
  <c r="Q217" i="1" s="1"/>
  <c r="P81" i="1"/>
  <c r="P271" i="1"/>
  <c r="P187" i="1"/>
  <c r="Q187" i="1" s="1"/>
  <c r="P165" i="1"/>
  <c r="Q165" i="1" s="1"/>
  <c r="P335" i="1"/>
  <c r="Q335" i="1" s="1"/>
  <c r="P27" i="1"/>
  <c r="Q27" i="1" s="1"/>
  <c r="P318" i="1"/>
  <c r="Q318" i="1" s="1"/>
  <c r="P23" i="1"/>
  <c r="Q23" i="1" s="1"/>
  <c r="P312" i="1"/>
  <c r="P47" i="1"/>
  <c r="Q47" i="1" s="1"/>
  <c r="P90" i="1"/>
  <c r="Q90" i="1" s="1"/>
  <c r="P289" i="1"/>
  <c r="Q289" i="1" s="1"/>
  <c r="P341" i="1"/>
  <c r="Q341" i="1" s="1"/>
  <c r="P10" i="1"/>
  <c r="Q10" i="1" s="1"/>
  <c r="P166" i="1"/>
  <c r="Q166" i="1" s="1"/>
  <c r="P204" i="1"/>
  <c r="Q204" i="1" s="1"/>
  <c r="P39" i="1"/>
  <c r="P308" i="1"/>
  <c r="P31" i="1"/>
  <c r="Q31" i="1" s="1"/>
  <c r="P288" i="1"/>
  <c r="Q288" i="1" s="1"/>
  <c r="P99" i="1"/>
  <c r="Q99" i="1" s="1"/>
  <c r="P267" i="1"/>
  <c r="Q267" i="1" s="1"/>
  <c r="P161" i="1"/>
  <c r="Q161" i="1" s="1"/>
  <c r="P189" i="1"/>
  <c r="Q189" i="1" s="1"/>
  <c r="P168" i="1"/>
  <c r="P190" i="1"/>
  <c r="P316" i="1"/>
  <c r="Q316" i="1" s="1"/>
  <c r="P78" i="1"/>
  <c r="Q78" i="1" s="1"/>
  <c r="P237" i="1"/>
  <c r="Q237" i="1" s="1"/>
  <c r="P97" i="1"/>
  <c r="Q97" i="1" s="1"/>
  <c r="P186" i="1"/>
  <c r="Q186" i="1" s="1"/>
  <c r="P195" i="1"/>
  <c r="Q195" i="1" s="1"/>
  <c r="P127" i="1"/>
  <c r="P192" i="1"/>
  <c r="P197" i="1"/>
  <c r="Q197" i="1" s="1"/>
  <c r="P147" i="1"/>
  <c r="Q147" i="1" s="1"/>
  <c r="P283" i="1"/>
  <c r="Q283" i="1" s="1"/>
  <c r="P12" i="1"/>
  <c r="Q12" i="1" s="1"/>
  <c r="P163" i="1"/>
  <c r="Q163" i="1" s="1"/>
  <c r="P213" i="1"/>
  <c r="Q213" i="1" s="1"/>
  <c r="P340" i="1"/>
  <c r="P11" i="1"/>
  <c r="Q11" i="1" s="1"/>
  <c r="P285" i="1"/>
  <c r="Q285" i="1" s="1"/>
  <c r="P41" i="1"/>
  <c r="Q41" i="1" s="1"/>
  <c r="P150" i="1"/>
  <c r="Q150" i="1" s="1"/>
  <c r="P206" i="1"/>
  <c r="Q206" i="1" s="1"/>
  <c r="P142" i="1"/>
  <c r="Q142" i="1" s="1"/>
  <c r="P221" i="1"/>
  <c r="Q221" i="1" s="1"/>
  <c r="P258" i="1"/>
  <c r="P79" i="1"/>
  <c r="P307" i="1"/>
  <c r="Q307" i="1" s="1"/>
  <c r="P72" i="1"/>
  <c r="Q72" i="1" s="1"/>
  <c r="P329" i="1"/>
  <c r="Q329" i="1" s="1"/>
  <c r="P34" i="1"/>
  <c r="Q34" i="1" s="1"/>
  <c r="P345" i="1"/>
  <c r="Q345" i="1" s="1"/>
  <c r="P16" i="1"/>
  <c r="Q16" i="1" s="1"/>
  <c r="S16" i="1" s="1"/>
  <c r="P155" i="1"/>
  <c r="P174" i="1"/>
  <c r="P56" i="1"/>
  <c r="Q56" i="1" s="1"/>
  <c r="P309" i="1"/>
  <c r="Q309" i="1" s="1"/>
  <c r="P89" i="1"/>
  <c r="Q89" i="1" s="1"/>
  <c r="P278" i="1"/>
  <c r="Q278" i="1" s="1"/>
  <c r="P153" i="1"/>
  <c r="Q153" i="1" s="1"/>
  <c r="P207" i="1"/>
  <c r="Q207" i="1" s="1"/>
  <c r="P128" i="1"/>
  <c r="P246" i="1"/>
  <c r="P134" i="1"/>
  <c r="Q134" i="1" s="1"/>
  <c r="P202" i="1"/>
  <c r="Q202" i="1" s="1"/>
  <c r="P9" i="1"/>
  <c r="Q9" i="1" s="1"/>
  <c r="P332" i="1"/>
  <c r="Q332" i="1" s="1"/>
  <c r="P85" i="1"/>
  <c r="Q85" i="1" s="1"/>
  <c r="P177" i="1"/>
  <c r="Q177" i="1" s="1"/>
  <c r="P84" i="1"/>
  <c r="P281" i="1"/>
  <c r="P185" i="1"/>
  <c r="Q185" i="1" s="1"/>
  <c r="P132" i="1"/>
  <c r="Q132" i="1" s="1"/>
  <c r="P338" i="1"/>
  <c r="Q338" i="1" s="1"/>
  <c r="P52" i="1"/>
  <c r="Q52" i="1" s="1"/>
  <c r="P8" i="1"/>
  <c r="Q8" i="1" s="1"/>
  <c r="P326" i="1"/>
  <c r="Q326" i="1" s="1"/>
  <c r="P19" i="1"/>
  <c r="P311" i="1"/>
  <c r="P181" i="1"/>
  <c r="Q181" i="1" s="1"/>
  <c r="P170" i="1"/>
  <c r="Q170" i="1" s="1"/>
  <c r="P175" i="1"/>
  <c r="Q175" i="1" s="1"/>
  <c r="P196" i="1"/>
  <c r="Q196" i="1" s="1"/>
  <c r="P322" i="1"/>
  <c r="Q322" i="1" s="1"/>
  <c r="P71" i="1"/>
  <c r="Q71" i="1" s="1"/>
  <c r="P236" i="1"/>
  <c r="P69" i="1"/>
  <c r="P45" i="1"/>
  <c r="Q45" i="1" s="1"/>
  <c r="P261" i="1"/>
  <c r="Q261" i="1" s="1"/>
  <c r="P40" i="1"/>
  <c r="Q40" i="1" s="1"/>
  <c r="P299" i="1"/>
  <c r="Q299" i="1" s="1"/>
  <c r="P145" i="1"/>
  <c r="Q145" i="1" s="1"/>
  <c r="P228" i="1"/>
  <c r="Q228" i="1" s="1"/>
  <c r="P49" i="1"/>
  <c r="Q49" i="1" s="1"/>
  <c r="P282" i="1"/>
  <c r="P169" i="1"/>
  <c r="Q169" i="1" s="1"/>
  <c r="P172" i="1"/>
  <c r="Q172" i="1" s="1"/>
  <c r="P96" i="1"/>
  <c r="Q96" i="1" s="1"/>
  <c r="P264" i="1"/>
  <c r="Q264" i="1" s="1"/>
  <c r="P300" i="1"/>
  <c r="Q300" i="1" s="1"/>
  <c r="P48" i="1"/>
  <c r="Q48" i="1" s="1"/>
  <c r="P346" i="1"/>
  <c r="P13" i="1"/>
  <c r="Q13" i="1" s="1"/>
  <c r="P54" i="1"/>
  <c r="Q54" i="1" s="1"/>
  <c r="P294" i="1"/>
  <c r="Q294" i="1" s="1"/>
  <c r="P180" i="1"/>
  <c r="Q180" i="1" s="1"/>
  <c r="P121" i="1"/>
  <c r="Q121" i="1" s="1"/>
  <c r="P107" i="1"/>
  <c r="Q107" i="1" s="1"/>
  <c r="P225" i="1"/>
  <c r="Q225" i="1" s="1"/>
  <c r="P93" i="1"/>
  <c r="P239" i="1"/>
  <c r="P241" i="1"/>
  <c r="Q241" i="1" s="1"/>
  <c r="P62" i="1"/>
  <c r="Q62" i="1" s="1"/>
  <c r="P26" i="1"/>
  <c r="Q26" i="1" s="1"/>
  <c r="P319" i="1"/>
  <c r="Q319" i="1" s="1"/>
  <c r="P205" i="1"/>
  <c r="Q205" i="1" s="1"/>
  <c r="P156" i="1"/>
  <c r="Q156" i="1" s="1"/>
  <c r="P29" i="1"/>
  <c r="Q29" i="1" s="1"/>
  <c r="P266" i="1"/>
  <c r="P247" i="1"/>
  <c r="Q247" i="1" s="1"/>
  <c r="P125" i="1"/>
  <c r="Q125" i="1" s="1"/>
  <c r="P304" i="1"/>
  <c r="Q304" i="1" s="1"/>
  <c r="P77" i="1"/>
  <c r="Q77" i="1" s="1"/>
  <c r="P119" i="1"/>
  <c r="Q119" i="1" s="1"/>
  <c r="P280" i="1"/>
  <c r="Q280" i="1" s="1"/>
  <c r="P176" i="1"/>
  <c r="P173" i="1"/>
  <c r="P59" i="1"/>
  <c r="Q59" i="1" s="1"/>
  <c r="P290" i="1"/>
  <c r="Q290" i="1" s="1"/>
  <c r="P234" i="1"/>
  <c r="Q234" i="1" s="1"/>
  <c r="P124" i="1"/>
  <c r="Q124" i="1" s="1"/>
  <c r="P182" i="1"/>
  <c r="Q182" i="1" s="1"/>
  <c r="P73" i="1"/>
  <c r="Q73" i="1" s="1"/>
  <c r="P80" i="1"/>
  <c r="P295" i="1"/>
  <c r="P275" i="1"/>
  <c r="Q275" i="1" s="1"/>
  <c r="P101" i="1"/>
  <c r="Q101" i="1" s="1"/>
  <c r="P263" i="1"/>
  <c r="Q263" i="1" s="1"/>
  <c r="P98" i="1"/>
  <c r="Q98" i="1" s="1"/>
  <c r="P343" i="1"/>
  <c r="Q343" i="1" s="1"/>
  <c r="P4" i="1"/>
  <c r="Q4" i="1" s="1"/>
  <c r="P179" i="1"/>
  <c r="P184" i="1"/>
  <c r="P226" i="1"/>
  <c r="Q226" i="1" s="1"/>
  <c r="P92" i="1"/>
  <c r="Q92" i="1" s="1"/>
  <c r="P296" i="1"/>
  <c r="Q296" i="1" s="1"/>
  <c r="P102" i="1"/>
  <c r="Q102" i="1" s="1"/>
  <c r="P229" i="1"/>
  <c r="Q229" i="1" s="1"/>
  <c r="P111" i="1"/>
  <c r="Q111" i="1" s="1"/>
  <c r="P148" i="1"/>
  <c r="P178" i="1"/>
  <c r="P158" i="1"/>
  <c r="Q158" i="1" s="1"/>
  <c r="P220" i="1"/>
  <c r="Q220" i="1" s="1"/>
  <c r="P200" i="1"/>
  <c r="Q200" i="1" s="1"/>
  <c r="P149" i="1"/>
  <c r="Q149" i="1" s="1"/>
  <c r="P109" i="1"/>
  <c r="Q109" i="1" s="1"/>
  <c r="P232" i="1"/>
  <c r="Q232" i="1" s="1"/>
  <c r="P292" i="1"/>
  <c r="P33" i="1"/>
  <c r="Q33" i="1" s="1"/>
  <c r="P324" i="1"/>
  <c r="Q324" i="1" s="1"/>
  <c r="P6" i="1"/>
  <c r="Q6" i="1" s="1"/>
  <c r="P61" i="1"/>
  <c r="Q61" i="1" s="1"/>
  <c r="P268" i="1"/>
  <c r="Q268" i="1" s="1"/>
  <c r="P87" i="1"/>
  <c r="Q87" i="1" s="1"/>
  <c r="P210" i="1"/>
  <c r="Q210" i="1" s="1"/>
  <c r="P286" i="1"/>
  <c r="P58" i="1"/>
  <c r="P50" i="1"/>
  <c r="Q50" i="1" s="1"/>
  <c r="P252" i="1"/>
  <c r="Q252" i="1" s="1"/>
  <c r="P230" i="1"/>
  <c r="Q230" i="1" s="1"/>
  <c r="P154" i="1"/>
  <c r="Q154" i="1" s="1"/>
  <c r="P291" i="1"/>
  <c r="Q291" i="1" s="1"/>
  <c r="P20" i="1"/>
  <c r="Q20" i="1" s="1"/>
  <c r="P243" i="1"/>
  <c r="P130" i="1"/>
  <c r="P75" i="1"/>
  <c r="Q75" i="1" s="1"/>
  <c r="P242" i="1"/>
  <c r="Q242" i="1" s="1"/>
  <c r="P219" i="1"/>
  <c r="Q219" i="1" s="1"/>
  <c r="P76" i="1"/>
  <c r="Q76" i="1" s="1"/>
  <c r="P198" i="1"/>
  <c r="Q198" i="1" s="1"/>
  <c r="P171" i="1"/>
  <c r="Q171" i="1" s="1"/>
  <c r="P120" i="1"/>
  <c r="P245" i="1"/>
  <c r="P298" i="1"/>
  <c r="Q298" i="1" s="1"/>
  <c r="P60" i="1"/>
  <c r="Q60" i="1" s="1"/>
  <c r="P240" i="1"/>
  <c r="Q240" i="1" s="1"/>
  <c r="P108" i="1"/>
  <c r="Q108" i="1" s="1"/>
  <c r="P253" i="1"/>
  <c r="Q253" i="1" s="1"/>
  <c r="P64" i="1"/>
  <c r="Q64" i="1" s="1"/>
  <c r="P82" i="1"/>
  <c r="P277" i="1"/>
  <c r="P254" i="1"/>
  <c r="Q254" i="1" s="1"/>
  <c r="P100" i="1"/>
  <c r="Q100" i="1" s="1"/>
  <c r="P63" i="1"/>
  <c r="Q63" i="1" s="1"/>
  <c r="P250" i="1"/>
  <c r="Q250" i="1" s="1"/>
  <c r="P42" i="1"/>
  <c r="Q42" i="1" s="1"/>
  <c r="P333" i="1"/>
  <c r="Q333" i="1" s="1"/>
  <c r="P305" i="1"/>
  <c r="P94" i="1"/>
  <c r="P194" i="1"/>
  <c r="Q194" i="1" s="1"/>
  <c r="P157" i="1"/>
  <c r="Q157" i="1" s="1"/>
  <c r="P164" i="1"/>
  <c r="Q164" i="1" s="1"/>
  <c r="P104" i="1"/>
  <c r="Q104" i="1" s="1"/>
  <c r="P117" i="1"/>
  <c r="Q117" i="1" s="1"/>
  <c r="P203" i="1"/>
  <c r="Q203" i="1" s="1"/>
  <c r="P199" i="1"/>
  <c r="P151" i="1"/>
  <c r="P67" i="1"/>
  <c r="Q67" i="1" s="1"/>
  <c r="P265" i="1"/>
  <c r="Q265" i="1" s="1"/>
  <c r="P5" i="1"/>
  <c r="Q5" i="1" s="1"/>
  <c r="P317" i="1"/>
  <c r="Q317" i="1" s="1"/>
  <c r="P36" i="1"/>
  <c r="Q36" i="1" s="1"/>
  <c r="P287" i="1"/>
  <c r="Q287" i="1" s="1"/>
  <c r="P106" i="1"/>
  <c r="P276" i="1"/>
  <c r="P327" i="1"/>
  <c r="Q327" i="1" s="1"/>
  <c r="P129" i="1"/>
  <c r="Q129" i="1" s="1"/>
  <c r="P251" i="1"/>
  <c r="Q251" i="1" s="1"/>
  <c r="P167" i="1"/>
  <c r="Q167" i="1" s="1"/>
  <c r="P211" i="1"/>
  <c r="Q211" i="1" s="1"/>
  <c r="P141" i="1"/>
  <c r="P262" i="1"/>
  <c r="P183" i="1"/>
  <c r="Q183" i="1" s="1"/>
  <c r="P110" i="1"/>
  <c r="Q110" i="1" s="1"/>
  <c r="P139" i="1"/>
  <c r="Q139" i="1" s="1"/>
  <c r="P215" i="1"/>
  <c r="Q215" i="1" s="1"/>
  <c r="P216" i="1"/>
  <c r="Q216" i="1" s="1"/>
  <c r="P137" i="1"/>
  <c r="Q137" i="1" s="1"/>
  <c r="P140" i="1"/>
  <c r="P233" i="1"/>
  <c r="P244" i="1"/>
  <c r="Q244" i="1" s="1"/>
  <c r="P83" i="1"/>
  <c r="Q83" i="1" s="1"/>
  <c r="P135" i="1"/>
  <c r="Q135" i="1" s="1"/>
  <c r="P208" i="1"/>
  <c r="Q208" i="1" s="1"/>
  <c r="P325" i="1"/>
  <c r="Q325" i="1" s="1"/>
  <c r="P25" i="1"/>
  <c r="Q25" i="1" s="1"/>
  <c r="P293" i="1"/>
  <c r="P65" i="1"/>
  <c r="P143" i="1"/>
  <c r="Q143" i="1" s="1"/>
  <c r="P218" i="1"/>
  <c r="Q218" i="1" s="1"/>
  <c r="P30" i="1"/>
  <c r="Q30" i="1" s="1"/>
  <c r="P302" i="1"/>
  <c r="Q302" i="1" s="1"/>
  <c r="P256" i="1"/>
  <c r="Q256" i="1" s="1"/>
  <c r="P103" i="1"/>
  <c r="Q103" i="1" s="1"/>
  <c r="P37" i="1"/>
  <c r="Q37" i="1" s="1"/>
  <c r="P313" i="1"/>
  <c r="P126" i="1"/>
  <c r="Q126" i="1" s="1"/>
  <c r="P238" i="1"/>
  <c r="Q238" i="1" s="1"/>
  <c r="P118" i="1"/>
  <c r="Q118" i="1" s="1"/>
  <c r="P191" i="1"/>
  <c r="Q191" i="1" s="1"/>
  <c r="P18" i="1"/>
  <c r="Q18" i="1" s="1"/>
  <c r="P320" i="1"/>
  <c r="Q320" i="1" s="1"/>
  <c r="P331" i="1"/>
  <c r="P274" i="1"/>
  <c r="Q274" i="1" s="1"/>
  <c r="P122" i="1"/>
  <c r="Q122" i="1" s="1"/>
  <c r="P86" i="1"/>
  <c r="Q86" i="1" s="1"/>
  <c r="P255" i="1"/>
  <c r="Q255" i="1" s="1"/>
  <c r="P188" i="1"/>
  <c r="Q188" i="1" s="1"/>
  <c r="P162" i="1"/>
  <c r="Q162" i="1" s="1"/>
  <c r="P35" i="1"/>
  <c r="P310" i="1"/>
  <c r="P152" i="1"/>
  <c r="Q152" i="1" s="1"/>
  <c r="P231" i="1"/>
  <c r="Q231" i="1" s="1"/>
  <c r="P3" i="1"/>
  <c r="Q3" i="1" s="1"/>
  <c r="P342" i="1"/>
  <c r="Q342" i="1" s="1"/>
  <c r="P257" i="1"/>
  <c r="Q257" i="1" s="1"/>
  <c r="P95" i="1"/>
  <c r="Q95" i="1" s="1"/>
  <c r="P123" i="1"/>
  <c r="P272" i="1"/>
  <c r="P223" i="1"/>
  <c r="Q223" i="1" s="1"/>
  <c r="P116" i="1"/>
  <c r="Q116" i="1" s="1"/>
  <c r="P314" i="1"/>
  <c r="Q314" i="1" s="1"/>
  <c r="P46" i="1"/>
  <c r="Q46" i="1" s="1"/>
  <c r="P328" i="1"/>
  <c r="Q328" i="1" s="1"/>
  <c r="P284" i="1"/>
  <c r="P112" i="1"/>
  <c r="P113" i="1"/>
  <c r="Q113" i="1" s="1"/>
  <c r="P279" i="1"/>
  <c r="Q279" i="1" s="1"/>
  <c r="P21" i="1"/>
  <c r="Q21" i="1" s="1"/>
  <c r="P339" i="1"/>
  <c r="Q339" i="1" s="1"/>
  <c r="P144" i="1"/>
  <c r="Q144" i="1" s="1"/>
  <c r="P201" i="1"/>
  <c r="Q201" i="1" s="1"/>
  <c r="P269" i="1"/>
  <c r="P66" i="1"/>
  <c r="P55" i="1"/>
  <c r="Q55" i="1" s="1"/>
  <c r="P306" i="1"/>
  <c r="Q306" i="1" s="1"/>
  <c r="P159" i="1"/>
  <c r="Q159" i="1" s="1"/>
  <c r="P193" i="1"/>
  <c r="Q193" i="1" s="1"/>
  <c r="P273" i="1"/>
  <c r="Q273" i="1" s="1"/>
  <c r="P105" i="1"/>
  <c r="Q105" i="1" s="1"/>
  <c r="N209" i="1"/>
  <c r="N91" i="1"/>
  <c r="N323" i="1"/>
  <c r="N303" i="1"/>
  <c r="N68" i="1"/>
  <c r="N187" i="1"/>
  <c r="N289" i="1"/>
  <c r="N166" i="1"/>
  <c r="N161" i="1"/>
  <c r="N316" i="1"/>
  <c r="N197" i="1"/>
  <c r="N147" i="1"/>
  <c r="N142" i="1"/>
  <c r="N345" i="1"/>
  <c r="N56" i="1"/>
  <c r="N134" i="1"/>
  <c r="N132" i="1"/>
  <c r="N322" i="1"/>
  <c r="N169" i="1"/>
  <c r="N172" i="1"/>
  <c r="N107" i="1"/>
  <c r="N205" i="1"/>
  <c r="N247" i="1"/>
  <c r="N59" i="1"/>
  <c r="N101" i="1"/>
  <c r="N343" i="1"/>
  <c r="N229" i="1"/>
  <c r="N158" i="1"/>
  <c r="N324" i="1"/>
  <c r="N6" i="1"/>
  <c r="N291" i="1"/>
  <c r="N198" i="1"/>
  <c r="N298" i="1"/>
  <c r="N254" i="1"/>
  <c r="N157" i="1"/>
  <c r="N117" i="1"/>
  <c r="N36" i="1"/>
  <c r="N167" i="1"/>
  <c r="N211" i="1"/>
  <c r="N216" i="1"/>
  <c r="N325" i="1"/>
  <c r="N25" i="1"/>
  <c r="N256" i="1"/>
  <c r="N320" i="1"/>
  <c r="N188" i="1"/>
  <c r="N257" i="1"/>
  <c r="N95" i="1"/>
  <c r="N328" i="1"/>
  <c r="N113" i="1"/>
  <c r="N279" i="1"/>
  <c r="N144" i="1"/>
  <c r="N306" i="1"/>
  <c r="N273" i="1"/>
  <c r="M334" i="1"/>
  <c r="N334" i="1" s="1"/>
  <c r="M44" i="1"/>
  <c r="N44" i="1" s="1"/>
  <c r="M344" i="1"/>
  <c r="N344" i="1" s="1"/>
  <c r="M7" i="1"/>
  <c r="N7" i="1" s="1"/>
  <c r="M209" i="1"/>
  <c r="M91" i="1"/>
  <c r="M70" i="1"/>
  <c r="N70" i="1" s="1"/>
  <c r="M248" i="1"/>
  <c r="N248" i="1" s="1"/>
  <c r="M212" i="1"/>
  <c r="N212" i="1" s="1"/>
  <c r="M146" i="1"/>
  <c r="N146" i="1" s="1"/>
  <c r="M224" i="1"/>
  <c r="N224" i="1" s="1"/>
  <c r="M114" i="1"/>
  <c r="N114" i="1" s="1"/>
  <c r="M235" i="1"/>
  <c r="N235" i="1" s="1"/>
  <c r="M136" i="1"/>
  <c r="N136" i="1" s="1"/>
  <c r="M222" i="1"/>
  <c r="N222" i="1" s="1"/>
  <c r="M115" i="1"/>
  <c r="N115" i="1" s="1"/>
  <c r="M57" i="1"/>
  <c r="N57" i="1" s="1"/>
  <c r="M301" i="1"/>
  <c r="N301" i="1" s="1"/>
  <c r="M227" i="1"/>
  <c r="N227" i="1" s="1"/>
  <c r="M160" i="1"/>
  <c r="N160" i="1" s="1"/>
  <c r="M323" i="1"/>
  <c r="M32" i="1"/>
  <c r="N32" i="1" s="1"/>
  <c r="M270" i="1"/>
  <c r="N270" i="1" s="1"/>
  <c r="M43" i="1"/>
  <c r="N43" i="1" s="1"/>
  <c r="M74" i="1"/>
  <c r="N74" i="1" s="1"/>
  <c r="M260" i="1"/>
  <c r="N260" i="1" s="1"/>
  <c r="M336" i="1"/>
  <c r="N336" i="1" s="1"/>
  <c r="M15" i="1"/>
  <c r="N15" i="1" s="1"/>
  <c r="M214" i="1"/>
  <c r="N214" i="1" s="1"/>
  <c r="M138" i="1"/>
  <c r="N138" i="1" s="1"/>
  <c r="M315" i="1"/>
  <c r="N315" i="1" s="1"/>
  <c r="M51" i="1"/>
  <c r="N51" i="1" s="1"/>
  <c r="M321" i="1"/>
  <c r="N321" i="1" s="1"/>
  <c r="M22" i="1"/>
  <c r="N22" i="1" s="1"/>
  <c r="M297" i="1"/>
  <c r="N297" i="1" s="1"/>
  <c r="M14" i="1"/>
  <c r="N14" i="1" s="1"/>
  <c r="M303" i="1"/>
  <c r="M68" i="1"/>
  <c r="M337" i="1"/>
  <c r="N337" i="1" s="1"/>
  <c r="M53" i="1"/>
  <c r="N53" i="1" s="1"/>
  <c r="M88" i="1"/>
  <c r="N88" i="1" s="1"/>
  <c r="M249" i="1"/>
  <c r="N249" i="1" s="1"/>
  <c r="M347" i="1"/>
  <c r="N347" i="1" s="1"/>
  <c r="M330" i="1"/>
  <c r="N330" i="1" s="1"/>
  <c r="M17" i="1"/>
  <c r="N17" i="1" s="1"/>
  <c r="M259" i="1"/>
  <c r="N259" i="1" s="1"/>
  <c r="M133" i="1"/>
  <c r="N133" i="1" s="1"/>
  <c r="M131" i="1"/>
  <c r="N131" i="1" s="1"/>
  <c r="M217" i="1"/>
  <c r="N217" i="1" s="1"/>
  <c r="M81" i="1"/>
  <c r="N81" i="1" s="1"/>
  <c r="M271" i="1"/>
  <c r="N271" i="1" s="1"/>
  <c r="M187" i="1"/>
  <c r="M165" i="1"/>
  <c r="N165" i="1" s="1"/>
  <c r="M335" i="1"/>
  <c r="N335" i="1" s="1"/>
  <c r="M27" i="1"/>
  <c r="N27" i="1" s="1"/>
  <c r="M318" i="1"/>
  <c r="N318" i="1" s="1"/>
  <c r="M312" i="1"/>
  <c r="N312" i="1" s="1"/>
  <c r="M47" i="1"/>
  <c r="N47" i="1" s="1"/>
  <c r="M90" i="1"/>
  <c r="N90" i="1" s="1"/>
  <c r="M289" i="1"/>
  <c r="M341" i="1"/>
  <c r="N341" i="1" s="1"/>
  <c r="M10" i="1"/>
  <c r="N10" i="1" s="1"/>
  <c r="M166" i="1"/>
  <c r="M204" i="1"/>
  <c r="N204" i="1" s="1"/>
  <c r="M39" i="1"/>
  <c r="N39" i="1" s="1"/>
  <c r="M308" i="1"/>
  <c r="N308" i="1" s="1"/>
  <c r="M31" i="1"/>
  <c r="N31" i="1" s="1"/>
  <c r="M288" i="1"/>
  <c r="N288" i="1" s="1"/>
  <c r="M99" i="1"/>
  <c r="N99" i="1" s="1"/>
  <c r="M267" i="1"/>
  <c r="N267" i="1" s="1"/>
  <c r="M161" i="1"/>
  <c r="M189" i="1"/>
  <c r="N189" i="1" s="1"/>
  <c r="M168" i="1"/>
  <c r="N168" i="1" s="1"/>
  <c r="M190" i="1"/>
  <c r="N190" i="1" s="1"/>
  <c r="M316" i="1"/>
  <c r="M78" i="1"/>
  <c r="N78" i="1" s="1"/>
  <c r="M237" i="1"/>
  <c r="N237" i="1" s="1"/>
  <c r="M97" i="1"/>
  <c r="N97" i="1" s="1"/>
  <c r="M186" i="1"/>
  <c r="N186" i="1" s="1"/>
  <c r="M195" i="1"/>
  <c r="N195" i="1" s="1"/>
  <c r="M127" i="1"/>
  <c r="N127" i="1" s="1"/>
  <c r="M192" i="1"/>
  <c r="N192" i="1" s="1"/>
  <c r="M197" i="1"/>
  <c r="M147" i="1"/>
  <c r="M283" i="1"/>
  <c r="N283" i="1" s="1"/>
  <c r="M12" i="1"/>
  <c r="N12" i="1" s="1"/>
  <c r="M163" i="1"/>
  <c r="N163" i="1" s="1"/>
  <c r="M213" i="1"/>
  <c r="N213" i="1" s="1"/>
  <c r="M340" i="1"/>
  <c r="N340" i="1" s="1"/>
  <c r="M11" i="1"/>
  <c r="N11" i="1" s="1"/>
  <c r="M285" i="1"/>
  <c r="N285" i="1" s="1"/>
  <c r="M41" i="1"/>
  <c r="N41" i="1" s="1"/>
  <c r="M150" i="1"/>
  <c r="N150" i="1" s="1"/>
  <c r="M206" i="1"/>
  <c r="N206" i="1" s="1"/>
  <c r="M142" i="1"/>
  <c r="M221" i="1"/>
  <c r="N221" i="1" s="1"/>
  <c r="M258" i="1"/>
  <c r="N258" i="1" s="1"/>
  <c r="M79" i="1"/>
  <c r="N79" i="1" s="1"/>
  <c r="M307" i="1"/>
  <c r="N307" i="1" s="1"/>
  <c r="M72" i="1"/>
  <c r="N72" i="1" s="1"/>
  <c r="M329" i="1"/>
  <c r="N329" i="1" s="1"/>
  <c r="M34" i="1"/>
  <c r="N34" i="1" s="1"/>
  <c r="M345" i="1"/>
  <c r="M16" i="1"/>
  <c r="N16" i="1" s="1"/>
  <c r="M155" i="1"/>
  <c r="N155" i="1" s="1"/>
  <c r="M174" i="1"/>
  <c r="N174" i="1" s="1"/>
  <c r="M56" i="1"/>
  <c r="M309" i="1"/>
  <c r="N309" i="1" s="1"/>
  <c r="M89" i="1"/>
  <c r="N89" i="1" s="1"/>
  <c r="M278" i="1"/>
  <c r="N278" i="1" s="1"/>
  <c r="M153" i="1"/>
  <c r="N153" i="1" s="1"/>
  <c r="M207" i="1"/>
  <c r="N207" i="1" s="1"/>
  <c r="M128" i="1"/>
  <c r="N128" i="1" s="1"/>
  <c r="M246" i="1"/>
  <c r="N246" i="1" s="1"/>
  <c r="M134" i="1"/>
  <c r="M202" i="1"/>
  <c r="N202" i="1" s="1"/>
  <c r="M9" i="1"/>
  <c r="N9" i="1" s="1"/>
  <c r="M332" i="1"/>
  <c r="N332" i="1" s="1"/>
  <c r="M85" i="1"/>
  <c r="N85" i="1" s="1"/>
  <c r="M177" i="1"/>
  <c r="N177" i="1" s="1"/>
  <c r="M84" i="1"/>
  <c r="N84" i="1" s="1"/>
  <c r="M281" i="1"/>
  <c r="N281" i="1" s="1"/>
  <c r="M185" i="1"/>
  <c r="N185" i="1" s="1"/>
  <c r="M132" i="1"/>
  <c r="M338" i="1"/>
  <c r="N338" i="1" s="1"/>
  <c r="M52" i="1"/>
  <c r="N52" i="1" s="1"/>
  <c r="M8" i="1"/>
  <c r="N8" i="1" s="1"/>
  <c r="M326" i="1"/>
  <c r="N326" i="1" s="1"/>
  <c r="M19" i="1"/>
  <c r="N19" i="1" s="1"/>
  <c r="M311" i="1"/>
  <c r="N311" i="1" s="1"/>
  <c r="M181" i="1"/>
  <c r="N181" i="1" s="1"/>
  <c r="M170" i="1"/>
  <c r="N170" i="1" s="1"/>
  <c r="M175" i="1"/>
  <c r="N175" i="1" s="1"/>
  <c r="M196" i="1"/>
  <c r="N196" i="1" s="1"/>
  <c r="M322" i="1"/>
  <c r="M71" i="1"/>
  <c r="N71" i="1" s="1"/>
  <c r="M236" i="1"/>
  <c r="N236" i="1" s="1"/>
  <c r="M69" i="1"/>
  <c r="N69" i="1" s="1"/>
  <c r="M45" i="1"/>
  <c r="N45" i="1" s="1"/>
  <c r="M261" i="1"/>
  <c r="N261" i="1" s="1"/>
  <c r="M40" i="1"/>
  <c r="N40" i="1" s="1"/>
  <c r="M299" i="1"/>
  <c r="N299" i="1" s="1"/>
  <c r="M145" i="1"/>
  <c r="N145" i="1" s="1"/>
  <c r="M228" i="1"/>
  <c r="N228" i="1" s="1"/>
  <c r="M49" i="1"/>
  <c r="N49" i="1" s="1"/>
  <c r="M282" i="1"/>
  <c r="N282" i="1" s="1"/>
  <c r="M169" i="1"/>
  <c r="M172" i="1"/>
  <c r="M96" i="1"/>
  <c r="N96" i="1" s="1"/>
  <c r="M264" i="1"/>
  <c r="N264" i="1" s="1"/>
  <c r="M300" i="1"/>
  <c r="N300" i="1" s="1"/>
  <c r="M48" i="1"/>
  <c r="N48" i="1" s="1"/>
  <c r="M346" i="1"/>
  <c r="N346" i="1" s="1"/>
  <c r="M13" i="1"/>
  <c r="N13" i="1" s="1"/>
  <c r="M54" i="1"/>
  <c r="N54" i="1" s="1"/>
  <c r="M294" i="1"/>
  <c r="N294" i="1" s="1"/>
  <c r="M180" i="1"/>
  <c r="N180" i="1" s="1"/>
  <c r="M121" i="1"/>
  <c r="N121" i="1" s="1"/>
  <c r="M107" i="1"/>
  <c r="M225" i="1"/>
  <c r="N225" i="1" s="1"/>
  <c r="M93" i="1"/>
  <c r="N93" i="1" s="1"/>
  <c r="M239" i="1"/>
  <c r="N239" i="1" s="1"/>
  <c r="M241" i="1"/>
  <c r="N241" i="1" s="1"/>
  <c r="M62" i="1"/>
  <c r="N62" i="1" s="1"/>
  <c r="M26" i="1"/>
  <c r="N26" i="1" s="1"/>
  <c r="M319" i="1"/>
  <c r="N319" i="1" s="1"/>
  <c r="M205" i="1"/>
  <c r="M156" i="1"/>
  <c r="N156" i="1" s="1"/>
  <c r="M29" i="1"/>
  <c r="N29" i="1" s="1"/>
  <c r="M266" i="1"/>
  <c r="N266" i="1" s="1"/>
  <c r="M247" i="1"/>
  <c r="M125" i="1"/>
  <c r="N125" i="1" s="1"/>
  <c r="M304" i="1"/>
  <c r="N304" i="1" s="1"/>
  <c r="M77" i="1"/>
  <c r="N77" i="1" s="1"/>
  <c r="M119" i="1"/>
  <c r="N119" i="1" s="1"/>
  <c r="M280" i="1"/>
  <c r="N280" i="1" s="1"/>
  <c r="M176" i="1"/>
  <c r="N176" i="1" s="1"/>
  <c r="M173" i="1"/>
  <c r="N173" i="1" s="1"/>
  <c r="M59" i="1"/>
  <c r="M290" i="1"/>
  <c r="N290" i="1" s="1"/>
  <c r="M234" i="1"/>
  <c r="N234" i="1" s="1"/>
  <c r="M124" i="1"/>
  <c r="N124" i="1" s="1"/>
  <c r="M182" i="1"/>
  <c r="N182" i="1" s="1"/>
  <c r="M73" i="1"/>
  <c r="N73" i="1" s="1"/>
  <c r="M80" i="1"/>
  <c r="N80" i="1" s="1"/>
  <c r="M295" i="1"/>
  <c r="N295" i="1" s="1"/>
  <c r="M275" i="1"/>
  <c r="N275" i="1" s="1"/>
  <c r="M101" i="1"/>
  <c r="M263" i="1"/>
  <c r="N263" i="1" s="1"/>
  <c r="M98" i="1"/>
  <c r="N98" i="1" s="1"/>
  <c r="M343" i="1"/>
  <c r="M4" i="1"/>
  <c r="N4" i="1" s="1"/>
  <c r="M179" i="1"/>
  <c r="N179" i="1" s="1"/>
  <c r="M184" i="1"/>
  <c r="N184" i="1" s="1"/>
  <c r="M226" i="1"/>
  <c r="N226" i="1" s="1"/>
  <c r="M92" i="1"/>
  <c r="N92" i="1" s="1"/>
  <c r="M296" i="1"/>
  <c r="N296" i="1" s="1"/>
  <c r="M102" i="1"/>
  <c r="N102" i="1" s="1"/>
  <c r="M229" i="1"/>
  <c r="M111" i="1"/>
  <c r="N111" i="1" s="1"/>
  <c r="M148" i="1"/>
  <c r="N148" i="1" s="1"/>
  <c r="M178" i="1"/>
  <c r="N178" i="1" s="1"/>
  <c r="M158" i="1"/>
  <c r="M220" i="1"/>
  <c r="M200" i="1"/>
  <c r="N200" i="1" s="1"/>
  <c r="M149" i="1"/>
  <c r="N149" i="1" s="1"/>
  <c r="M109" i="1"/>
  <c r="N109" i="1" s="1"/>
  <c r="M232" i="1"/>
  <c r="N232" i="1" s="1"/>
  <c r="M292" i="1"/>
  <c r="N292" i="1" s="1"/>
  <c r="M33" i="1"/>
  <c r="N33" i="1" s="1"/>
  <c r="M324" i="1"/>
  <c r="M6" i="1"/>
  <c r="M61" i="1"/>
  <c r="N61" i="1" s="1"/>
  <c r="M268" i="1"/>
  <c r="N268" i="1" s="1"/>
  <c r="M87" i="1"/>
  <c r="N87" i="1" s="1"/>
  <c r="M210" i="1"/>
  <c r="N210" i="1" s="1"/>
  <c r="M286" i="1"/>
  <c r="N286" i="1" s="1"/>
  <c r="M58" i="1"/>
  <c r="N58" i="1" s="1"/>
  <c r="M50" i="1"/>
  <c r="N50" i="1" s="1"/>
  <c r="M252" i="1"/>
  <c r="M230" i="1"/>
  <c r="N230" i="1" s="1"/>
  <c r="M154" i="1"/>
  <c r="N154" i="1" s="1"/>
  <c r="M291" i="1"/>
  <c r="M20" i="1"/>
  <c r="N20" i="1" s="1"/>
  <c r="M243" i="1"/>
  <c r="N243" i="1" s="1"/>
  <c r="M130" i="1"/>
  <c r="N130" i="1" s="1"/>
  <c r="M75" i="1"/>
  <c r="N75" i="1" s="1"/>
  <c r="M242" i="1"/>
  <c r="N242" i="1" s="1"/>
  <c r="M219" i="1"/>
  <c r="N219" i="1" s="1"/>
  <c r="M76" i="1"/>
  <c r="N76" i="1" s="1"/>
  <c r="M198" i="1"/>
  <c r="M171" i="1"/>
  <c r="N171" i="1" s="1"/>
  <c r="M120" i="1"/>
  <c r="N120" i="1" s="1"/>
  <c r="M245" i="1"/>
  <c r="N245" i="1" s="1"/>
  <c r="M298" i="1"/>
  <c r="M60" i="1"/>
  <c r="N60" i="1" s="1"/>
  <c r="M240" i="1"/>
  <c r="N240" i="1" s="1"/>
  <c r="M108" i="1"/>
  <c r="N108" i="1" s="1"/>
  <c r="M253" i="1"/>
  <c r="N253" i="1" s="1"/>
  <c r="M64" i="1"/>
  <c r="N64" i="1" s="1"/>
  <c r="M82" i="1"/>
  <c r="N82" i="1" s="1"/>
  <c r="M277" i="1"/>
  <c r="N277" i="1" s="1"/>
  <c r="M254" i="1"/>
  <c r="M100" i="1"/>
  <c r="M63" i="1"/>
  <c r="N63" i="1" s="1"/>
  <c r="M250" i="1"/>
  <c r="N250" i="1" s="1"/>
  <c r="M42" i="1"/>
  <c r="N42" i="1" s="1"/>
  <c r="M333" i="1"/>
  <c r="N333" i="1" s="1"/>
  <c r="M305" i="1"/>
  <c r="N305" i="1" s="1"/>
  <c r="M94" i="1"/>
  <c r="N94" i="1" s="1"/>
  <c r="M194" i="1"/>
  <c r="N194" i="1" s="1"/>
  <c r="M157" i="1"/>
  <c r="M164" i="1"/>
  <c r="N164" i="1" s="1"/>
  <c r="M104" i="1"/>
  <c r="N104" i="1" s="1"/>
  <c r="M117" i="1"/>
  <c r="M203" i="1"/>
  <c r="N203" i="1" s="1"/>
  <c r="M199" i="1"/>
  <c r="N199" i="1" s="1"/>
  <c r="M151" i="1"/>
  <c r="N151" i="1" s="1"/>
  <c r="M67" i="1"/>
  <c r="N67" i="1" s="1"/>
  <c r="M265" i="1"/>
  <c r="N265" i="1" s="1"/>
  <c r="M5" i="1"/>
  <c r="N5" i="1" s="1"/>
  <c r="M317" i="1"/>
  <c r="N317" i="1" s="1"/>
  <c r="M36" i="1"/>
  <c r="M287" i="1"/>
  <c r="N287" i="1" s="1"/>
  <c r="M106" i="1"/>
  <c r="N106" i="1" s="1"/>
  <c r="M276" i="1"/>
  <c r="N276" i="1" s="1"/>
  <c r="M327" i="1"/>
  <c r="N327" i="1" s="1"/>
  <c r="M38" i="1"/>
  <c r="N38" i="1" s="1"/>
  <c r="M129" i="1"/>
  <c r="N129" i="1" s="1"/>
  <c r="M251" i="1"/>
  <c r="N251" i="1" s="1"/>
  <c r="M167" i="1"/>
  <c r="M211" i="1"/>
  <c r="M141" i="1"/>
  <c r="N141" i="1" s="1"/>
  <c r="M262" i="1"/>
  <c r="N262" i="1" s="1"/>
  <c r="M183" i="1"/>
  <c r="N183" i="1" s="1"/>
  <c r="M110" i="1"/>
  <c r="N110" i="1" s="1"/>
  <c r="M139" i="1"/>
  <c r="N139" i="1" s="1"/>
  <c r="M215" i="1"/>
  <c r="N215" i="1" s="1"/>
  <c r="M216" i="1"/>
  <c r="M137" i="1"/>
  <c r="N137" i="1" s="1"/>
  <c r="M140" i="1"/>
  <c r="N140" i="1" s="1"/>
  <c r="M233" i="1"/>
  <c r="N233" i="1" s="1"/>
  <c r="M244" i="1"/>
  <c r="N244" i="1" s="1"/>
  <c r="M83" i="1"/>
  <c r="M135" i="1"/>
  <c r="N135" i="1" s="1"/>
  <c r="M208" i="1"/>
  <c r="N208" i="1" s="1"/>
  <c r="M325" i="1"/>
  <c r="M25" i="1"/>
  <c r="M293" i="1"/>
  <c r="N293" i="1" s="1"/>
  <c r="M65" i="1"/>
  <c r="N65" i="1" s="1"/>
  <c r="M143" i="1"/>
  <c r="N143" i="1" s="1"/>
  <c r="M218" i="1"/>
  <c r="N218" i="1" s="1"/>
  <c r="M30" i="1"/>
  <c r="N30" i="1" s="1"/>
  <c r="M302" i="1"/>
  <c r="N302" i="1" s="1"/>
  <c r="M256" i="1"/>
  <c r="M103" i="1"/>
  <c r="N103" i="1" s="1"/>
  <c r="M37" i="1"/>
  <c r="N37" i="1" s="1"/>
  <c r="M313" i="1"/>
  <c r="N313" i="1" s="1"/>
  <c r="M126" i="1"/>
  <c r="N126" i="1" s="1"/>
  <c r="M238" i="1"/>
  <c r="N238" i="1" s="1"/>
  <c r="M118" i="1"/>
  <c r="N118" i="1" s="1"/>
  <c r="M191" i="1"/>
  <c r="N191" i="1" s="1"/>
  <c r="M18" i="1"/>
  <c r="N18" i="1" s="1"/>
  <c r="M320" i="1"/>
  <c r="M331" i="1"/>
  <c r="N331" i="1" s="1"/>
  <c r="M24" i="1"/>
  <c r="N24" i="1" s="1"/>
  <c r="M274" i="1"/>
  <c r="N274" i="1" s="1"/>
  <c r="M122" i="1"/>
  <c r="N122" i="1" s="1"/>
  <c r="M86" i="1"/>
  <c r="N86" i="1" s="1"/>
  <c r="M255" i="1"/>
  <c r="N255" i="1" s="1"/>
  <c r="M188" i="1"/>
  <c r="M162" i="1"/>
  <c r="N162" i="1" s="1"/>
  <c r="M35" i="1"/>
  <c r="N35" i="1" s="1"/>
  <c r="M310" i="1"/>
  <c r="N310" i="1" s="1"/>
  <c r="M152" i="1"/>
  <c r="N152" i="1" s="1"/>
  <c r="M231" i="1"/>
  <c r="N231" i="1" s="1"/>
  <c r="M342" i="1"/>
  <c r="N342" i="1" s="1"/>
  <c r="M257" i="1"/>
  <c r="M95" i="1"/>
  <c r="M123" i="1"/>
  <c r="N123" i="1" s="1"/>
  <c r="M272" i="1"/>
  <c r="N272" i="1" s="1"/>
  <c r="M223" i="1"/>
  <c r="N223" i="1" s="1"/>
  <c r="M116" i="1"/>
  <c r="N116" i="1" s="1"/>
  <c r="M314" i="1"/>
  <c r="N314" i="1" s="1"/>
  <c r="M46" i="1"/>
  <c r="N46" i="1" s="1"/>
  <c r="M328" i="1"/>
  <c r="M28" i="1"/>
  <c r="M284" i="1"/>
  <c r="M112" i="1"/>
  <c r="N112" i="1" s="1"/>
  <c r="M113" i="1"/>
  <c r="M279" i="1"/>
  <c r="M21" i="1"/>
  <c r="N21" i="1" s="1"/>
  <c r="M339" i="1"/>
  <c r="N339" i="1" s="1"/>
  <c r="M144" i="1"/>
  <c r="M201" i="1"/>
  <c r="N201" i="1" s="1"/>
  <c r="M269" i="1"/>
  <c r="M66" i="1"/>
  <c r="N66" i="1" s="1"/>
  <c r="M55" i="1"/>
  <c r="N55" i="1" s="1"/>
  <c r="M306" i="1"/>
  <c r="M159" i="1"/>
  <c r="N159" i="1" s="1"/>
  <c r="M193" i="1"/>
  <c r="N193" i="1" s="1"/>
  <c r="M273" i="1"/>
  <c r="M105" i="1"/>
  <c r="N105" i="1" s="1"/>
  <c r="N83" i="1" l="1"/>
  <c r="N269" i="1"/>
  <c r="N284" i="1"/>
  <c r="N220" i="1"/>
  <c r="N28" i="1"/>
  <c r="N100" i="1"/>
  <c r="N252" i="1"/>
  <c r="V4" i="1"/>
</calcChain>
</file>

<file path=xl/sharedStrings.xml><?xml version="1.0" encoding="utf-8"?>
<sst xmlns="http://schemas.openxmlformats.org/spreadsheetml/2006/main" count="775" uniqueCount="201">
  <si>
    <t>id</t>
  </si>
  <si>
    <t>player_name</t>
  </si>
  <si>
    <t>date</t>
  </si>
  <si>
    <t>over_under</t>
  </si>
  <si>
    <t>points</t>
  </si>
  <si>
    <t>implied_likelihood</t>
  </si>
  <si>
    <t>normal_likelihood</t>
  </si>
  <si>
    <t>poisson_likelihood</t>
  </si>
  <si>
    <t>raw_data_likelihood</t>
  </si>
  <si>
    <t>weighted_likelihood</t>
  </si>
  <si>
    <t>poisson_kelly</t>
  </si>
  <si>
    <t>Travis Sanheim</t>
  </si>
  <si>
    <t>Over</t>
  </si>
  <si>
    <t>Under</t>
  </si>
  <si>
    <t>Alexis Lafreni√®re</t>
  </si>
  <si>
    <t>Travis Konecny</t>
  </si>
  <si>
    <t>Owen Tippett</t>
  </si>
  <si>
    <t>Vincent Trocheck</t>
  </si>
  <si>
    <t>Sean Couturier</t>
  </si>
  <si>
    <t>Adam Fox</t>
  </si>
  <si>
    <t>Artemi Panarin</t>
  </si>
  <si>
    <t>Mika Zibanejad</t>
  </si>
  <si>
    <t>Joel Farabee</t>
  </si>
  <si>
    <t>Will Cuylle</t>
  </si>
  <si>
    <t>Ryan Hartman</t>
  </si>
  <si>
    <t>Taylor Hall</t>
  </si>
  <si>
    <t>Brock Faber</t>
  </si>
  <si>
    <t>Joel Eriksson Ek</t>
  </si>
  <si>
    <t>Philipp Kurashev</t>
  </si>
  <si>
    <t>Marcus Johansson</t>
  </si>
  <si>
    <t>Ryan Donato</t>
  </si>
  <si>
    <t>Kirill Kaprizov</t>
  </si>
  <si>
    <t>Marco Rossi</t>
  </si>
  <si>
    <t>Connor Bedard</t>
  </si>
  <si>
    <t>Alex Vlasic</t>
  </si>
  <si>
    <t>Matt Boldy</t>
  </si>
  <si>
    <t>Jared Spurgeon</t>
  </si>
  <si>
    <t>Teuvo Teravainen</t>
  </si>
  <si>
    <t>Dylan Cozens</t>
  </si>
  <si>
    <t>Rasmus Dahlin</t>
  </si>
  <si>
    <t>Kiefer Sherwood</t>
  </si>
  <si>
    <t>Conor Garland</t>
  </si>
  <si>
    <t>Quinn Hughes</t>
  </si>
  <si>
    <t>Brock Boeser</t>
  </si>
  <si>
    <t>JJ Peterka</t>
  </si>
  <si>
    <t>Alex Tuch</t>
  </si>
  <si>
    <t>Elias Pettersson</t>
  </si>
  <si>
    <t>Tage Thompson</t>
  </si>
  <si>
    <t>Jake DeBrusk</t>
  </si>
  <si>
    <t>Jason Zucker</t>
  </si>
  <si>
    <t>Sean Monahan</t>
  </si>
  <si>
    <t>Rasmus Andersson</t>
  </si>
  <si>
    <t>MacKenzie Weegar</t>
  </si>
  <si>
    <t>Cole Sillinger</t>
  </si>
  <si>
    <t>Adam Fantilli</t>
  </si>
  <si>
    <t>Nazem Kadri</t>
  </si>
  <si>
    <t>Dmitri Voronkov</t>
  </si>
  <si>
    <t>Zach Werenski</t>
  </si>
  <si>
    <t>Yegor Sharangovich</t>
  </si>
  <si>
    <t>Kirill Marchenko</t>
  </si>
  <si>
    <t>Mikael Backlund</t>
  </si>
  <si>
    <t>Blake Coleman</t>
  </si>
  <si>
    <t>Yegor Chinakhov</t>
  </si>
  <si>
    <t>Martin Pospisil</t>
  </si>
  <si>
    <t>Jonathan Huberdeau</t>
  </si>
  <si>
    <t>Kent Johnson</t>
  </si>
  <si>
    <t>Aaron Ekblad</t>
  </si>
  <si>
    <t>Aleksander Barkov</t>
  </si>
  <si>
    <t>Martin Necas</t>
  </si>
  <si>
    <t>Andrei Svechnikov</t>
  </si>
  <si>
    <t>Brent Burns</t>
  </si>
  <si>
    <t>Seth Jarvis</t>
  </si>
  <si>
    <t>Carter Verhaeghe</t>
  </si>
  <si>
    <t>Sam Reinhart</t>
  </si>
  <si>
    <t>Sam Bennett</t>
  </si>
  <si>
    <t>Sebastian Aho</t>
  </si>
  <si>
    <t>Shayne Gostisbehere</t>
  </si>
  <si>
    <t>Matthew Tkachuk</t>
  </si>
  <si>
    <t>Evan Rodrigues</t>
  </si>
  <si>
    <t>Jack Roslovic</t>
  </si>
  <si>
    <t>Jesper Bratt</t>
  </si>
  <si>
    <t>Lucas Raymond</t>
  </si>
  <si>
    <t>Vladimir Tarasenko</t>
  </si>
  <si>
    <t>Dougie Hamilton</t>
  </si>
  <si>
    <t>Jack Hughes</t>
  </si>
  <si>
    <t>Nico Hischier</t>
  </si>
  <si>
    <t>Timo Meier</t>
  </si>
  <si>
    <t>Dylan Larkin</t>
  </si>
  <si>
    <t>Alex DeBrincat</t>
  </si>
  <si>
    <t>Moritz Seider</t>
  </si>
  <si>
    <t>Stefan Noesen</t>
  </si>
  <si>
    <t>Steven Stamkos</t>
  </si>
  <si>
    <t>Victor Hedman</t>
  </si>
  <si>
    <t>Jonathan Marchessault</t>
  </si>
  <si>
    <t>Nikita Kucherov</t>
  </si>
  <si>
    <t>Brandon Hagel</t>
  </si>
  <si>
    <t>Jake Guentzel</t>
  </si>
  <si>
    <t>Brayden Point</t>
  </si>
  <si>
    <t>Roman Josi</t>
  </si>
  <si>
    <t>Filip Forsberg</t>
  </si>
  <si>
    <t>Anthony Cirelli</t>
  </si>
  <si>
    <t>Brady Skjei</t>
  </si>
  <si>
    <t>Ryan O'Reilly</t>
  </si>
  <si>
    <t>Brock Nelson</t>
  </si>
  <si>
    <t>Anders Lee</t>
  </si>
  <si>
    <t>John Carlson</t>
  </si>
  <si>
    <t>Noah Dobson</t>
  </si>
  <si>
    <t>Pierre-Luc Dubois</t>
  </si>
  <si>
    <t>Kyle Palmieri</t>
  </si>
  <si>
    <t>Connor McMichael</t>
  </si>
  <si>
    <t>Bo Horvat</t>
  </si>
  <si>
    <t>Jakob Chychrun</t>
  </si>
  <si>
    <t>Dylan Strome</t>
  </si>
  <si>
    <t>Tom Wilson</t>
  </si>
  <si>
    <t>Alex Killorn</t>
  </si>
  <si>
    <t>Trevor Moore</t>
  </si>
  <si>
    <t>Phillip Danault</t>
  </si>
  <si>
    <t>Trevor Zegras</t>
  </si>
  <si>
    <t>Adrian Kempe</t>
  </si>
  <si>
    <t>Alex Laferriere</t>
  </si>
  <si>
    <t>Frank Vatrano</t>
  </si>
  <si>
    <t>Mason McTavish</t>
  </si>
  <si>
    <t>Warren Foegele</t>
  </si>
  <si>
    <t>Troy Terry</t>
  </si>
  <si>
    <t>Kevin Fiala</t>
  </si>
  <si>
    <t>Quinton Byfield</t>
  </si>
  <si>
    <t>Jared McCann</t>
  </si>
  <si>
    <t>Oliver Bjorkstrand</t>
  </si>
  <si>
    <t>Daniel Sprong</t>
  </si>
  <si>
    <t>Jaden Schwartz</t>
  </si>
  <si>
    <t>Brandon Montour</t>
  </si>
  <si>
    <t>William Eklund</t>
  </si>
  <si>
    <t>Fabian Zetterlund</t>
  </si>
  <si>
    <t>Jake Walman</t>
  </si>
  <si>
    <t>Tyler Toffoli</t>
  </si>
  <si>
    <t>Charlie McAvoy</t>
  </si>
  <si>
    <t>Sidney Crosby</t>
  </si>
  <si>
    <t>Evgeni Malkin</t>
  </si>
  <si>
    <t>Pavel Zacha</t>
  </si>
  <si>
    <t>Erik Karlsson</t>
  </si>
  <si>
    <t>Brad Marchand</t>
  </si>
  <si>
    <t>Bryan Rust</t>
  </si>
  <si>
    <t>Rickard Rakell</t>
  </si>
  <si>
    <t>Elias Lindholm</t>
  </si>
  <si>
    <t>David Pastrnak</t>
  </si>
  <si>
    <t>Kris Letang</t>
  </si>
  <si>
    <t>Kyle Connor</t>
  </si>
  <si>
    <t>Nicolas Roy</t>
  </si>
  <si>
    <t>William Karlsson</t>
  </si>
  <si>
    <t>Jack Eichel</t>
  </si>
  <si>
    <t>Tomas Hertl</t>
  </si>
  <si>
    <t>Josh Morrissey</t>
  </si>
  <si>
    <t>Noah Hanifin</t>
  </si>
  <si>
    <t>Gabriel Vilardi</t>
  </si>
  <si>
    <t>Cole Perfetti</t>
  </si>
  <si>
    <t>Shea Theodore</t>
  </si>
  <si>
    <t>Nikolaj Ehlers</t>
  </si>
  <si>
    <t>Pavel Dorofeyev</t>
  </si>
  <si>
    <t>Neal Pionk</t>
  </si>
  <si>
    <t>Mark Scheifele</t>
  </si>
  <si>
    <t>Nino Niederreiter</t>
  </si>
  <si>
    <t>Tyler Seguin</t>
  </si>
  <si>
    <t>Jason Robertson</t>
  </si>
  <si>
    <t>Thomas Harley</t>
  </si>
  <si>
    <t>Matt Duchene</t>
  </si>
  <si>
    <t>Mikko Rantanen</t>
  </si>
  <si>
    <t>Wyatt Johnston</t>
  </si>
  <si>
    <t>Mason Marchment</t>
  </si>
  <si>
    <t>Jamie Benn</t>
  </si>
  <si>
    <t>Cale Makar</t>
  </si>
  <si>
    <t>Valeri Nichushkin</t>
  </si>
  <si>
    <t>Artturi Lehkonen</t>
  </si>
  <si>
    <t>Nathan MacKinnon</t>
  </si>
  <si>
    <t>Miro Heiskanen</t>
  </si>
  <si>
    <t>Ryan Nugent-Hopkins</t>
  </si>
  <si>
    <t>Dylan Guenther</t>
  </si>
  <si>
    <t>Mikhail Sergachev</t>
  </si>
  <si>
    <t>Evan Bouchard</t>
  </si>
  <si>
    <t>Logan Cooley</t>
  </si>
  <si>
    <t>Darnell Nurse</t>
  </si>
  <si>
    <t>Jeff Skinner</t>
  </si>
  <si>
    <t>Connor McDavid</t>
  </si>
  <si>
    <t>Mattias Ekholm</t>
  </si>
  <si>
    <t>Clayton Keller</t>
  </si>
  <si>
    <t>Nick Schmaltz</t>
  </si>
  <si>
    <t>Leon Draisaitl</t>
  </si>
  <si>
    <t>365 implied</t>
  </si>
  <si>
    <t>kelly/4 365</t>
  </si>
  <si>
    <t>bet</t>
  </si>
  <si>
    <t>99/pinn implied</t>
  </si>
  <si>
    <t>kelly/4 99</t>
  </si>
  <si>
    <t>bet99/pinn</t>
  </si>
  <si>
    <t>W/L:</t>
  </si>
  <si>
    <t>del$</t>
  </si>
  <si>
    <t>bankroll</t>
  </si>
  <si>
    <t>FACTOR:</t>
  </si>
  <si>
    <t>wagered:</t>
  </si>
  <si>
    <t>delta:</t>
  </si>
  <si>
    <t>-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</si>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</sst>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44" fontId="0" fillId="0" borderId="0" xfId="1" applyFont="1"/>
    <xf numFmtId="0" fontId="0" fillId="0" borderId="0" xfId="0" applyAlignment="1">
      <alignment horizontal="left"/>
    </xf>
    <xf numFmtId="164" fontId="0" fillId="0" borderId="0" xfId="2" applyNumberFormat="1" applyFont="1"/>
    <xf numFmtId="10" fontId="0" fillId="0" borderId="0" xfId="0" applyNumberFormat="1"/>
    <xf numFmtId="44" fontId="0" fillId="0" borderId="0" xfId="0" applyNumberFormat="1"/>
    <xf numFmtId="44" fontId="0" fillId="33" borderId="0" xfId="1" applyFont="1" applyFill="1"/>
    <xf numFmtId="10" fontId="18" fillId="0" borderId="0" xfId="2" applyNumberFormat="1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2">
    <dxf>
      <alignment horizontal="center" vertical="bottom" textRotation="0" wrapText="0" indent="0" justifyLastLine="0" shrinkToFit="0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S347" totalsRowShown="0">
  <autoFilter ref="A1:S347"/>
  <sortState xmlns:xlrd2="http://schemas.microsoft.com/office/spreadsheetml/2017/richdata2" ref="A2:S347">
    <sortCondition descending="1" ref="K1:K347"/>
  </sortState>
  <tableColumns count="19">
    <tableColumn id="1" name="id"/>
    <tableColumn id="2" name="player_name"/>
    <tableColumn id="3" name="date" dataDxfId="11"/>
    <tableColumn id="4" name="over_under"/>
    <tableColumn id="5" name="points"/>
    <tableColumn id="6" name="implied_likelihood" dataDxfId="10" dataCellStyle="Percent"/>
    <tableColumn id="7" name="normal_likelihood" dataDxfId="9" dataCellStyle="Percent"/>
    <tableColumn id="8" name="poisson_likelihood" dataDxfId="8" dataCellStyle="Percent"/>
    <tableColumn id="9" name="raw_data_likelihood" dataDxfId="7" dataCellStyle="Percent"/>
    <tableColumn id="10" name="weighted_likelihood" dataDxfId="6" dataCellStyle="Percent"/>
    <tableColumn id="11" name="poisson_kelly" dataDxfId="5" dataCellStyle="Percent"/>
    <tableColumn id="12" name="365 implied" dataDxfId="4" dataCellStyle="Percent"/>
    <tableColumn id="13" name="kelly/4 365" dataDxfId="3" dataCellStyle="Percent">
      <calculatedColumnFormula>(Table1[[#This Row],[poisson_likelihood]] - (1-Table1[[#This Row],[poisson_likelihood]])/(1/Table1[[#This Row],[365 implied]]-1))/4</calculatedColumnFormula>
    </tableColumn>
    <tableColumn id="14" name="bet" dataCellStyle="Currency">
      <calculatedColumnFormula>Table1[[#This Row],[kelly/4 365]]*$W$2*$U$2</calculatedColumnFormula>
    </tableColumn>
    <tableColumn id="15" name="99/pinn implied" dataDxfId="2" dataCellStyle="Percent"/>
    <tableColumn id="16" name="kelly/4 99" dataDxfId="1" dataCellStyle="Percent">
      <calculatedColumnFormula>(Table1[[#This Row],[poisson_likelihood]] - (1-Table1[[#This Row],[poisson_likelihood]])/(1/Table1[[#This Row],[99/pinn implied]]-1))/4</calculatedColumnFormula>
    </tableColumn>
    <tableColumn id="17" name="bet99/pinn" dataCellStyle="Currency">
      <calculatedColumnFormula>Table1[[#This Row],[kelly/4 99]]*$W$2*$U$2</calculatedColumnFormula>
    </tableColumn>
    <tableColumn id="18" name="W/L:" dataDxfId="0"/>
    <tableColumn id="19" name="del$" dataCellStyle="Currency">
      <calculatedColumnFormula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7"/>
  <sheetViews>
    <sheetView tabSelected="1" topLeftCell="L1" zoomScaleNormal="100" workbookViewId="0">
      <selection activeCell="Y6" sqref="Y6"/>
    </sheetView>
  </sheetViews>
  <sheetFormatPr baseColWidth="10" defaultRowHeight="16" x14ac:dyDescent="0.2"/>
  <cols>
    <col min="1" max="1" width="5.1640625" bestFit="1" customWidth="1"/>
    <col min="2" max="2" width="14.33203125" customWidth="1"/>
    <col min="4" max="4" width="12.83203125" customWidth="1"/>
    <col min="5" max="5" width="8.6640625" bestFit="1" customWidth="1"/>
    <col min="6" max="6" width="18.6640625" style="2" customWidth="1"/>
    <col min="7" max="7" width="18.33203125" style="2" customWidth="1"/>
    <col min="8" max="8" width="18.6640625" style="2" customWidth="1"/>
    <col min="9" max="9" width="20.33203125" style="2" customWidth="1"/>
    <col min="10" max="10" width="20.1640625" style="2" customWidth="1"/>
    <col min="11" max="11" width="14.6640625" style="2" customWidth="1"/>
    <col min="12" max="13" width="10.83203125" style="2"/>
    <col min="14" max="14" width="10.83203125" style="3"/>
    <col min="15" max="16" width="10.83203125" style="2"/>
    <col min="17" max="17" width="10.83203125" style="3"/>
    <col min="18" max="18" width="7.6640625" style="10" bestFit="1" customWidth="1"/>
    <col min="19" max="19" width="10.83203125" style="3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186</v>
      </c>
      <c r="M1" s="2" t="s">
        <v>187</v>
      </c>
      <c r="N1" s="3" t="s">
        <v>188</v>
      </c>
      <c r="O1" s="2" t="s">
        <v>189</v>
      </c>
      <c r="P1" s="2" t="s">
        <v>190</v>
      </c>
      <c r="Q1" s="3" t="s">
        <v>191</v>
      </c>
      <c r="R1" s="4" t="s">
        <v>192</v>
      </c>
      <c r="S1" s="3" t="s">
        <v>193</v>
      </c>
      <c r="U1" t="s">
        <v>194</v>
      </c>
      <c r="V1" s="6">
        <f>SUM(K2:K58)</f>
        <v>1.9605066663106201</v>
      </c>
      <c r="W1" t="s">
        <v>195</v>
      </c>
      <c r="X1" t="s">
        <v>196</v>
      </c>
      <c r="Y1" s="7">
        <f>SUM(Q3:Q6,N7,Q8:Q9,Q11:Q12,N10,N13,Q14,N15:N21,Q22:Q23,N24:N28,Q30,N32:N34,Q35:Q36,N37:N40,Q41,N42:N44,Q45,N46,N48,Q47,Q50,N53:N56,N60)</f>
        <v>1770.5919384130834</v>
      </c>
    </row>
    <row r="2" spans="1:25" x14ac:dyDescent="0.2">
      <c r="A2">
        <v>8594</v>
      </c>
      <c r="B2" t="s">
        <v>34</v>
      </c>
      <c r="C2" s="1">
        <v>45625</v>
      </c>
      <c r="D2" t="s">
        <v>13</v>
      </c>
      <c r="E2">
        <v>1.5</v>
      </c>
      <c r="F2" s="2">
        <v>0.51546391752577303</v>
      </c>
      <c r="G2" s="2">
        <v>0.68513731214489404</v>
      </c>
      <c r="H2" s="2">
        <v>0.73366400226898598</v>
      </c>
      <c r="I2" s="2">
        <v>0.73076923076922995</v>
      </c>
      <c r="J2" s="2">
        <v>0.70940170940170899</v>
      </c>
      <c r="K2" s="2">
        <v>0.112581958617509</v>
      </c>
      <c r="L2" s="2" t="s">
        <v>198</v>
      </c>
      <c r="M2" s="2" t="e">
        <f>(Table1[[#This Row],[poisson_likelihood]] - (1-Table1[[#This Row],[poisson_likelihood]])/(1/Table1[[#This Row],[365 implied]]-1))/4</f>
        <v>#VALUE!</v>
      </c>
      <c r="N2" s="3" t="e">
        <f>Table1[[#This Row],[kelly/4 365]]*$W$2*$U$2</f>
        <v>#VALUE!</v>
      </c>
      <c r="O2" s="2" t="s">
        <v>198</v>
      </c>
      <c r="P2" s="2" t="e">
        <f>(Table1[[#This Row],[poisson_likelihood]] - (1-Table1[[#This Row],[poisson_likelihood]])/(1/Table1[[#This Row],[99/pinn implied]]-1))/4</f>
        <v>#VALUE!</v>
      </c>
      <c r="Q2" s="3" t="e">
        <f>Table1[[#This Row],[kelly/4 99]]*$W$2*$U$2</f>
        <v>#VALUE!</v>
      </c>
      <c r="S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  <c r="U2" s="3">
        <v>2250</v>
      </c>
      <c r="W2" s="5">
        <v>0.45</v>
      </c>
    </row>
    <row r="3" spans="1:25" x14ac:dyDescent="0.2">
      <c r="A3">
        <v>8869</v>
      </c>
      <c r="B3" t="s">
        <v>172</v>
      </c>
      <c r="C3" s="1">
        <v>45625</v>
      </c>
      <c r="D3" t="s">
        <v>12</v>
      </c>
      <c r="E3">
        <v>3.5</v>
      </c>
      <c r="F3" s="2">
        <v>0.54644808743169304</v>
      </c>
      <c r="G3" s="2">
        <v>0.67251363335903902</v>
      </c>
      <c r="H3" s="2">
        <v>0.68160927544893002</v>
      </c>
      <c r="I3" s="2">
        <v>0.66477272727272696</v>
      </c>
      <c r="J3" s="2">
        <v>0.63694267515923497</v>
      </c>
      <c r="K3" s="2">
        <v>7.4501498214319894E-2</v>
      </c>
      <c r="L3" s="2">
        <f>1/1.83</f>
        <v>0.54644808743169393</v>
      </c>
      <c r="M3" s="2">
        <f>(Table1[[#This Row],[poisson_likelihood]] - (1-Table1[[#This Row],[poisson_likelihood]])/(1/Table1[[#This Row],[365 implied]]-1))/4</f>
        <v>7.4501498214319894E-2</v>
      </c>
      <c r="N3" s="3">
        <f>Table1[[#This Row],[kelly/4 365]]*$W$2*$U$2</f>
        <v>75.432766941998906</v>
      </c>
      <c r="O3" s="2">
        <f>1/1.87</f>
        <v>0.53475935828876997</v>
      </c>
      <c r="P3" s="2">
        <f>(Table1[[#This Row],[poisson_likelihood]] - (1-Table1[[#This Row],[poisson_likelihood]])/(1/Table1[[#This Row],[99/pinn implied]]-1))/4</f>
        <v>7.8910731347557259E-2</v>
      </c>
      <c r="Q3" s="8">
        <f>Table1[[#This Row],[kelly/4 99]]*$W$2*$U$2</f>
        <v>79.897115489401727</v>
      </c>
      <c r="R3" s="10" t="s">
        <v>200</v>
      </c>
      <c r="S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69.510490475779534</v>
      </c>
    </row>
    <row r="4" spans="1:25" x14ac:dyDescent="0.2">
      <c r="A4">
        <v>8744</v>
      </c>
      <c r="B4" t="s">
        <v>109</v>
      </c>
      <c r="C4" s="1">
        <v>45625</v>
      </c>
      <c r="D4" t="s">
        <v>13</v>
      </c>
      <c r="E4">
        <v>2.5</v>
      </c>
      <c r="F4" s="2">
        <v>0.54054054054054002</v>
      </c>
      <c r="G4" s="2">
        <v>0.60857970181974497</v>
      </c>
      <c r="H4" s="2">
        <v>0.67466730642203299</v>
      </c>
      <c r="I4" s="2">
        <v>0.74074074074074003</v>
      </c>
      <c r="J4" s="2">
        <v>0.71900826446280997</v>
      </c>
      <c r="K4" s="2">
        <v>7.2980740259047799E-2</v>
      </c>
      <c r="L4" s="2">
        <f>1/1.76</f>
        <v>0.56818181818181823</v>
      </c>
      <c r="M4" s="2">
        <f>(Table1[[#This Row],[poisson_likelihood]] - (1-Table1[[#This Row],[poisson_likelihood]])/(1/Table1[[#This Row],[365 implied]]-1))/4</f>
        <v>6.1649493191703278E-2</v>
      </c>
      <c r="N4" s="3">
        <f>Table1[[#This Row],[kelly/4 365]]*$W$2*$U$2</f>
        <v>62.420111856599569</v>
      </c>
      <c r="O4" s="2">
        <f>1/1.83</f>
        <v>0.54644808743169393</v>
      </c>
      <c r="P4" s="2">
        <f>(Table1[[#This Row],[poisson_likelihood]] - (1-Table1[[#This Row],[poisson_likelihood]])/(1/Table1[[#This Row],[99/pinn implied]]-1))/4</f>
        <v>7.0675051431421831E-2</v>
      </c>
      <c r="Q4" s="8">
        <f>Table1[[#This Row],[kelly/4 99]]*$W$2*$U$2</f>
        <v>71.558489574314606</v>
      </c>
      <c r="R4" s="10" t="s">
        <v>199</v>
      </c>
      <c r="S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-71.558489574314606</v>
      </c>
      <c r="U4" t="s">
        <v>197</v>
      </c>
      <c r="V4" s="7">
        <f>SUM(S:S)</f>
        <v>-133.67910095074981</v>
      </c>
    </row>
    <row r="5" spans="1:25" x14ac:dyDescent="0.2">
      <c r="A5">
        <v>8813</v>
      </c>
      <c r="B5" t="s">
        <v>144</v>
      </c>
      <c r="C5" s="1">
        <v>45625</v>
      </c>
      <c r="D5" t="s">
        <v>12</v>
      </c>
      <c r="E5">
        <v>3.5</v>
      </c>
      <c r="F5" s="2">
        <v>0.56497175141242895</v>
      </c>
      <c r="G5" s="2">
        <v>0.68884344751190996</v>
      </c>
      <c r="H5" s="2">
        <v>0.67508056020920504</v>
      </c>
      <c r="I5" s="2">
        <v>0.68617021276595702</v>
      </c>
      <c r="J5" s="2">
        <v>0.65548780487804803</v>
      </c>
      <c r="K5" s="2">
        <v>6.3276815444900797E-2</v>
      </c>
      <c r="L5" s="2">
        <f>1/1.8</f>
        <v>0.55555555555555558</v>
      </c>
      <c r="M5" s="2">
        <f>(Table1[[#This Row],[poisson_likelihood]] - (1-Table1[[#This Row],[poisson_likelihood]])/(1/Table1[[#This Row],[365 implied]]-1))/4</f>
        <v>6.7232815117677813E-2</v>
      </c>
      <c r="N5" s="3">
        <f>Table1[[#This Row],[kelly/4 365]]*$W$2*$U$2</f>
        <v>68.073225306648794</v>
      </c>
      <c r="O5" s="2">
        <f>1/1.83</f>
        <v>0.54644808743169393</v>
      </c>
      <c r="P5" s="2">
        <f>(Table1[[#This Row],[poisson_likelihood]] - (1-Table1[[#This Row],[poisson_likelihood]])/(1/Table1[[#This Row],[99/pinn implied]]-1))/4</f>
        <v>7.0902838910495578E-2</v>
      </c>
      <c r="Q5" s="8">
        <f>Table1[[#This Row],[kelly/4 99]]*$W$2*$U$2</f>
        <v>71.789124396876772</v>
      </c>
      <c r="R5" s="10" t="s">
        <v>200</v>
      </c>
      <c r="S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59.584973249407753</v>
      </c>
    </row>
    <row r="6" spans="1:25" x14ac:dyDescent="0.2">
      <c r="A6">
        <v>8764</v>
      </c>
      <c r="B6" t="s">
        <v>119</v>
      </c>
      <c r="C6" s="1">
        <v>45625</v>
      </c>
      <c r="D6" t="s">
        <v>13</v>
      </c>
      <c r="E6">
        <v>2.5</v>
      </c>
      <c r="F6" s="2">
        <v>0.59523809523809501</v>
      </c>
      <c r="G6" s="2">
        <v>0.65744048378952202</v>
      </c>
      <c r="H6" s="2">
        <v>0.69191397451810899</v>
      </c>
      <c r="I6" s="2">
        <v>0.70192307692307598</v>
      </c>
      <c r="J6" s="2">
        <v>0.69294605809128595</v>
      </c>
      <c r="K6" s="2">
        <v>5.9711572496479202E-2</v>
      </c>
      <c r="L6" s="2">
        <f>1/1.66</f>
        <v>0.60240963855421692</v>
      </c>
      <c r="M6" s="2">
        <f>(Table1[[#This Row],[poisson_likelihood]] - (1-Table1[[#This Row],[poisson_likelihood]])/(1/Table1[[#This Row],[365 implied]]-1))/4</f>
        <v>5.6279241553053361E-2</v>
      </c>
      <c r="N6" s="3">
        <f>Table1[[#This Row],[kelly/4 365]]*$W$2*$U$2</f>
        <v>56.982732072466526</v>
      </c>
      <c r="O6" s="2">
        <f>1/1.7</f>
        <v>0.58823529411764708</v>
      </c>
      <c r="P6" s="2">
        <f>(Table1[[#This Row],[poisson_likelihood]] - (1-Table1[[#This Row],[poisson_likelihood]])/(1/Table1[[#This Row],[99/pinn implied]]-1))/4</f>
        <v>6.2947770243137594E-2</v>
      </c>
      <c r="Q6" s="8">
        <f>Table1[[#This Row],[kelly/4 99]]*$W$2*$U$2</f>
        <v>63.73461737117681</v>
      </c>
      <c r="R6" s="10" t="s">
        <v>199</v>
      </c>
      <c r="S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-63.73461737117681</v>
      </c>
    </row>
    <row r="7" spans="1:25" x14ac:dyDescent="0.2">
      <c r="A7">
        <v>8554</v>
      </c>
      <c r="B7" t="s">
        <v>14</v>
      </c>
      <c r="C7" s="1">
        <v>45625</v>
      </c>
      <c r="D7" t="s">
        <v>13</v>
      </c>
      <c r="E7">
        <v>2.5</v>
      </c>
      <c r="F7" s="2">
        <v>0.49504950495049499</v>
      </c>
      <c r="G7" s="2">
        <v>0.56215069662155204</v>
      </c>
      <c r="H7" s="2">
        <v>0.60549345402586896</v>
      </c>
      <c r="I7" s="2">
        <v>0.60869565217391297</v>
      </c>
      <c r="J7" s="2">
        <v>0.56918238993710601</v>
      </c>
      <c r="K7" s="2">
        <v>5.4680582630455103E-2</v>
      </c>
      <c r="L7" s="2">
        <f>1/2.05</f>
        <v>0.48780487804878053</v>
      </c>
      <c r="M7" s="2">
        <f>(Table1[[#This Row],[poisson_likelihood]] - (1-Table1[[#This Row],[poisson_likelihood]])/(1/Table1[[#This Row],[365 implied]]-1))/4</f>
        <v>5.7443233512626507E-2</v>
      </c>
      <c r="N7" s="8">
        <f>Table1[[#This Row],[kelly/4 365]]*$W$2*$U$2</f>
        <v>58.161273931534346</v>
      </c>
      <c r="O7" s="2">
        <f>1/2.05</f>
        <v>0.48780487804878053</v>
      </c>
      <c r="P7" s="2">
        <f>(Table1[[#This Row],[poisson_likelihood]] - (1-Table1[[#This Row],[poisson_likelihood]])/(1/Table1[[#This Row],[99/pinn implied]]-1))/4</f>
        <v>5.7443233512626507E-2</v>
      </c>
      <c r="Q7" s="3">
        <f>Table1[[#This Row],[kelly/4 99]]*$W$2*$U$2</f>
        <v>58.161273931534346</v>
      </c>
      <c r="R7" s="11" t="s">
        <v>200</v>
      </c>
      <c r="S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61.06933762811105</v>
      </c>
    </row>
    <row r="8" spans="1:25" x14ac:dyDescent="0.2">
      <c r="A8">
        <v>8679</v>
      </c>
      <c r="B8" t="s">
        <v>77</v>
      </c>
      <c r="C8" s="1">
        <v>45625</v>
      </c>
      <c r="D8" t="s">
        <v>12</v>
      </c>
      <c r="E8">
        <v>2.5</v>
      </c>
      <c r="F8" s="2">
        <v>0.58479532163742598</v>
      </c>
      <c r="G8" s="2">
        <v>0.67183675622110295</v>
      </c>
      <c r="H8" s="2">
        <v>0.67359165793815801</v>
      </c>
      <c r="I8" s="2">
        <v>0.677966101694915</v>
      </c>
      <c r="J8" s="2">
        <v>0.64026402640264002</v>
      </c>
      <c r="K8" s="2">
        <v>5.3465399674032202E-2</v>
      </c>
      <c r="L8" s="2">
        <f>1/1.71</f>
        <v>0.58479532163742687</v>
      </c>
      <c r="M8" s="2">
        <f>(Table1[[#This Row],[poisson_likelihood]] - (1-Table1[[#This Row],[poisson_likelihood]])/(1/Table1[[#This Row],[365 implied]]-1))/4</f>
        <v>5.3465399674031786E-2</v>
      </c>
      <c r="N8" s="3">
        <f>Table1[[#This Row],[kelly/4 365]]*$W$2*$U$2</f>
        <v>54.133717169957187</v>
      </c>
      <c r="O8" s="2">
        <f>1/1.72</f>
        <v>0.58139534883720934</v>
      </c>
      <c r="P8" s="2">
        <f>(Table1[[#This Row],[poisson_likelihood]] - (1-Table1[[#This Row],[poisson_likelihood]])/(1/Table1[[#This Row],[99/pinn implied]]-1))/4</f>
        <v>5.5061684601955471E-2</v>
      </c>
      <c r="Q8" s="8">
        <f>Table1[[#This Row],[kelly/4 99]]*$W$2*$U$2</f>
        <v>55.749955659479916</v>
      </c>
      <c r="R8" s="10" t="s">
        <v>199</v>
      </c>
      <c r="S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-55.749955659479916</v>
      </c>
    </row>
    <row r="9" spans="1:25" x14ac:dyDescent="0.2">
      <c r="A9">
        <v>8669</v>
      </c>
      <c r="B9" t="s">
        <v>72</v>
      </c>
      <c r="C9" s="1">
        <v>45625</v>
      </c>
      <c r="D9" t="s">
        <v>12</v>
      </c>
      <c r="E9">
        <v>2.5</v>
      </c>
      <c r="F9" s="2">
        <v>0.53475935828876997</v>
      </c>
      <c r="G9" s="2">
        <v>0.65884898110738799</v>
      </c>
      <c r="H9" s="2">
        <v>0.62966829759791898</v>
      </c>
      <c r="I9" s="2">
        <v>0.65</v>
      </c>
      <c r="J9" s="2">
        <v>0.64743589743589702</v>
      </c>
      <c r="K9" s="2">
        <v>5.0999918536813099E-2</v>
      </c>
      <c r="L9" s="2">
        <f>1/1.8</f>
        <v>0.55555555555555558</v>
      </c>
      <c r="M9" s="2">
        <f>(Table1[[#This Row],[poisson_likelihood]] - (1-Table1[[#This Row],[poisson_likelihood]])/(1/Table1[[#This Row],[365 implied]]-1))/4</f>
        <v>4.1688417398829405E-2</v>
      </c>
      <c r="N9" s="3">
        <f>Table1[[#This Row],[kelly/4 365]]*$W$2*$U$2</f>
        <v>42.209522616314771</v>
      </c>
      <c r="O9" s="2">
        <f>1/1.83</f>
        <v>0.54644808743169393</v>
      </c>
      <c r="P9" s="2">
        <f>(Table1[[#This Row],[poisson_likelihood]] - (1-Table1[[#This Row],[poisson_likelihood]])/(1/Table1[[#This Row],[99/pinn implied]]-1))/4</f>
        <v>4.5871380904877065E-2</v>
      </c>
      <c r="Q9" s="8">
        <f>Table1[[#This Row],[kelly/4 99]]*$W$2*$U$2</f>
        <v>46.444773166188028</v>
      </c>
      <c r="R9" s="10" t="s">
        <v>200</v>
      </c>
      <c r="S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38.549161727936081</v>
      </c>
    </row>
    <row r="10" spans="1:25" x14ac:dyDescent="0.2">
      <c r="A10">
        <v>8614</v>
      </c>
      <c r="B10" t="s">
        <v>44</v>
      </c>
      <c r="C10" s="1">
        <v>45625</v>
      </c>
      <c r="D10" t="s">
        <v>13</v>
      </c>
      <c r="E10">
        <v>2.5</v>
      </c>
      <c r="F10" s="2">
        <v>0.48780487804877998</v>
      </c>
      <c r="G10" s="2">
        <v>0.54337629704465695</v>
      </c>
      <c r="H10" s="2">
        <v>0.59122261285689504</v>
      </c>
      <c r="I10" s="2">
        <v>0.62569832402234604</v>
      </c>
      <c r="J10" s="2">
        <v>0.57556270096463003</v>
      </c>
      <c r="K10" s="2">
        <v>5.0477703894437002E-2</v>
      </c>
      <c r="L10" s="2">
        <f>1/2.1</f>
        <v>0.47619047619047616</v>
      </c>
      <c r="M10" s="2">
        <f>(Table1[[#This Row],[poisson_likelihood]] - (1-Table1[[#This Row],[poisson_likelihood]])/(1/Table1[[#This Row],[365 implied]]-1))/4</f>
        <v>5.4901701590790816E-2</v>
      </c>
      <c r="N10" s="8">
        <f>Table1[[#This Row],[kelly/4 365]]*$W$2*$U$2</f>
        <v>55.587972860675706</v>
      </c>
      <c r="O10" s="2">
        <f>1/2.05</f>
        <v>0.48780487804878053</v>
      </c>
      <c r="P10" s="2">
        <f>(Table1[[#This Row],[poisson_likelihood]] - (1-Table1[[#This Row],[poisson_likelihood]])/(1/Table1[[#This Row],[99/pinn implied]]-1))/4</f>
        <v>5.0477703894436843E-2</v>
      </c>
      <c r="Q10" s="3">
        <f>Table1[[#This Row],[kelly/4 99]]*$W$2*$U$2</f>
        <v>51.1086751931173</v>
      </c>
      <c r="R10" s="10" t="s">
        <v>199</v>
      </c>
      <c r="S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-55.587972860675706</v>
      </c>
    </row>
    <row r="11" spans="1:25" x14ac:dyDescent="0.2">
      <c r="A11">
        <v>8642</v>
      </c>
      <c r="B11" t="s">
        <v>58</v>
      </c>
      <c r="C11" s="1">
        <v>45625</v>
      </c>
      <c r="D11" t="s">
        <v>13</v>
      </c>
      <c r="E11">
        <v>2.5</v>
      </c>
      <c r="F11" s="2">
        <v>0.5</v>
      </c>
      <c r="G11" s="2">
        <v>0.550977348588648</v>
      </c>
      <c r="H11" s="2">
        <v>0.60032291711169905</v>
      </c>
      <c r="I11" s="2">
        <v>0.65317919075144504</v>
      </c>
      <c r="J11" s="2">
        <v>0.60606060606060597</v>
      </c>
      <c r="K11" s="2">
        <v>5.01614585558499E-2</v>
      </c>
      <c r="L11" s="2">
        <f>1/1.86</f>
        <v>0.5376344086021505</v>
      </c>
      <c r="M11" s="2">
        <f>(Table1[[#This Row],[poisson_likelihood]] - (1-Table1[[#This Row],[poisson_likelihood]])/(1/Table1[[#This Row],[365 implied]]-1))/4</f>
        <v>3.3895530763883797E-2</v>
      </c>
      <c r="N11" s="3">
        <f>Table1[[#This Row],[kelly/4 365]]*$W$2*$U$2</f>
        <v>34.319224898432346</v>
      </c>
      <c r="O11" s="2">
        <f>1/2.05</f>
        <v>0.48780487804878053</v>
      </c>
      <c r="P11" s="2">
        <f>(Table1[[#This Row],[poisson_likelihood]] - (1-Table1[[#This Row],[poisson_likelihood]])/(1/Table1[[#This Row],[99/pinn implied]]-1))/4</f>
        <v>5.4919519066424519E-2</v>
      </c>
      <c r="Q11" s="8">
        <f>Table1[[#This Row],[kelly/4 99]]*$W$2*$U$2</f>
        <v>55.606013054754825</v>
      </c>
      <c r="R11" s="10" t="s">
        <v>199</v>
      </c>
      <c r="S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-55.606013054754825</v>
      </c>
    </row>
    <row r="12" spans="1:25" x14ac:dyDescent="0.2">
      <c r="A12">
        <v>8638</v>
      </c>
      <c r="B12" t="s">
        <v>56</v>
      </c>
      <c r="C12" s="1">
        <v>45625</v>
      </c>
      <c r="D12" t="s">
        <v>13</v>
      </c>
      <c r="E12">
        <v>2.5</v>
      </c>
      <c r="F12" s="2">
        <v>0.62111801242235998</v>
      </c>
      <c r="G12" s="2">
        <v>0.63897213813744902</v>
      </c>
      <c r="H12" s="2">
        <v>0.69713415433225401</v>
      </c>
      <c r="I12" s="2">
        <v>0.70114942528735602</v>
      </c>
      <c r="J12" s="2">
        <v>0.70408163265306101</v>
      </c>
      <c r="K12" s="2">
        <v>5.0158191997922E-2</v>
      </c>
      <c r="L12" s="2">
        <f>1/1.58</f>
        <v>0.63291139240506322</v>
      </c>
      <c r="M12" s="2">
        <f>(Table1[[#This Row],[poisson_likelihood]] - (1-Table1[[#This Row],[poisson_likelihood]])/(1/Table1[[#This Row],[365 implied]]-1))/4</f>
        <v>4.3737915450414389E-2</v>
      </c>
      <c r="N12" s="3">
        <f>Table1[[#This Row],[kelly/4 365]]*$W$2*$U$2</f>
        <v>44.284639393544573</v>
      </c>
      <c r="O12" s="2">
        <f>1/1.6</f>
        <v>0.625</v>
      </c>
      <c r="P12" s="2">
        <f>(Table1[[#This Row],[poisson_likelihood]] - (1-Table1[[#This Row],[poisson_likelihood]])/(1/Table1[[#This Row],[99/pinn implied]]-1))/4</f>
        <v>4.808943622150269E-2</v>
      </c>
      <c r="Q12" s="8">
        <f>Table1[[#This Row],[kelly/4 99]]*$W$2*$U$2</f>
        <v>48.690554174271476</v>
      </c>
      <c r="R12" s="10" t="s">
        <v>200</v>
      </c>
      <c r="S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29.214332504562897</v>
      </c>
    </row>
    <row r="13" spans="1:25" x14ac:dyDescent="0.2">
      <c r="A13">
        <v>8706</v>
      </c>
      <c r="B13" t="s">
        <v>90</v>
      </c>
      <c r="C13" s="1">
        <v>45625</v>
      </c>
      <c r="D13" t="s">
        <v>13</v>
      </c>
      <c r="E13">
        <v>1.5</v>
      </c>
      <c r="F13" s="2">
        <v>0.40485829959514102</v>
      </c>
      <c r="G13" s="2">
        <v>0.46919367098084303</v>
      </c>
      <c r="H13" s="2">
        <v>0.51856050228795303</v>
      </c>
      <c r="I13" s="2">
        <v>0.58695652173913004</v>
      </c>
      <c r="J13" s="2">
        <v>0.58461538461538398</v>
      </c>
      <c r="K13" s="2">
        <v>4.7762659974701499E-2</v>
      </c>
      <c r="L13" s="2">
        <f>1/2.5</f>
        <v>0.4</v>
      </c>
      <c r="M13" s="2">
        <f>(Table1[[#This Row],[poisson_likelihood]] - (1-Table1[[#This Row],[poisson_likelihood]])/(1/Table1[[#This Row],[365 implied]]-1))/4</f>
        <v>4.9400209286647095E-2</v>
      </c>
      <c r="N13" s="8">
        <f>Table1[[#This Row],[kelly/4 365]]*$W$2*$U$2</f>
        <v>50.017711902730184</v>
      </c>
      <c r="O13" s="2">
        <f>1/2.5</f>
        <v>0.4</v>
      </c>
      <c r="P13" s="2">
        <f>(Table1[[#This Row],[poisson_likelihood]] - (1-Table1[[#This Row],[poisson_likelihood]])/(1/Table1[[#This Row],[99/pinn implied]]-1))/4</f>
        <v>4.9400209286647095E-2</v>
      </c>
      <c r="Q13" s="3">
        <f>Table1[[#This Row],[kelly/4 99]]*$W$2*$U$2</f>
        <v>50.017711902730184</v>
      </c>
      <c r="R13" s="10" t="s">
        <v>199</v>
      </c>
      <c r="S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-50.017711902730184</v>
      </c>
    </row>
    <row r="14" spans="1:25" x14ac:dyDescent="0.2">
      <c r="A14">
        <v>8586</v>
      </c>
      <c r="B14" t="s">
        <v>30</v>
      </c>
      <c r="C14" s="1">
        <v>45625</v>
      </c>
      <c r="D14" t="s">
        <v>13</v>
      </c>
      <c r="E14">
        <v>2.5</v>
      </c>
      <c r="F14" s="2">
        <v>0.59523809523809501</v>
      </c>
      <c r="G14" s="2">
        <v>0.62863385360978896</v>
      </c>
      <c r="H14" s="2">
        <v>0.671846237188513</v>
      </c>
      <c r="I14" s="2">
        <v>0.68047337278106501</v>
      </c>
      <c r="J14" s="2">
        <v>0.63973063973063904</v>
      </c>
      <c r="K14" s="2">
        <v>4.73167935576113E-2</v>
      </c>
      <c r="L14" s="2">
        <f>1/1.57</f>
        <v>0.63694267515923564</v>
      </c>
      <c r="M14" s="2">
        <f>(Table1[[#This Row],[poisson_likelihood]] - (1-Table1[[#This Row],[poisson_likelihood]])/(1/Table1[[#This Row],[365 implied]]-1))/4</f>
        <v>2.403447034472167E-2</v>
      </c>
      <c r="N14" s="3">
        <f>Table1[[#This Row],[kelly/4 365]]*$W$2*$U$2</f>
        <v>24.334901224030691</v>
      </c>
      <c r="O14" s="2">
        <f>1/1.6</f>
        <v>0.625</v>
      </c>
      <c r="P14" s="2">
        <f>(Table1[[#This Row],[poisson_likelihood]] - (1-Table1[[#This Row],[poisson_likelihood]])/(1/Table1[[#This Row],[99/pinn implied]]-1))/4</f>
        <v>3.1230824792342016E-2</v>
      </c>
      <c r="Q14" s="8">
        <f>Table1[[#This Row],[kelly/4 99]]*$W$2*$U$2</f>
        <v>31.621210102246291</v>
      </c>
      <c r="R14" s="10" t="s">
        <v>199</v>
      </c>
      <c r="S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-31.621210102246291</v>
      </c>
    </row>
    <row r="15" spans="1:25" x14ac:dyDescent="0.2">
      <c r="A15">
        <v>8578</v>
      </c>
      <c r="B15" t="s">
        <v>26</v>
      </c>
      <c r="C15" s="1">
        <v>45625</v>
      </c>
      <c r="D15" t="s">
        <v>13</v>
      </c>
      <c r="E15">
        <v>1.5</v>
      </c>
      <c r="F15" s="2">
        <v>0.44444444444444398</v>
      </c>
      <c r="G15" s="2">
        <v>0.48619905882757602</v>
      </c>
      <c r="H15" s="2">
        <v>0.54349544037201303</v>
      </c>
      <c r="I15" s="2">
        <v>0.50943396226415005</v>
      </c>
      <c r="J15" s="2">
        <v>0.52066115702479299</v>
      </c>
      <c r="K15" s="2">
        <v>4.4572948167406097E-2</v>
      </c>
      <c r="L15" s="2">
        <f>1/2.32</f>
        <v>0.43103448275862072</v>
      </c>
      <c r="M15" s="2">
        <f>(Table1[[#This Row],[poisson_likelihood]] - (1-Table1[[#This Row],[poisson_likelihood]])/(1/Table1[[#This Row],[365 implied]]-1))/4</f>
        <v>4.9414663193763295E-2</v>
      </c>
      <c r="N15" s="8">
        <f>Table1[[#This Row],[kelly/4 365]]*$W$2*$U$2</f>
        <v>50.032346483685338</v>
      </c>
      <c r="O15" s="2">
        <f>1/2.3</f>
        <v>0.43478260869565222</v>
      </c>
      <c r="P15" s="2">
        <f>(Table1[[#This Row],[poisson_likelihood]] - (1-Table1[[#This Row],[poisson_likelihood]])/(1/Table1[[#This Row],[99/pinn implied]]-1))/4</f>
        <v>4.8084521703005756E-2</v>
      </c>
      <c r="Q15" s="3">
        <f>Table1[[#This Row],[kelly/4 99]]*$W$2*$U$2</f>
        <v>48.685578224293323</v>
      </c>
      <c r="R15" s="10" t="s">
        <v>200</v>
      </c>
      <c r="S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66.042697358464636</v>
      </c>
    </row>
    <row r="16" spans="1:25" x14ac:dyDescent="0.2">
      <c r="A16">
        <v>8656</v>
      </c>
      <c r="B16" t="s">
        <v>65</v>
      </c>
      <c r="C16" s="1">
        <v>45625</v>
      </c>
      <c r="D16" t="s">
        <v>13</v>
      </c>
      <c r="E16">
        <v>1.5</v>
      </c>
      <c r="F16" s="2">
        <v>0.434782608695652</v>
      </c>
      <c r="G16" s="2">
        <v>0.47978866274049697</v>
      </c>
      <c r="H16" s="2">
        <v>0.53553721603876803</v>
      </c>
      <c r="I16" s="2">
        <v>0.53125</v>
      </c>
      <c r="J16" s="2">
        <v>0.53437500000000004</v>
      </c>
      <c r="K16" s="2">
        <v>4.45645378633013E-2</v>
      </c>
      <c r="L16" s="2">
        <f>1/2.28</f>
        <v>0.43859649122807021</v>
      </c>
      <c r="M16" s="2">
        <f>(Table1[[#This Row],[poisson_likelihood]] - (1-Table1[[#This Row],[poisson_likelihood]])/(1/Table1[[#This Row],[365 implied]]-1))/4</f>
        <v>4.3168916517263872E-2</v>
      </c>
      <c r="N16" s="8">
        <f>Table1[[#This Row],[kelly/4 365]]*$W$2*$U$2</f>
        <v>43.708527973729673</v>
      </c>
      <c r="O16" s="2">
        <f>Table1[[#This Row],[365 implied]]</f>
        <v>0.43859649122807021</v>
      </c>
      <c r="P16" s="2">
        <f>(Table1[[#This Row],[poisson_likelihood]] - (1-Table1[[#This Row],[poisson_likelihood]])/(1/Table1[[#This Row],[99/pinn implied]]-1))/4</f>
        <v>4.3168916517263872E-2</v>
      </c>
      <c r="Q16" s="3">
        <f>Table1[[#This Row],[kelly/4 99]]*$W$2*$U$2</f>
        <v>43.708527973729673</v>
      </c>
      <c r="R16" s="10" t="s">
        <v>200</v>
      </c>
      <c r="S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55.94691580637398</v>
      </c>
    </row>
    <row r="17" spans="1:19" x14ac:dyDescent="0.2">
      <c r="A17">
        <v>8596</v>
      </c>
      <c r="B17" t="s">
        <v>35</v>
      </c>
      <c r="C17" s="1">
        <v>45625</v>
      </c>
      <c r="D17" t="s">
        <v>13</v>
      </c>
      <c r="E17">
        <v>3.5</v>
      </c>
      <c r="F17" s="2">
        <v>0.52356020942408299</v>
      </c>
      <c r="G17" s="2">
        <v>0.57160204766297196</v>
      </c>
      <c r="H17" s="2">
        <v>0.60750473514681202</v>
      </c>
      <c r="I17" s="2">
        <v>0.60674157303370702</v>
      </c>
      <c r="J17" s="2">
        <v>0.60260586319218201</v>
      </c>
      <c r="K17" s="2">
        <v>4.4047814321541798E-2</v>
      </c>
      <c r="L17" s="2">
        <f>1/1.95</f>
        <v>0.51282051282051289</v>
      </c>
      <c r="M17" s="2">
        <f>(Table1[[#This Row],[poisson_likelihood]] - (1-Table1[[#This Row],[poisson_likelihood]])/(1/Table1[[#This Row],[365 implied]]-1))/4</f>
        <v>4.8587956193758775E-2</v>
      </c>
      <c r="N17" s="8">
        <f>Table1[[#This Row],[kelly/4 365]]*$W$2*$U$2</f>
        <v>49.195305646180763</v>
      </c>
      <c r="O17" s="2">
        <f>1/1.95</f>
        <v>0.51282051282051289</v>
      </c>
      <c r="P17" s="2">
        <f>(Table1[[#This Row],[poisson_likelihood]] - (1-Table1[[#This Row],[poisson_likelihood]])/(1/Table1[[#This Row],[99/pinn implied]]-1))/4</f>
        <v>4.8587956193758775E-2</v>
      </c>
      <c r="Q17" s="3">
        <f>Table1[[#This Row],[kelly/4 99]]*$W$2*$U$2</f>
        <v>49.195305646180763</v>
      </c>
      <c r="R17" s="10" t="s">
        <v>199</v>
      </c>
      <c r="S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-49.195305646180763</v>
      </c>
    </row>
    <row r="18" spans="1:19" x14ac:dyDescent="0.2">
      <c r="A18">
        <v>8855</v>
      </c>
      <c r="B18" t="s">
        <v>165</v>
      </c>
      <c r="C18" s="1">
        <v>45625</v>
      </c>
      <c r="D18" t="s">
        <v>12</v>
      </c>
      <c r="E18">
        <v>2.5</v>
      </c>
      <c r="F18" s="2">
        <v>0.58479532163742598</v>
      </c>
      <c r="G18" s="2">
        <v>0.66861499468570196</v>
      </c>
      <c r="H18" s="2">
        <v>0.65335976766509596</v>
      </c>
      <c r="I18" s="2">
        <v>0.62702702702702695</v>
      </c>
      <c r="J18" s="2">
        <v>0.62305295950155704</v>
      </c>
      <c r="K18" s="2">
        <v>4.1283522080040498E-2</v>
      </c>
      <c r="L18" s="2">
        <f>1/1.71</f>
        <v>0.58479532163742687</v>
      </c>
      <c r="M18" s="2">
        <f>(Table1[[#This Row],[poisson_likelihood]] - (1-Table1[[#This Row],[poisson_likelihood]])/(1/Table1[[#This Row],[365 implied]]-1))/4</f>
        <v>4.12835220800402E-2</v>
      </c>
      <c r="N18" s="8">
        <f>Table1[[#This Row],[kelly/4 365]]*$W$2*$U$2</f>
        <v>41.799566106040707</v>
      </c>
      <c r="O18" s="2">
        <f>1/1.71</f>
        <v>0.58479532163742687</v>
      </c>
      <c r="P18" s="2">
        <f>(Table1[[#This Row],[poisson_likelihood]] - (1-Table1[[#This Row],[poisson_likelihood]])/(1/Table1[[#This Row],[99/pinn implied]]-1))/4</f>
        <v>4.12835220800402E-2</v>
      </c>
      <c r="Q18" s="3">
        <f>Table1[[#This Row],[kelly/4 99]]*$W$2*$U$2</f>
        <v>41.799566106040707</v>
      </c>
      <c r="R18" s="10" t="s">
        <v>200</v>
      </c>
      <c r="S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29.677691935288912</v>
      </c>
    </row>
    <row r="19" spans="1:19" x14ac:dyDescent="0.2">
      <c r="A19">
        <v>8681</v>
      </c>
      <c r="B19" t="s">
        <v>78</v>
      </c>
      <c r="C19" s="1">
        <v>45625</v>
      </c>
      <c r="D19" t="s">
        <v>12</v>
      </c>
      <c r="E19">
        <v>1.5</v>
      </c>
      <c r="F19" s="2">
        <v>0.57471264367816</v>
      </c>
      <c r="G19" s="2">
        <v>0.66384258207484903</v>
      </c>
      <c r="H19" s="2">
        <v>0.64275745883832502</v>
      </c>
      <c r="I19" s="2">
        <v>0.64534883720930203</v>
      </c>
      <c r="J19" s="2">
        <v>0.62012987012986998</v>
      </c>
      <c r="K19" s="2">
        <v>3.9999317019826598E-2</v>
      </c>
      <c r="L19" s="2">
        <f>1/1.71</f>
        <v>0.58479532163742687</v>
      </c>
      <c r="M19" s="2">
        <f>(Table1[[#This Row],[poisson_likelihood]] - (1-Table1[[#This Row],[poisson_likelihood]])/(1/Table1[[#This Row],[365 implied]]-1))/4</f>
        <v>3.4899737539977438E-2</v>
      </c>
      <c r="N19" s="8">
        <f>Table1[[#This Row],[kelly/4 365]]*$W$2*$U$2</f>
        <v>35.33598425922716</v>
      </c>
      <c r="O19" s="2">
        <f>1/1.71</f>
        <v>0.58479532163742687</v>
      </c>
      <c r="P19" s="2">
        <f>(Table1[[#This Row],[poisson_likelihood]] - (1-Table1[[#This Row],[poisson_likelihood]])/(1/Table1[[#This Row],[99/pinn implied]]-1))/4</f>
        <v>3.4899737539977438E-2</v>
      </c>
      <c r="Q19" s="3">
        <f>Table1[[#This Row],[kelly/4 99]]*$W$2*$U$2</f>
        <v>35.33598425922716</v>
      </c>
      <c r="R19" s="10" t="s">
        <v>200</v>
      </c>
      <c r="S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25.088548824051287</v>
      </c>
    </row>
    <row r="20" spans="1:19" x14ac:dyDescent="0.2">
      <c r="A20">
        <v>8776</v>
      </c>
      <c r="B20" t="s">
        <v>125</v>
      </c>
      <c r="C20" s="1">
        <v>45625</v>
      </c>
      <c r="D20" t="s">
        <v>13</v>
      </c>
      <c r="E20">
        <v>2.5</v>
      </c>
      <c r="F20" s="2">
        <v>0.66225165562913901</v>
      </c>
      <c r="G20" s="2">
        <v>0.67438351993960699</v>
      </c>
      <c r="H20" s="2">
        <v>0.71620876464263505</v>
      </c>
      <c r="I20" s="2">
        <v>0.71794871794871795</v>
      </c>
      <c r="J20" s="2">
        <v>0.69520547945205402</v>
      </c>
      <c r="K20" s="2">
        <v>3.9938840495284199E-2</v>
      </c>
      <c r="L20" s="2">
        <f>1/1.5</f>
        <v>0.66666666666666663</v>
      </c>
      <c r="M20" s="2">
        <f>(Table1[[#This Row],[poisson_likelihood]] - (1-Table1[[#This Row],[poisson_likelihood]])/(1/Table1[[#This Row],[365 implied]]-1))/4</f>
        <v>3.7156573481976291E-2</v>
      </c>
      <c r="N20" s="8">
        <f>Table1[[#This Row],[kelly/4 365]]*$W$2*$U$2</f>
        <v>37.621030650500998</v>
      </c>
      <c r="O20" s="2">
        <f>Table1[[#This Row],[365 implied]]</f>
        <v>0.66666666666666663</v>
      </c>
      <c r="P20" s="2">
        <f>(Table1[[#This Row],[poisson_likelihood]] - (1-Table1[[#This Row],[poisson_likelihood]])/(1/Table1[[#This Row],[99/pinn implied]]-1))/4</f>
        <v>3.7156573481976291E-2</v>
      </c>
      <c r="Q20" s="3">
        <f>Table1[[#This Row],[kelly/4 99]]*$W$2*$U$2</f>
        <v>37.621030650500998</v>
      </c>
      <c r="R20" s="10" t="s">
        <v>200</v>
      </c>
      <c r="S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18.810515325250499</v>
      </c>
    </row>
    <row r="21" spans="1:19" x14ac:dyDescent="0.2">
      <c r="A21">
        <v>8885</v>
      </c>
      <c r="B21" t="s">
        <v>180</v>
      </c>
      <c r="C21" s="1">
        <v>45625</v>
      </c>
      <c r="D21" t="s">
        <v>12</v>
      </c>
      <c r="E21">
        <v>2.5</v>
      </c>
      <c r="F21" s="2">
        <v>0.46511627906976699</v>
      </c>
      <c r="G21" s="2">
        <v>0.58196624309804601</v>
      </c>
      <c r="H21" s="2">
        <v>0.547351882520138</v>
      </c>
      <c r="I21" s="2">
        <v>0.57142857142857095</v>
      </c>
      <c r="J21" s="2">
        <v>0.57095709570957098</v>
      </c>
      <c r="K21" s="2">
        <v>3.8436205960499403E-2</v>
      </c>
      <c r="L21" s="2">
        <f>1/2.2</f>
        <v>0.45454545454545453</v>
      </c>
      <c r="M21" s="2">
        <f>(Table1[[#This Row],[poisson_likelihood]] - (1-Table1[[#This Row],[poisson_likelihood]])/(1/Table1[[#This Row],[365 implied]]-1))/4</f>
        <v>4.2536279488396597E-2</v>
      </c>
      <c r="N21" s="8">
        <f>Table1[[#This Row],[kelly/4 365]]*$W$2*$U$2</f>
        <v>43.06798298200156</v>
      </c>
      <c r="O21" s="2">
        <f>Table1[[#This Row],[365 implied]]</f>
        <v>0.45454545454545453</v>
      </c>
      <c r="P21" s="2">
        <f>(Table1[[#This Row],[poisson_likelihood]] - (1-Table1[[#This Row],[poisson_likelihood]])/(1/Table1[[#This Row],[99/pinn implied]]-1))/4</f>
        <v>4.2536279488396597E-2</v>
      </c>
      <c r="Q21" s="3">
        <f>Table1[[#This Row],[kelly/4 99]]*$W$2*$U$2</f>
        <v>43.06798298200156</v>
      </c>
      <c r="R21" s="10" t="s">
        <v>199</v>
      </c>
      <c r="S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-43.06798298200156</v>
      </c>
    </row>
    <row r="22" spans="1:19" x14ac:dyDescent="0.2">
      <c r="A22">
        <v>8584</v>
      </c>
      <c r="B22" t="s">
        <v>29</v>
      </c>
      <c r="C22" s="1">
        <v>45625</v>
      </c>
      <c r="D22" t="s">
        <v>13</v>
      </c>
      <c r="E22">
        <v>1.5</v>
      </c>
      <c r="F22" s="2">
        <v>0.42553191489361702</v>
      </c>
      <c r="G22" s="2">
        <v>0.45607569598958397</v>
      </c>
      <c r="H22" s="2">
        <v>0.50649714406292601</v>
      </c>
      <c r="I22" s="2">
        <v>0.53631284916201105</v>
      </c>
      <c r="J22" s="2">
        <v>0.52750809061488602</v>
      </c>
      <c r="K22" s="2">
        <v>3.5234868249606803E-2</v>
      </c>
      <c r="L22" s="2">
        <f>1/2.3</f>
        <v>0.43478260869565222</v>
      </c>
      <c r="M22" s="2">
        <f>(Table1[[#This Row],[poisson_likelihood]] - (1-Table1[[#This Row],[poisson_likelihood]])/(1/Table1[[#This Row],[365 implied]]-1))/4</f>
        <v>3.1719890643217258E-2</v>
      </c>
      <c r="N22" s="3">
        <f>Table1[[#This Row],[kelly/4 365]]*$W$2*$U$2</f>
        <v>32.116389276257472</v>
      </c>
      <c r="O22" s="2">
        <f>1/2.4</f>
        <v>0.41666666666666669</v>
      </c>
      <c r="P22" s="2">
        <f>(Table1[[#This Row],[poisson_likelihood]] - (1-Table1[[#This Row],[poisson_likelihood]])/(1/Table1[[#This Row],[99/pinn implied]]-1))/4</f>
        <v>3.8498776026968287E-2</v>
      </c>
      <c r="Q22" s="8">
        <f>Table1[[#This Row],[kelly/4 99]]*$W$2*$U$2</f>
        <v>38.980010727305398</v>
      </c>
      <c r="R22" s="10" t="s">
        <v>200</v>
      </c>
      <c r="S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54.57201501822756</v>
      </c>
    </row>
    <row r="23" spans="1:19" x14ac:dyDescent="0.2">
      <c r="A23">
        <v>8608</v>
      </c>
      <c r="B23" t="s">
        <v>41</v>
      </c>
      <c r="C23" s="1">
        <v>45625</v>
      </c>
      <c r="D23" t="s">
        <v>13</v>
      </c>
      <c r="E23">
        <v>2.5</v>
      </c>
      <c r="F23" s="2">
        <v>0.54054054054054002</v>
      </c>
      <c r="G23" s="2">
        <v>0.562993844868661</v>
      </c>
      <c r="H23" s="2">
        <v>0.60316532472039697</v>
      </c>
      <c r="I23" s="2">
        <v>0.64673913043478204</v>
      </c>
      <c r="J23" s="2">
        <v>0.64150943396226401</v>
      </c>
      <c r="K23" s="2">
        <v>3.4075250215510403E-2</v>
      </c>
      <c r="L23" s="2">
        <f>1/1.8</f>
        <v>0.55555555555555558</v>
      </c>
      <c r="M23" s="2">
        <f>(Table1[[#This Row],[poisson_likelihood]] - (1-Table1[[#This Row],[poisson_likelihood]])/(1/Table1[[#This Row],[365 implied]]-1))/4</f>
        <v>2.6780495155223266E-2</v>
      </c>
      <c r="N23" s="3">
        <f>Table1[[#This Row],[kelly/4 365]]*$W$2*$U$2</f>
        <v>27.115251344663559</v>
      </c>
      <c r="O23" s="2">
        <f>1/1.83</f>
        <v>0.54644808743169393</v>
      </c>
      <c r="P23" s="2">
        <f>(Table1[[#This Row],[poisson_likelihood]] - (1-Table1[[#This Row],[poisson_likelihood]])/(1/Table1[[#This Row],[99/pinn implied]]-1))/4</f>
        <v>3.1262814529616448E-2</v>
      </c>
      <c r="Q23" s="8">
        <f>Table1[[#This Row],[kelly/4 99]]*$W$2*$U$2</f>
        <v>31.653599711236652</v>
      </c>
      <c r="R23" s="10" t="s">
        <v>199</v>
      </c>
      <c r="S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-31.653599711236652</v>
      </c>
    </row>
    <row r="24" spans="1:19" x14ac:dyDescent="0.2">
      <c r="A24">
        <v>8858</v>
      </c>
      <c r="B24" t="s">
        <v>166</v>
      </c>
      <c r="C24" s="1">
        <v>45625</v>
      </c>
      <c r="D24" t="s">
        <v>13</v>
      </c>
      <c r="E24">
        <v>2.5</v>
      </c>
      <c r="F24" s="2">
        <v>0.48076923076923</v>
      </c>
      <c r="G24" s="2">
        <v>0.50587106645825797</v>
      </c>
      <c r="H24" s="2">
        <v>0.55011283721581705</v>
      </c>
      <c r="I24" s="2">
        <v>0.58918918918918906</v>
      </c>
      <c r="J24" s="2">
        <v>0.54545454545454497</v>
      </c>
      <c r="K24" s="2">
        <v>3.3387662363171297E-2</v>
      </c>
      <c r="L24" s="2">
        <f>1/2.1</f>
        <v>0.47619047619047616</v>
      </c>
      <c r="M24" s="2">
        <f>(Table1[[#This Row],[poisson_likelihood]] - (1-Table1[[#This Row],[poisson_likelihood]])/(1/Table1[[#This Row],[365 implied]]-1))/4</f>
        <v>3.5281126853003608E-2</v>
      </c>
      <c r="N24" s="8">
        <f>Table1[[#This Row],[kelly/4 365]]*$W$2*$U$2</f>
        <v>35.722140938666158</v>
      </c>
      <c r="O24" s="9">
        <f>1/2.1</f>
        <v>0.47619047619047616</v>
      </c>
      <c r="P24" s="2">
        <f>(Table1[[#This Row],[poisson_likelihood]] - (1-Table1[[#This Row],[poisson_likelihood]])/(1/Table1[[#This Row],[99/pinn implied]]-1))/4</f>
        <v>3.5281126853003608E-2</v>
      </c>
      <c r="Q24" s="3">
        <f>Table1[[#This Row],[kelly/4 99]]*$W$2*$U$2</f>
        <v>35.722140938666158</v>
      </c>
      <c r="R24" s="10" t="s">
        <v>199</v>
      </c>
      <c r="S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-35.722140938666158</v>
      </c>
    </row>
    <row r="25" spans="1:19" x14ac:dyDescent="0.2">
      <c r="A25">
        <v>8840</v>
      </c>
      <c r="B25" t="s">
        <v>157</v>
      </c>
      <c r="C25" s="1">
        <v>45625</v>
      </c>
      <c r="D25" t="s">
        <v>13</v>
      </c>
      <c r="E25">
        <v>2.5</v>
      </c>
      <c r="F25" s="2">
        <v>0.485436893203883</v>
      </c>
      <c r="G25" s="2">
        <v>0.509485302419449</v>
      </c>
      <c r="H25" s="2">
        <v>0.553752721547772</v>
      </c>
      <c r="I25" s="2">
        <v>0.63636363636363602</v>
      </c>
      <c r="J25" s="2">
        <v>0.58115183246073299</v>
      </c>
      <c r="K25" s="2">
        <v>3.3191180751983497E-2</v>
      </c>
      <c r="L25" s="2">
        <f>1/2.05</f>
        <v>0.48780487804878053</v>
      </c>
      <c r="M25" s="2">
        <f>(Table1[[#This Row],[poisson_likelihood]] - (1-Table1[[#This Row],[poisson_likelihood]])/(1/Table1[[#This Row],[365 implied]]-1))/4</f>
        <v>3.2188828374507747E-2</v>
      </c>
      <c r="N25" s="8">
        <f>Table1[[#This Row],[kelly/4 365]]*$W$2*$U$2</f>
        <v>32.591188729189092</v>
      </c>
      <c r="O25" s="2">
        <f>1/2.05</f>
        <v>0.48780487804878053</v>
      </c>
      <c r="P25" s="2">
        <f>(Table1[[#This Row],[poisson_likelihood]] - (1-Table1[[#This Row],[poisson_likelihood]])/(1/Table1[[#This Row],[99/pinn implied]]-1))/4</f>
        <v>3.2188828374507747E-2</v>
      </c>
      <c r="Q25" s="3">
        <f>Table1[[#This Row],[kelly/4 99]]*$W$2*$U$2</f>
        <v>32.591188729189092</v>
      </c>
      <c r="R25" s="10" t="s">
        <v>199</v>
      </c>
      <c r="S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-32.591188729189092</v>
      </c>
    </row>
    <row r="26" spans="1:19" x14ac:dyDescent="0.2">
      <c r="A26">
        <v>8717</v>
      </c>
      <c r="B26" t="s">
        <v>96</v>
      </c>
      <c r="C26" s="1">
        <v>45625</v>
      </c>
      <c r="D26" t="s">
        <v>12</v>
      </c>
      <c r="E26">
        <v>2.5</v>
      </c>
      <c r="F26" s="2">
        <v>0.54644808743169304</v>
      </c>
      <c r="G26" s="2">
        <v>0.61914207566870505</v>
      </c>
      <c r="H26" s="2">
        <v>0.60405413394135299</v>
      </c>
      <c r="I26" s="2">
        <v>0.56024096385542099</v>
      </c>
      <c r="J26" s="2">
        <v>0.54035087719298203</v>
      </c>
      <c r="K26" s="2">
        <v>3.1752730455625301E-2</v>
      </c>
      <c r="L26" s="2">
        <f>1/1.8</f>
        <v>0.55555555555555558</v>
      </c>
      <c r="M26" s="2">
        <f>(Table1[[#This Row],[poisson_likelihood]] - (1-Table1[[#This Row],[poisson_likelihood]])/(1/Table1[[#This Row],[365 implied]]-1))/4</f>
        <v>2.7280450342011028E-2</v>
      </c>
      <c r="N26" s="8">
        <f>Table1[[#This Row],[kelly/4 365]]*$W$2*$U$2</f>
        <v>27.621455971286167</v>
      </c>
      <c r="O26" s="2">
        <f>1/1.8</f>
        <v>0.55555555555555558</v>
      </c>
      <c r="P26" s="2">
        <f>(Table1[[#This Row],[poisson_likelihood]] - (1-Table1[[#This Row],[poisson_likelihood]])/(1/Table1[[#This Row],[99/pinn implied]]-1))/4</f>
        <v>2.7280450342011028E-2</v>
      </c>
      <c r="Q26" s="3">
        <f>Table1[[#This Row],[kelly/4 99]]*$W$2*$U$2</f>
        <v>27.621455971286167</v>
      </c>
      <c r="R26" s="10" t="s">
        <v>200</v>
      </c>
      <c r="S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22.097164777028929</v>
      </c>
    </row>
    <row r="27" spans="1:19" x14ac:dyDescent="0.2">
      <c r="A27">
        <v>8606</v>
      </c>
      <c r="B27" t="s">
        <v>40</v>
      </c>
      <c r="C27" s="1">
        <v>45625</v>
      </c>
      <c r="D27" t="s">
        <v>13</v>
      </c>
      <c r="E27">
        <v>1.5</v>
      </c>
      <c r="F27" s="2">
        <v>0.4</v>
      </c>
      <c r="G27" s="2">
        <v>0.42812599602454798</v>
      </c>
      <c r="H27" s="2">
        <v>0.47440401604425098</v>
      </c>
      <c r="I27" s="2">
        <v>0.495867768595041</v>
      </c>
      <c r="J27" s="2">
        <v>0.49377593360995797</v>
      </c>
      <c r="K27" s="2">
        <v>3.1001673351771199E-2</v>
      </c>
      <c r="L27" s="2">
        <f>1/2.5</f>
        <v>0.4</v>
      </c>
      <c r="M27" s="2">
        <f>(Table1[[#This Row],[poisson_likelihood]] - (1-Table1[[#This Row],[poisson_likelihood]])/(1/Table1[[#This Row],[365 implied]]-1))/4</f>
        <v>3.1001673351771245E-2</v>
      </c>
      <c r="N27" s="8">
        <f>Table1[[#This Row],[kelly/4 365]]*$W$2*$U$2</f>
        <v>31.389194268668387</v>
      </c>
      <c r="O27" s="2">
        <f>1/2.5</f>
        <v>0.4</v>
      </c>
      <c r="P27" s="2">
        <f>(Table1[[#This Row],[poisson_likelihood]] - (1-Table1[[#This Row],[poisson_likelihood]])/(1/Table1[[#This Row],[99/pinn implied]]-1))/4</f>
        <v>3.1001673351771245E-2</v>
      </c>
      <c r="Q27" s="3">
        <f>Table1[[#This Row],[kelly/4 99]]*$W$2*$U$2</f>
        <v>31.389194268668387</v>
      </c>
      <c r="R27" s="10" t="s">
        <v>200</v>
      </c>
      <c r="S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47.083791403002579</v>
      </c>
    </row>
    <row r="28" spans="1:19" x14ac:dyDescent="0.2">
      <c r="A28">
        <v>8880</v>
      </c>
      <c r="B28" t="s">
        <v>177</v>
      </c>
      <c r="C28" s="1">
        <v>45625</v>
      </c>
      <c r="D28" t="s">
        <v>13</v>
      </c>
      <c r="E28">
        <v>2.5</v>
      </c>
      <c r="F28" s="2">
        <v>0.48076923076923</v>
      </c>
      <c r="G28" s="2">
        <v>0.49995218146470799</v>
      </c>
      <c r="H28" s="2">
        <v>0.54376025169631603</v>
      </c>
      <c r="I28" s="2">
        <v>0.58378378378378304</v>
      </c>
      <c r="J28" s="2">
        <v>0.54374999999999996</v>
      </c>
      <c r="K28" s="2">
        <v>3.0329010076004401E-2</v>
      </c>
      <c r="L28" s="2">
        <f>1/2.1</f>
        <v>0.47619047619047616</v>
      </c>
      <c r="M28" s="2">
        <f>(Table1[[#This Row],[poisson_likelihood]] - (1-Table1[[#This Row],[poisson_likelihood]])/(1/Table1[[#This Row],[365 implied]]-1))/4</f>
        <v>3.2249211036878112E-2</v>
      </c>
      <c r="N28" s="8">
        <f>Table1[[#This Row],[kelly/4 365]]*$W$2*$U$2</f>
        <v>32.652326174839089</v>
      </c>
      <c r="O28" s="2">
        <f>Table1[[#This Row],[365 implied]]</f>
        <v>0.47619047619047616</v>
      </c>
      <c r="P28" s="2">
        <f>(Table1[[#This Row],[poisson_likelihood]] - (1-Table1[[#This Row],[poisson_likelihood]])/(1/Table1[[#This Row],[99/pinn implied]]-1))/4</f>
        <v>3.2249211036878112E-2</v>
      </c>
      <c r="Q28" s="3">
        <f>Table1[[#This Row],[kelly/4 99]]*$W$2*$U$2</f>
        <v>32.652326174839089</v>
      </c>
      <c r="R28" s="10" t="s">
        <v>200</v>
      </c>
      <c r="S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35.917558792323007</v>
      </c>
    </row>
    <row r="29" spans="1:19" x14ac:dyDescent="0.2">
      <c r="A29">
        <v>8721</v>
      </c>
      <c r="B29" t="s">
        <v>98</v>
      </c>
      <c r="C29" s="1">
        <v>45625</v>
      </c>
      <c r="D29" t="s">
        <v>12</v>
      </c>
      <c r="E29">
        <v>2.5</v>
      </c>
      <c r="F29" s="2">
        <v>0.62111801242235998</v>
      </c>
      <c r="G29" s="2">
        <v>0.69201624028492104</v>
      </c>
      <c r="H29" s="2">
        <v>0.66335724977608201</v>
      </c>
      <c r="I29" s="2">
        <v>0.71511627906976705</v>
      </c>
      <c r="J29" s="2">
        <v>0.706451612903225</v>
      </c>
      <c r="K29" s="2">
        <v>2.78709721883167E-2</v>
      </c>
      <c r="L29" s="2">
        <f>1/1.55</f>
        <v>0.64516129032258063</v>
      </c>
      <c r="M29" s="2">
        <f>(Table1[[#This Row],[poisson_likelihood]] - (1-Table1[[#This Row],[poisson_likelihood]])/(1/Table1[[#This Row],[365 implied]]-1))/4</f>
        <v>1.2819880524057803E-2</v>
      </c>
      <c r="N29" s="3">
        <f>Table1[[#This Row],[kelly/4 365]]*$W$2*$U$2</f>
        <v>12.980129030608525</v>
      </c>
      <c r="O29" s="2">
        <f>Table1[[#This Row],[365 implied]]</f>
        <v>0.64516129032258063</v>
      </c>
      <c r="P29" s="2">
        <f>(Table1[[#This Row],[poisson_likelihood]] - (1-Table1[[#This Row],[poisson_likelihood]])/(1/Table1[[#This Row],[99/pinn implied]]-1))/4</f>
        <v>1.2819880524057803E-2</v>
      </c>
      <c r="Q29" s="3">
        <f>Table1[[#This Row],[kelly/4 99]]*$W$2*$U$2</f>
        <v>12.980129030608525</v>
      </c>
      <c r="S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" spans="1:19" x14ac:dyDescent="0.2">
      <c r="A30">
        <v>8845</v>
      </c>
      <c r="B30" t="s">
        <v>160</v>
      </c>
      <c r="C30" s="1">
        <v>45625</v>
      </c>
      <c r="D30" t="s">
        <v>12</v>
      </c>
      <c r="E30">
        <v>1.5</v>
      </c>
      <c r="F30" s="2">
        <v>0.59523809523809501</v>
      </c>
      <c r="G30" s="2">
        <v>0.66439931518025597</v>
      </c>
      <c r="H30" s="2">
        <v>0.64016229671193203</v>
      </c>
      <c r="I30" s="2">
        <v>0.62921348314606695</v>
      </c>
      <c r="J30" s="2">
        <v>0.62700964630224998</v>
      </c>
      <c r="K30" s="2">
        <v>2.7747300910311301E-2</v>
      </c>
      <c r="L30" s="2">
        <f>1/1.66</f>
        <v>0.60240963855421692</v>
      </c>
      <c r="M30" s="2">
        <f>(Table1[[#This Row],[poisson_likelihood]] - (1-Table1[[#This Row],[poisson_likelihood]])/(1/Table1[[#This Row],[365 implied]]-1))/4</f>
        <v>2.3738413841593614E-2</v>
      </c>
      <c r="N30" s="3">
        <f>Table1[[#This Row],[kelly/4 365]]*$W$2*$U$2</f>
        <v>24.035144014613532</v>
      </c>
      <c r="O30" s="2">
        <f>1/1.71</f>
        <v>0.58479532163742687</v>
      </c>
      <c r="P30" s="2">
        <f>(Table1[[#This Row],[poisson_likelihood]] - (1-Table1[[#This Row],[poisson_likelihood]])/(1/Table1[[#This Row],[99/pinn implied]]-1))/4</f>
        <v>3.3337157527254885E-2</v>
      </c>
      <c r="Q30" s="8">
        <f>Table1[[#This Row],[kelly/4 99]]*$W$2*$U$2</f>
        <v>33.753871996345573</v>
      </c>
      <c r="R30" s="10" t="s">
        <v>199</v>
      </c>
      <c r="S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-33.753871996345573</v>
      </c>
    </row>
    <row r="31" spans="1:19" x14ac:dyDescent="0.2">
      <c r="A31">
        <v>8619</v>
      </c>
      <c r="B31" t="s">
        <v>47</v>
      </c>
      <c r="C31" s="1">
        <v>45625</v>
      </c>
      <c r="D31" t="s">
        <v>12</v>
      </c>
      <c r="E31">
        <v>2.5</v>
      </c>
      <c r="F31" s="2">
        <v>0.64516129032257996</v>
      </c>
      <c r="G31" s="2">
        <v>0.68595630644052297</v>
      </c>
      <c r="H31" s="2">
        <v>0.68418393608915695</v>
      </c>
      <c r="I31" s="2">
        <v>0.656626506024096</v>
      </c>
      <c r="J31" s="2">
        <v>0.64412811387900304</v>
      </c>
      <c r="K31" s="2">
        <v>2.7493227699179099E-2</v>
      </c>
      <c r="L31" s="2" t="s">
        <v>198</v>
      </c>
      <c r="M31" s="2" t="e">
        <f>(Table1[[#This Row],[poisson_likelihood]] - (1-Table1[[#This Row],[poisson_likelihood]])/(1/Table1[[#This Row],[365 implied]]-1))/4</f>
        <v>#VALUE!</v>
      </c>
      <c r="N31" s="3" t="e">
        <f>Table1[[#This Row],[kelly/4 365]]*$W$2*$U$2</f>
        <v>#VALUE!</v>
      </c>
      <c r="O31" s="2" t="s">
        <v>198</v>
      </c>
      <c r="P31" s="2" t="e">
        <f>(Table1[[#This Row],[poisson_likelihood]] - (1-Table1[[#This Row],[poisson_likelihood]])/(1/Table1[[#This Row],[99/pinn implied]]-1))/4</f>
        <v>#VALUE!</v>
      </c>
      <c r="Q31" s="3" t="e">
        <f>Table1[[#This Row],[kelly/4 99]]*$W$2*$U$2</f>
        <v>#VALUE!</v>
      </c>
      <c r="S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" spans="1:19" x14ac:dyDescent="0.2">
      <c r="A32">
        <v>8572</v>
      </c>
      <c r="B32" t="s">
        <v>23</v>
      </c>
      <c r="C32" s="1">
        <v>45625</v>
      </c>
      <c r="D32" t="s">
        <v>13</v>
      </c>
      <c r="E32">
        <v>1.5</v>
      </c>
      <c r="F32" s="2">
        <v>0.48076923076923</v>
      </c>
      <c r="G32" s="2">
        <v>0.47991603499775598</v>
      </c>
      <c r="H32" s="2">
        <v>0.53705794971014098</v>
      </c>
      <c r="I32" s="2">
        <v>0.53773584905660299</v>
      </c>
      <c r="J32" s="2">
        <v>0.51046025104602499</v>
      </c>
      <c r="K32" s="2">
        <v>2.7101975786364502E-2</v>
      </c>
      <c r="L32" s="2">
        <f>1/2.1</f>
        <v>0.47619047619047616</v>
      </c>
      <c r="M32" s="2">
        <f>(Table1[[#This Row],[poisson_likelihood]] - (1-Table1[[#This Row],[poisson_likelihood]])/(1/Table1[[#This Row],[365 implied]]-1))/4</f>
        <v>2.905038508893093E-2</v>
      </c>
      <c r="N32" s="8">
        <f>Table1[[#This Row],[kelly/4 365]]*$W$2*$U$2</f>
        <v>29.413514902542566</v>
      </c>
      <c r="O32" s="2">
        <f>Table1[[#This Row],[365 implied]]</f>
        <v>0.47619047619047616</v>
      </c>
      <c r="P32" s="2">
        <f>(Table1[[#This Row],[poisson_likelihood]] - (1-Table1[[#This Row],[poisson_likelihood]])/(1/Table1[[#This Row],[99/pinn implied]]-1))/4</f>
        <v>2.905038508893093E-2</v>
      </c>
      <c r="Q32" s="3">
        <f>Table1[[#This Row],[kelly/4 99]]*$W$2*$U$2</f>
        <v>29.413514902542566</v>
      </c>
      <c r="R32" s="10" t="s">
        <v>199</v>
      </c>
      <c r="S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-29.413514902542566</v>
      </c>
    </row>
    <row r="33" spans="1:19" x14ac:dyDescent="0.2">
      <c r="A33">
        <v>8762</v>
      </c>
      <c r="B33" t="s">
        <v>118</v>
      </c>
      <c r="C33" s="1">
        <v>45625</v>
      </c>
      <c r="D33" t="s">
        <v>13</v>
      </c>
      <c r="E33">
        <v>3.5</v>
      </c>
      <c r="F33" s="2">
        <v>0.56497175141242895</v>
      </c>
      <c r="G33" s="2">
        <v>0.57460773233681195</v>
      </c>
      <c r="H33" s="2">
        <v>0.61205346670498795</v>
      </c>
      <c r="I33" s="2">
        <v>0.64285714285714202</v>
      </c>
      <c r="J33" s="2">
        <v>0.63174603174603094</v>
      </c>
      <c r="K33" s="2">
        <v>2.70567000220222E-2</v>
      </c>
      <c r="L33" s="2">
        <f>1/1.74</f>
        <v>0.57471264367816088</v>
      </c>
      <c r="M33" s="2">
        <f>(Table1[[#This Row],[poisson_likelihood]] - (1-Table1[[#This Row],[poisson_likelihood]])/(1/Table1[[#This Row],[365 implied]]-1))/4</f>
        <v>2.1950348671175374E-2</v>
      </c>
      <c r="N33" s="8">
        <f>Table1[[#This Row],[kelly/4 365]]*$W$2*$U$2</f>
        <v>22.224728029565068</v>
      </c>
      <c r="O33" s="2">
        <f>Table1[[#This Row],[365 implied]]</f>
        <v>0.57471264367816088</v>
      </c>
      <c r="P33" s="2">
        <f>(Table1[[#This Row],[poisson_likelihood]] - (1-Table1[[#This Row],[poisson_likelihood]])/(1/Table1[[#This Row],[99/pinn implied]]-1))/4</f>
        <v>2.1950348671175374E-2</v>
      </c>
      <c r="Q33" s="3">
        <f>Table1[[#This Row],[kelly/4 99]]*$W$2*$U$2</f>
        <v>22.224728029565068</v>
      </c>
      <c r="R33" s="10" t="s">
        <v>200</v>
      </c>
      <c r="S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16.446298741878156</v>
      </c>
    </row>
    <row r="34" spans="1:19" x14ac:dyDescent="0.2">
      <c r="A34">
        <v>8654</v>
      </c>
      <c r="B34" t="s">
        <v>64</v>
      </c>
      <c r="C34" s="1">
        <v>45625</v>
      </c>
      <c r="D34" t="s">
        <v>13</v>
      </c>
      <c r="E34">
        <v>1.5</v>
      </c>
      <c r="F34" s="2">
        <v>0.44642857142857101</v>
      </c>
      <c r="G34" s="2">
        <v>0.45247691616321101</v>
      </c>
      <c r="H34" s="2">
        <v>0.50530337522567303</v>
      </c>
      <c r="I34" s="2">
        <v>0.53005464480874298</v>
      </c>
      <c r="J34" s="2">
        <v>0.53437500000000004</v>
      </c>
      <c r="K34" s="2">
        <v>2.6588621069659001E-2</v>
      </c>
      <c r="L34" s="2">
        <f>1/2.3</f>
        <v>0.43478260869565222</v>
      </c>
      <c r="M34" s="2">
        <f>(Table1[[#This Row],[poisson_likelihood]] - (1-Table1[[#This Row],[poisson_likelihood]])/(1/Table1[[#This Row],[365 implied]]-1))/4</f>
        <v>3.1191877503663062E-2</v>
      </c>
      <c r="N34" s="8">
        <f>Table1[[#This Row],[kelly/4 365]]*$W$2*$U$2</f>
        <v>31.58177597245885</v>
      </c>
      <c r="O34" s="2">
        <f>1/2.25</f>
        <v>0.44444444444444442</v>
      </c>
      <c r="P34" s="2">
        <f>(Table1[[#This Row],[poisson_likelihood]] - (1-Table1[[#This Row],[poisson_likelihood]])/(1/Table1[[#This Row],[99/pinn implied]]-1))/4</f>
        <v>2.7386518851552868E-2</v>
      </c>
      <c r="Q34" s="3">
        <f>Table1[[#This Row],[kelly/4 99]]*$W$2*$U$2</f>
        <v>27.728850337197279</v>
      </c>
      <c r="R34" s="10" t="s">
        <v>199</v>
      </c>
      <c r="S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-31.58177597245885</v>
      </c>
    </row>
    <row r="35" spans="1:19" x14ac:dyDescent="0.2">
      <c r="A35">
        <v>8865</v>
      </c>
      <c r="B35" t="s">
        <v>170</v>
      </c>
      <c r="C35" s="1">
        <v>45625</v>
      </c>
      <c r="D35" t="s">
        <v>12</v>
      </c>
      <c r="E35">
        <v>2.5</v>
      </c>
      <c r="F35" s="2">
        <v>0.49019607843137197</v>
      </c>
      <c r="G35" s="2">
        <v>0.57883361387398502</v>
      </c>
      <c r="H35" s="2">
        <v>0.54300931562631904</v>
      </c>
      <c r="I35" s="2">
        <v>0.55752212389380496</v>
      </c>
      <c r="J35" s="2">
        <v>0.54415954415954404</v>
      </c>
      <c r="K35" s="2">
        <v>2.5898799009060499E-2</v>
      </c>
      <c r="L35" s="2">
        <f>1/1.95</f>
        <v>0.51282051282051289</v>
      </c>
      <c r="M35" s="2">
        <f>(Table1[[#This Row],[poisson_likelihood]] - (1-Table1[[#This Row],[poisson_likelihood]])/(1/Table1[[#This Row],[365 implied]]-1))/4</f>
        <v>1.5491622492453158E-2</v>
      </c>
      <c r="N35" s="3">
        <f>Table1[[#This Row],[kelly/4 365]]*$W$2*$U$2</f>
        <v>15.685267773608823</v>
      </c>
      <c r="O35" s="2">
        <f>1/2</f>
        <v>0.5</v>
      </c>
      <c r="P35" s="2">
        <f>(Table1[[#This Row],[poisson_likelihood]] - (1-Table1[[#This Row],[poisson_likelihood]])/(1/Table1[[#This Row],[99/pinn implied]]-1))/4</f>
        <v>2.1504657813159522E-2</v>
      </c>
      <c r="Q35" s="8">
        <f>Table1[[#This Row],[kelly/4 99]]*$W$2*$U$2</f>
        <v>21.773466035824018</v>
      </c>
      <c r="R35" s="10" t="s">
        <v>199</v>
      </c>
      <c r="S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-21.773466035824018</v>
      </c>
    </row>
    <row r="36" spans="1:19" x14ac:dyDescent="0.2">
      <c r="A36">
        <v>8815</v>
      </c>
      <c r="B36" t="s">
        <v>145</v>
      </c>
      <c r="C36" s="1">
        <v>45625</v>
      </c>
      <c r="D36" t="s">
        <v>12</v>
      </c>
      <c r="E36">
        <v>1.5</v>
      </c>
      <c r="F36" s="2">
        <v>0.60606060606060597</v>
      </c>
      <c r="G36" s="2">
        <v>0.67916686832983597</v>
      </c>
      <c r="H36" s="2">
        <v>0.64655476977528903</v>
      </c>
      <c r="I36" s="2">
        <v>0.62275449101796398</v>
      </c>
      <c r="J36" s="2">
        <v>0.617940199335548</v>
      </c>
      <c r="K36" s="2">
        <v>2.5698219280472299E-2</v>
      </c>
      <c r="L36" s="2">
        <f>1/1.6</f>
        <v>0.625</v>
      </c>
      <c r="M36" s="2">
        <f>(Table1[[#This Row],[poisson_likelihood]] - (1-Table1[[#This Row],[poisson_likelihood]])/(1/Table1[[#This Row],[365 implied]]-1))/4</f>
        <v>1.436984651685938E-2</v>
      </c>
      <c r="N36" s="3">
        <f>Table1[[#This Row],[kelly/4 365]]*$W$2*$U$2</f>
        <v>14.549469598320123</v>
      </c>
      <c r="O36" s="2">
        <f>1/1.63</f>
        <v>0.61349693251533743</v>
      </c>
      <c r="P36" s="2">
        <f>(Table1[[#This Row],[poisson_likelihood]] - (1-Table1[[#This Row],[poisson_likelihood]])/(1/Table1[[#This Row],[99/pinn implied]]-1))/4</f>
        <v>2.138264870385756E-2</v>
      </c>
      <c r="Q36" s="8">
        <f>Table1[[#This Row],[kelly/4 99]]*$W$2*$U$2</f>
        <v>21.649931812655783</v>
      </c>
      <c r="R36" s="10" t="s">
        <v>199</v>
      </c>
      <c r="S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-21.649931812655783</v>
      </c>
    </row>
    <row r="37" spans="1:19" x14ac:dyDescent="0.2">
      <c r="A37">
        <v>8849</v>
      </c>
      <c r="B37" t="s">
        <v>162</v>
      </c>
      <c r="C37" s="1">
        <v>45625</v>
      </c>
      <c r="D37" t="s">
        <v>12</v>
      </c>
      <c r="E37">
        <v>2.5</v>
      </c>
      <c r="F37" s="2">
        <v>0.50761421319796896</v>
      </c>
      <c r="G37" s="2">
        <v>0.58790548553211597</v>
      </c>
      <c r="H37" s="2">
        <v>0.55760333033740295</v>
      </c>
      <c r="I37" s="2">
        <v>0.56756756756756699</v>
      </c>
      <c r="J37" s="2">
        <v>0.50783699059561105</v>
      </c>
      <c r="K37" s="2">
        <v>2.5381072362031899E-2</v>
      </c>
      <c r="L37" s="2">
        <f>1/1.95</f>
        <v>0.51282051282051289</v>
      </c>
      <c r="M37" s="2">
        <f>(Table1[[#This Row],[poisson_likelihood]] - (1-Table1[[#This Row],[poisson_likelihood]])/(1/Table1[[#This Row],[365 implied]]-1))/4</f>
        <v>2.2980656357351484E-2</v>
      </c>
      <c r="N37" s="8">
        <f>Table1[[#This Row],[kelly/4 365]]*$W$2*$U$2</f>
        <v>23.26791456181838</v>
      </c>
      <c r="O37" s="2">
        <f>1/1.95</f>
        <v>0.51282051282051289</v>
      </c>
      <c r="P37" s="2">
        <f>(Table1[[#This Row],[poisson_likelihood]] - (1-Table1[[#This Row],[poisson_likelihood]])/(1/Table1[[#This Row],[99/pinn implied]]-1))/4</f>
        <v>2.2980656357351484E-2</v>
      </c>
      <c r="Q37" s="3">
        <f>Table1[[#This Row],[kelly/4 99]]*$W$2*$U$2</f>
        <v>23.26791456181838</v>
      </c>
      <c r="R37" s="10" t="s">
        <v>199</v>
      </c>
      <c r="S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-23.26791456181838</v>
      </c>
    </row>
    <row r="38" spans="1:19" x14ac:dyDescent="0.2">
      <c r="A38">
        <v>8820</v>
      </c>
      <c r="B38" t="s">
        <v>147</v>
      </c>
      <c r="C38" s="1">
        <v>45625</v>
      </c>
      <c r="D38" t="s">
        <v>13</v>
      </c>
      <c r="E38">
        <v>1.5</v>
      </c>
      <c r="F38" s="2">
        <v>0.45045045045045001</v>
      </c>
      <c r="G38" s="2">
        <v>0.45603998022882702</v>
      </c>
      <c r="H38" s="2">
        <v>0.50277843765914398</v>
      </c>
      <c r="I38" s="2">
        <v>0.60126582278481</v>
      </c>
      <c r="J38" s="2">
        <v>0.59859154929577396</v>
      </c>
      <c r="K38" s="2">
        <v>2.3804945000676401E-2</v>
      </c>
      <c r="L38" s="2">
        <f>1/2.28</f>
        <v>0.43859649122807021</v>
      </c>
      <c r="M38" s="2">
        <f>(Table1[[#This Row],[poisson_likelihood]] - (1-Table1[[#This Row],[poisson_likelihood]])/(1/Table1[[#This Row],[365 implied]]-1))/4</f>
        <v>2.858102302008754E-2</v>
      </c>
      <c r="N38" s="8">
        <f>Table1[[#This Row],[kelly/4 365]]*$W$2*$U$2</f>
        <v>28.938285807838636</v>
      </c>
      <c r="O38" s="2">
        <f>Table1[[#This Row],[365 implied]]</f>
        <v>0.43859649122807021</v>
      </c>
      <c r="P38" s="2">
        <f>(Table1[[#This Row],[poisson_likelihood]] - (1-Table1[[#This Row],[poisson_likelihood]])/(1/Table1[[#This Row],[99/pinn implied]]-1))/4</f>
        <v>2.858102302008754E-2</v>
      </c>
      <c r="Q38" s="3">
        <f>Table1[[#This Row],[kelly/4 99]]*$W$2*$U$2</f>
        <v>28.938285807838636</v>
      </c>
      <c r="R38" s="10" t="s">
        <v>200</v>
      </c>
      <c r="S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37.041005834033442</v>
      </c>
    </row>
    <row r="39" spans="1:19" x14ac:dyDescent="0.2">
      <c r="A39">
        <v>8617</v>
      </c>
      <c r="B39" t="s">
        <v>46</v>
      </c>
      <c r="C39" s="1">
        <v>45625</v>
      </c>
      <c r="D39" t="s">
        <v>12</v>
      </c>
      <c r="E39">
        <v>2.5</v>
      </c>
      <c r="F39" s="2">
        <v>0.42372881355932202</v>
      </c>
      <c r="G39" s="2">
        <v>0.51856329121098699</v>
      </c>
      <c r="H39" s="2">
        <v>0.47743204523979399</v>
      </c>
      <c r="I39" s="2">
        <v>0.46994535519125602</v>
      </c>
      <c r="J39" s="2">
        <v>0.42271293375394298</v>
      </c>
      <c r="K39" s="2">
        <v>2.3297725508440201E-2</v>
      </c>
      <c r="L39" s="2">
        <f>1/2.3</f>
        <v>0.43478260869565222</v>
      </c>
      <c r="M39" s="2">
        <f>(Table1[[#This Row],[poisson_likelihood]] - (1-Table1[[#This Row],[poisson_likelihood]])/(1/Table1[[#This Row],[365 implied]]-1))/4</f>
        <v>1.8864173856062719E-2</v>
      </c>
      <c r="N39" s="8">
        <f>Table1[[#This Row],[kelly/4 365]]*$W$2*$U$2</f>
        <v>19.099976029263505</v>
      </c>
      <c r="O39" s="2">
        <f>1/2.25</f>
        <v>0.44444444444444442</v>
      </c>
      <c r="P39" s="2">
        <f>(Table1[[#This Row],[poisson_likelihood]] - (1-Table1[[#This Row],[poisson_likelihood]])/(1/Table1[[#This Row],[99/pinn implied]]-1))/4</f>
        <v>1.4844420357907298E-2</v>
      </c>
      <c r="Q39" s="3">
        <f>Table1[[#This Row],[kelly/4 99]]*$W$2*$U$2</f>
        <v>15.02997561238114</v>
      </c>
      <c r="R39" s="10" t="s">
        <v>199</v>
      </c>
      <c r="S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-19.099976029263505</v>
      </c>
    </row>
    <row r="40" spans="1:19" x14ac:dyDescent="0.2">
      <c r="A40">
        <v>8693</v>
      </c>
      <c r="B40" t="s">
        <v>84</v>
      </c>
      <c r="C40" s="1">
        <v>45625</v>
      </c>
      <c r="D40" t="s">
        <v>12</v>
      </c>
      <c r="E40">
        <v>3.5</v>
      </c>
      <c r="F40" s="2">
        <v>0.54644808743169304</v>
      </c>
      <c r="G40" s="2">
        <v>0.595842161962713</v>
      </c>
      <c r="H40" s="2">
        <v>0.58861053232725402</v>
      </c>
      <c r="I40" s="2">
        <v>0.56969696969696904</v>
      </c>
      <c r="J40" s="2">
        <v>0.53310104529616698</v>
      </c>
      <c r="K40" s="2">
        <v>2.3240142818938402E-2</v>
      </c>
      <c r="L40" s="2">
        <f>1/1.83</f>
        <v>0.54644808743169393</v>
      </c>
      <c r="M40" s="2">
        <f>(Table1[[#This Row],[poisson_likelihood]] - (1-Table1[[#This Row],[poisson_likelihood]])/(1/Table1[[#This Row],[365 implied]]-1))/4</f>
        <v>2.3240142818938256E-2</v>
      </c>
      <c r="N40" s="8">
        <f>Table1[[#This Row],[kelly/4 365]]*$W$2*$U$2</f>
        <v>23.530644604174988</v>
      </c>
      <c r="O40" s="2">
        <f>1/1.83</f>
        <v>0.54644808743169393</v>
      </c>
      <c r="P40" s="2">
        <f>(Table1[[#This Row],[poisson_likelihood]] - (1-Table1[[#This Row],[poisson_likelihood]])/(1/Table1[[#This Row],[99/pinn implied]]-1))/4</f>
        <v>2.3240142818938256E-2</v>
      </c>
      <c r="Q40" s="3">
        <f>Table1[[#This Row],[kelly/4 99]]*$W$2*$U$2</f>
        <v>23.530644604174988</v>
      </c>
      <c r="R40" s="10" t="s">
        <v>199</v>
      </c>
      <c r="S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-23.530644604174988</v>
      </c>
    </row>
    <row r="41" spans="1:19" x14ac:dyDescent="0.2">
      <c r="A41">
        <v>8644</v>
      </c>
      <c r="B41" t="s">
        <v>59</v>
      </c>
      <c r="C41" s="1">
        <v>45625</v>
      </c>
      <c r="D41" t="s">
        <v>13</v>
      </c>
      <c r="E41">
        <v>2.5</v>
      </c>
      <c r="F41" s="2">
        <v>0.5</v>
      </c>
      <c r="G41" s="2">
        <v>0.50183360730660798</v>
      </c>
      <c r="H41" s="2">
        <v>0.545636493777368</v>
      </c>
      <c r="I41" s="2">
        <v>0.563291139240506</v>
      </c>
      <c r="J41" s="2">
        <v>0.53819444444444398</v>
      </c>
      <c r="K41" s="2">
        <v>2.2818246888683998E-2</v>
      </c>
      <c r="L41" s="2">
        <f>1/2</f>
        <v>0.5</v>
      </c>
      <c r="M41" s="2">
        <f>(Table1[[#This Row],[poisson_likelihood]] - (1-Table1[[#This Row],[poisson_likelihood]])/(1/Table1[[#This Row],[365 implied]]-1))/4</f>
        <v>2.2818246888684002E-2</v>
      </c>
      <c r="N41" s="3">
        <f>Table1[[#This Row],[kelly/4 365]]*$W$2*$U$2</f>
        <v>23.103474974792555</v>
      </c>
      <c r="O41" s="2">
        <f>1/2.05</f>
        <v>0.48780487804878053</v>
      </c>
      <c r="P41" s="2">
        <f>(Table1[[#This Row],[poisson_likelihood]] - (1-Table1[[#This Row],[poisson_likelihood]])/(1/Table1[[#This Row],[99/pinn implied]]-1))/4</f>
        <v>2.8227336248477217E-2</v>
      </c>
      <c r="Q41" s="8">
        <f>Table1[[#This Row],[kelly/4 99]]*$W$2*$U$2</f>
        <v>28.580177951583185</v>
      </c>
      <c r="R41" s="10" t="s">
        <v>199</v>
      </c>
      <c r="S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-28.580177951583185</v>
      </c>
    </row>
    <row r="42" spans="1:19" x14ac:dyDescent="0.2">
      <c r="A42">
        <v>8799</v>
      </c>
      <c r="B42" t="s">
        <v>137</v>
      </c>
      <c r="C42" s="1">
        <v>45625</v>
      </c>
      <c r="D42" t="s">
        <v>12</v>
      </c>
      <c r="E42">
        <v>2.5</v>
      </c>
      <c r="F42" s="2">
        <v>0.39682539682539603</v>
      </c>
      <c r="G42" s="2">
        <v>0.49567669341723303</v>
      </c>
      <c r="H42" s="2">
        <v>0.45144769047276001</v>
      </c>
      <c r="I42" s="2">
        <v>0.45744680851063801</v>
      </c>
      <c r="J42" s="2">
        <v>0.41463414634146301</v>
      </c>
      <c r="K42" s="2">
        <v>2.2639503288052001E-2</v>
      </c>
      <c r="L42" s="2">
        <f>1/2.5</f>
        <v>0.4</v>
      </c>
      <c r="M42" s="2">
        <f>(Table1[[#This Row],[poisson_likelihood]] - (1-Table1[[#This Row],[poisson_likelihood]])/(1/Table1[[#This Row],[365 implied]]-1))/4</f>
        <v>2.1436537696983338E-2</v>
      </c>
      <c r="N42" s="8">
        <f>Table1[[#This Row],[kelly/4 365]]*$W$2*$U$2</f>
        <v>21.704494418195633</v>
      </c>
      <c r="O42" s="2">
        <f>Table1[[#This Row],[365 implied]]</f>
        <v>0.4</v>
      </c>
      <c r="P42" s="2">
        <f>(Table1[[#This Row],[poisson_likelihood]] - (1-Table1[[#This Row],[poisson_likelihood]])/(1/Table1[[#This Row],[99/pinn implied]]-1))/4</f>
        <v>2.1436537696983338E-2</v>
      </c>
      <c r="Q42" s="3">
        <f>Table1[[#This Row],[kelly/4 99]]*$W$2*$U$2</f>
        <v>21.704494418195633</v>
      </c>
      <c r="R42" s="10" t="s">
        <v>199</v>
      </c>
      <c r="S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-21.704494418195633</v>
      </c>
    </row>
    <row r="43" spans="1:19" x14ac:dyDescent="0.2">
      <c r="A43">
        <v>8574</v>
      </c>
      <c r="B43" t="s">
        <v>24</v>
      </c>
      <c r="C43" s="1">
        <v>45625</v>
      </c>
      <c r="D43" t="s">
        <v>13</v>
      </c>
      <c r="E43">
        <v>2.5</v>
      </c>
      <c r="F43" s="2">
        <v>0.52356020942408299</v>
      </c>
      <c r="G43" s="2">
        <v>0.52118960794598201</v>
      </c>
      <c r="H43" s="2">
        <v>0.56404339146620497</v>
      </c>
      <c r="I43" s="2">
        <v>0.51333333333333298</v>
      </c>
      <c r="J43" s="2">
        <v>0.52985074626865603</v>
      </c>
      <c r="K43" s="2">
        <v>2.1242548818805398E-2</v>
      </c>
      <c r="L43" s="2">
        <f>1/1.95</f>
        <v>0.51282051282051289</v>
      </c>
      <c r="M43" s="2">
        <f>(Table1[[#This Row],[poisson_likelihood]] - (1-Table1[[#This Row],[poisson_likelihood]])/(1/Table1[[#This Row],[365 implied]]-1))/4</f>
        <v>2.6285424568184099E-2</v>
      </c>
      <c r="N43" s="8">
        <f>Table1[[#This Row],[kelly/4 365]]*$W$2*$U$2</f>
        <v>26.613992375286401</v>
      </c>
      <c r="O43" s="2">
        <f>1/1.95</f>
        <v>0.51282051282051289</v>
      </c>
      <c r="P43" s="2">
        <f>(Table1[[#This Row],[poisson_likelihood]] - (1-Table1[[#This Row],[poisson_likelihood]])/(1/Table1[[#This Row],[99/pinn implied]]-1))/4</f>
        <v>2.6285424568184099E-2</v>
      </c>
      <c r="Q43" s="3">
        <f>Table1[[#This Row],[kelly/4 99]]*$W$2*$U$2</f>
        <v>26.613992375286401</v>
      </c>
      <c r="R43" s="10" t="s">
        <v>199</v>
      </c>
      <c r="S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-26.613992375286401</v>
      </c>
    </row>
    <row r="44" spans="1:19" x14ac:dyDescent="0.2">
      <c r="A44">
        <v>8552</v>
      </c>
      <c r="B44" t="s">
        <v>11</v>
      </c>
      <c r="C44" s="1">
        <v>45625</v>
      </c>
      <c r="D44" t="s">
        <v>13</v>
      </c>
      <c r="E44">
        <v>1.5</v>
      </c>
      <c r="F44" s="2">
        <v>0.38910505836575798</v>
      </c>
      <c r="G44" s="2">
        <v>0.39846486525533498</v>
      </c>
      <c r="H44" s="2">
        <v>0.44090115341789698</v>
      </c>
      <c r="I44" s="2">
        <v>0.49189189189189098</v>
      </c>
      <c r="J44" s="2">
        <v>0.44409937888198697</v>
      </c>
      <c r="K44" s="2">
        <v>2.1196809599362501E-2</v>
      </c>
      <c r="L44" s="2">
        <f>1/2.5</f>
        <v>0.4</v>
      </c>
      <c r="M44" s="2">
        <f>(Table1[[#This Row],[poisson_likelihood]] - (1-Table1[[#This Row],[poisson_likelihood]])/(1/Table1[[#This Row],[365 implied]]-1))/4</f>
        <v>1.7042147257457091E-2</v>
      </c>
      <c r="N44" s="8">
        <f>Table1[[#This Row],[kelly/4 365]]*$W$2*$U$2</f>
        <v>17.255174098175303</v>
      </c>
      <c r="O44" s="2">
        <f>Table1[[#This Row],[365 implied]]</f>
        <v>0.4</v>
      </c>
      <c r="P44" s="2">
        <f>(Table1[[#This Row],[poisson_likelihood]] - (1-Table1[[#This Row],[poisson_likelihood]])/(1/Table1[[#This Row],[99/pinn implied]]-1))/4</f>
        <v>1.7042147257457091E-2</v>
      </c>
      <c r="Q44" s="3">
        <f>Table1[[#This Row],[kelly/4 99]]*$W$2*$U$2</f>
        <v>17.255174098175303</v>
      </c>
      <c r="R44" s="11" t="s">
        <v>200</v>
      </c>
      <c r="S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25.882761147262954</v>
      </c>
    </row>
    <row r="45" spans="1:19" x14ac:dyDescent="0.2">
      <c r="A45">
        <v>8691</v>
      </c>
      <c r="B45" t="s">
        <v>83</v>
      </c>
      <c r="C45" s="1">
        <v>45625</v>
      </c>
      <c r="D45" t="s">
        <v>12</v>
      </c>
      <c r="E45">
        <v>2.5</v>
      </c>
      <c r="F45" s="2">
        <v>0.61728395061728303</v>
      </c>
      <c r="G45" s="2">
        <v>0.67591439721525504</v>
      </c>
      <c r="H45" s="2">
        <v>0.64921785718342695</v>
      </c>
      <c r="I45" s="2">
        <v>0.61417322834645605</v>
      </c>
      <c r="J45" s="2">
        <v>0.61352657004830902</v>
      </c>
      <c r="K45" s="2">
        <v>2.0860051869819599E-2</v>
      </c>
      <c r="L45" s="2">
        <f>1/1.58</f>
        <v>0.63291139240506322</v>
      </c>
      <c r="M45" s="2">
        <f>(Table1[[#This Row],[poisson_likelihood]] - (1-Table1[[#This Row],[poisson_likelihood]])/(1/Table1[[#This Row],[365 implied]]-1))/4</f>
        <v>1.1105264805954584E-2</v>
      </c>
      <c r="N45" s="3">
        <f>Table1[[#This Row],[kelly/4 365]]*$W$2*$U$2</f>
        <v>11.244080616029017</v>
      </c>
      <c r="O45" s="2">
        <f>1/1.6</f>
        <v>0.625</v>
      </c>
      <c r="P45" s="2">
        <f>(Table1[[#This Row],[poisson_likelihood]] - (1-Table1[[#This Row],[poisson_likelihood]])/(1/Table1[[#This Row],[99/pinn implied]]-1))/4</f>
        <v>1.6145238122284661E-2</v>
      </c>
      <c r="Q45" s="8">
        <f>Table1[[#This Row],[kelly/4 99]]*$W$2*$U$2</f>
        <v>16.347053598813218</v>
      </c>
      <c r="R45" s="10" t="s">
        <v>199</v>
      </c>
      <c r="S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-16.347053598813218</v>
      </c>
    </row>
    <row r="46" spans="1:19" x14ac:dyDescent="0.2">
      <c r="A46">
        <v>8878</v>
      </c>
      <c r="B46" t="s">
        <v>176</v>
      </c>
      <c r="C46" s="1">
        <v>45625</v>
      </c>
      <c r="D46" t="s">
        <v>13</v>
      </c>
      <c r="E46">
        <v>1.5</v>
      </c>
      <c r="F46" s="2">
        <v>0.45454545454545398</v>
      </c>
      <c r="G46" s="2">
        <v>0.43951785298926499</v>
      </c>
      <c r="H46" s="2">
        <v>0.49817802402343297</v>
      </c>
      <c r="I46" s="2">
        <v>0.47407407407407398</v>
      </c>
      <c r="J46" s="2">
        <v>0.52914798206278002</v>
      </c>
      <c r="K46" s="2">
        <v>1.9998261010740401E-2</v>
      </c>
      <c r="L46" s="2">
        <f>1/2.3</f>
        <v>0.43478260869565222</v>
      </c>
      <c r="M46" s="2">
        <f>(Table1[[#This Row],[poisson_likelihood]] - (1-Table1[[#This Row],[poisson_likelihood]])/(1/Table1[[#This Row],[365 implied]]-1))/4</f>
        <v>2.8040279856518427E-2</v>
      </c>
      <c r="N46" s="8">
        <f>Table1[[#This Row],[kelly/4 365]]*$W$2*$U$2</f>
        <v>28.39078335472491</v>
      </c>
      <c r="O46" s="2">
        <f>Table1[[#This Row],[365 implied]]</f>
        <v>0.43478260869565222</v>
      </c>
      <c r="P46" s="2">
        <f>(Table1[[#This Row],[poisson_likelihood]] - (1-Table1[[#This Row],[poisson_likelihood]])/(1/Table1[[#This Row],[99/pinn implied]]-1))/4</f>
        <v>2.8040279856518427E-2</v>
      </c>
      <c r="Q46" s="3">
        <f>Table1[[#This Row],[kelly/4 99]]*$W$2*$U$2</f>
        <v>28.39078335472491</v>
      </c>
      <c r="R46" s="10" t="s">
        <v>199</v>
      </c>
      <c r="S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-28.39078335472491</v>
      </c>
    </row>
    <row r="47" spans="1:19" x14ac:dyDescent="0.2">
      <c r="A47">
        <v>8610</v>
      </c>
      <c r="B47" t="s">
        <v>42</v>
      </c>
      <c r="C47" s="1">
        <v>45625</v>
      </c>
      <c r="D47" t="s">
        <v>13</v>
      </c>
      <c r="E47">
        <v>2.5</v>
      </c>
      <c r="F47" s="2">
        <v>0.5</v>
      </c>
      <c r="G47" s="2">
        <v>0.49511700617418503</v>
      </c>
      <c r="H47" s="2">
        <v>0.538568155244322</v>
      </c>
      <c r="I47" s="2">
        <v>0.59668508287292799</v>
      </c>
      <c r="J47" s="2">
        <v>0.55555555555555503</v>
      </c>
      <c r="K47" s="2">
        <v>1.9284077622161399E-2</v>
      </c>
      <c r="L47" s="2">
        <f>1/2</f>
        <v>0.5</v>
      </c>
      <c r="M47" s="2">
        <f>(Table1[[#This Row],[poisson_likelihood]] - (1-Table1[[#This Row],[poisson_likelihood]])/(1/Table1[[#This Row],[365 implied]]-1))/4</f>
        <v>1.9284077622161E-2</v>
      </c>
      <c r="N47" s="3">
        <f>Table1[[#This Row],[kelly/4 365]]*$W$2*$U$2</f>
        <v>19.525128592438012</v>
      </c>
      <c r="O47" s="2">
        <f>1/2.05</f>
        <v>0.48780487804878053</v>
      </c>
      <c r="P47" s="2">
        <f>(Table1[[#This Row],[poisson_likelihood]] - (1-Table1[[#This Row],[poisson_likelihood]])/(1/Table1[[#This Row],[99/pinn implied]]-1))/4</f>
        <v>2.4777313869252388E-2</v>
      </c>
      <c r="Q47" s="8">
        <f>Table1[[#This Row],[kelly/4 99]]*$W$2*$U$2</f>
        <v>25.087030292618042</v>
      </c>
      <c r="R47" s="10" t="s">
        <v>200</v>
      </c>
      <c r="S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26.34138180724894</v>
      </c>
    </row>
    <row r="48" spans="1:19" x14ac:dyDescent="0.2">
      <c r="A48">
        <v>8704</v>
      </c>
      <c r="B48" t="s">
        <v>89</v>
      </c>
      <c r="C48" s="1">
        <v>45625</v>
      </c>
      <c r="D48" t="s">
        <v>13</v>
      </c>
      <c r="E48">
        <v>1.5</v>
      </c>
      <c r="F48" s="2">
        <v>0.45454545454545398</v>
      </c>
      <c r="G48" s="2">
        <v>0.440522766182114</v>
      </c>
      <c r="H48" s="2">
        <v>0.496545302896716</v>
      </c>
      <c r="I48" s="2">
        <v>0.489247311827957</v>
      </c>
      <c r="J48" s="2">
        <v>0.49689440993788803</v>
      </c>
      <c r="K48" s="2">
        <v>1.92499304943284E-2</v>
      </c>
      <c r="L48" s="2">
        <f>1/2.3</f>
        <v>0.43478260869565222</v>
      </c>
      <c r="M48" s="2">
        <f>(Table1[[#This Row],[poisson_likelihood]] - (1-Table1[[#This Row],[poisson_likelihood]])/(1/Table1[[#This Row],[365 implied]]-1))/4</f>
        <v>2.7318114742778205E-2</v>
      </c>
      <c r="N48" s="8">
        <f>Table1[[#This Row],[kelly/4 365]]*$W$2*$U$2</f>
        <v>27.659591177062932</v>
      </c>
      <c r="O48" s="2">
        <f>1/2.25</f>
        <v>0.44444444444444442</v>
      </c>
      <c r="P48" s="2">
        <f>(Table1[[#This Row],[poisson_likelihood]] - (1-Table1[[#This Row],[poisson_likelihood]])/(1/Table1[[#This Row],[99/pinn implied]]-1))/4</f>
        <v>2.3445386303522192E-2</v>
      </c>
      <c r="Q48" s="3">
        <f>Table1[[#This Row],[kelly/4 99]]*$W$2*$U$2</f>
        <v>23.738453632316219</v>
      </c>
      <c r="R48" s="10" t="s">
        <v>200</v>
      </c>
      <c r="S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35.957468530181814</v>
      </c>
    </row>
    <row r="49" spans="1:19" x14ac:dyDescent="0.2">
      <c r="A49">
        <v>8697</v>
      </c>
      <c r="B49" t="s">
        <v>86</v>
      </c>
      <c r="C49" s="1">
        <v>45625</v>
      </c>
      <c r="D49" t="s">
        <v>12</v>
      </c>
      <c r="E49">
        <v>2.5</v>
      </c>
      <c r="F49" s="2">
        <v>0.64102564102564097</v>
      </c>
      <c r="G49" s="2">
        <v>0.67449970758539801</v>
      </c>
      <c r="H49" s="2">
        <v>0.66810775114026399</v>
      </c>
      <c r="I49" s="2">
        <v>0.67251461988304095</v>
      </c>
      <c r="J49" s="2">
        <v>0.62751677852348997</v>
      </c>
      <c r="K49" s="2">
        <v>1.8860755258398299E-2</v>
      </c>
      <c r="L49" s="2" t="s">
        <v>198</v>
      </c>
      <c r="M49" s="2" t="e">
        <f>(Table1[[#This Row],[poisson_likelihood]] - (1-Table1[[#This Row],[poisson_likelihood]])/(1/Table1[[#This Row],[365 implied]]-1))/4</f>
        <v>#VALUE!</v>
      </c>
      <c r="N49" s="3" t="e">
        <f>Table1[[#This Row],[kelly/4 365]]*$W$2*$U$2</f>
        <v>#VALUE!</v>
      </c>
      <c r="O49" s="2" t="s">
        <v>198</v>
      </c>
      <c r="P49" s="2" t="e">
        <f>(Table1[[#This Row],[poisson_likelihood]] - (1-Table1[[#This Row],[poisson_likelihood]])/(1/Table1[[#This Row],[99/pinn implied]]-1))/4</f>
        <v>#VALUE!</v>
      </c>
      <c r="Q49" s="3" t="e">
        <f>Table1[[#This Row],[kelly/4 99]]*$W$2*$U$2</f>
        <v>#VALUE!</v>
      </c>
      <c r="S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0" spans="1:19" x14ac:dyDescent="0.2">
      <c r="A50">
        <v>8771</v>
      </c>
      <c r="B50" t="s">
        <v>123</v>
      </c>
      <c r="C50" s="1">
        <v>45625</v>
      </c>
      <c r="D50" t="s">
        <v>12</v>
      </c>
      <c r="E50">
        <v>1.5</v>
      </c>
      <c r="F50" s="2">
        <v>0.64516129032257996</v>
      </c>
      <c r="G50" s="2">
        <v>0.69185348162986304</v>
      </c>
      <c r="H50" s="2">
        <v>0.671931375518104</v>
      </c>
      <c r="I50" s="2">
        <v>0.67664670658682602</v>
      </c>
      <c r="J50" s="2">
        <v>0.66101694915254205</v>
      </c>
      <c r="K50" s="2">
        <v>1.8860741842300899E-2</v>
      </c>
      <c r="L50" s="2">
        <f>1/1.52</f>
        <v>0.65789473684210531</v>
      </c>
      <c r="M50" s="2">
        <f>(Table1[[#This Row],[poisson_likelihood]] - (1-Table1[[#This Row],[poisson_likelihood]])/(1/Table1[[#This Row],[365 implied]]-1))/4</f>
        <v>1.0257543647845174E-2</v>
      </c>
      <c r="N50" s="3">
        <f>Table1[[#This Row],[kelly/4 365]]*$W$2*$U$2</f>
        <v>10.38576294344324</v>
      </c>
      <c r="O50" s="2">
        <f>1/1.55</f>
        <v>0.64516129032258063</v>
      </c>
      <c r="P50" s="2">
        <f>(Table1[[#This Row],[poisson_likelihood]] - (1-Table1[[#This Row],[poisson_likelihood]])/(1/Table1[[#This Row],[99/pinn implied]]-1))/4</f>
        <v>1.8860741842300549E-2</v>
      </c>
      <c r="Q50" s="8">
        <f>Table1[[#This Row],[kelly/4 99]]*$W$2*$U$2</f>
        <v>19.096501115329307</v>
      </c>
      <c r="R50" s="10" t="s">
        <v>200</v>
      </c>
      <c r="S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10.503075613431118</v>
      </c>
    </row>
    <row r="51" spans="1:19" x14ac:dyDescent="0.2">
      <c r="A51">
        <v>8582</v>
      </c>
      <c r="B51" t="s">
        <v>28</v>
      </c>
      <c r="C51" s="1">
        <v>45625</v>
      </c>
      <c r="D51" t="s">
        <v>13</v>
      </c>
      <c r="E51">
        <v>1.5</v>
      </c>
      <c r="F51" s="2">
        <v>0.5</v>
      </c>
      <c r="G51" s="2">
        <v>0.48000477921799301</v>
      </c>
      <c r="H51" s="2">
        <v>0.53679858176537198</v>
      </c>
      <c r="I51" s="2">
        <v>0.5</v>
      </c>
      <c r="J51" s="2">
        <v>0.53658536585365801</v>
      </c>
      <c r="K51" s="2">
        <v>1.8399290882686201E-2</v>
      </c>
      <c r="L51" s="2" t="s">
        <v>198</v>
      </c>
      <c r="M51" s="2" t="e">
        <f>(Table1[[#This Row],[poisson_likelihood]] - (1-Table1[[#This Row],[poisson_likelihood]])/(1/Table1[[#This Row],[365 implied]]-1))/4</f>
        <v>#VALUE!</v>
      </c>
      <c r="N51" s="3" t="e">
        <f>Table1[[#This Row],[kelly/4 365]]*$W$2*$U$2</f>
        <v>#VALUE!</v>
      </c>
      <c r="O51" s="2" t="s">
        <v>198</v>
      </c>
      <c r="P51" s="2" t="e">
        <f>(Table1[[#This Row],[poisson_likelihood]] - (1-Table1[[#This Row],[poisson_likelihood]])/(1/Table1[[#This Row],[99/pinn implied]]-1))/4</f>
        <v>#VALUE!</v>
      </c>
      <c r="Q51" s="3" t="e">
        <f>Table1[[#This Row],[kelly/4 99]]*$W$2*$U$2</f>
        <v>#VALUE!</v>
      </c>
      <c r="S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2" spans="1:19" x14ac:dyDescent="0.2">
      <c r="A52">
        <v>8678</v>
      </c>
      <c r="B52" t="s">
        <v>76</v>
      </c>
      <c r="C52" s="1">
        <v>45625</v>
      </c>
      <c r="D52" t="s">
        <v>13</v>
      </c>
      <c r="E52">
        <v>1.5</v>
      </c>
      <c r="F52" s="2">
        <v>0.4</v>
      </c>
      <c r="G52" s="2">
        <v>0.39653092611333002</v>
      </c>
      <c r="H52" s="2">
        <v>0.44369172871627099</v>
      </c>
      <c r="I52" s="2">
        <v>0.45505617977528001</v>
      </c>
      <c r="J52" s="2">
        <v>0.46645367412140498</v>
      </c>
      <c r="K52" s="2">
        <v>1.8204886965112899E-2</v>
      </c>
      <c r="L52" s="2" t="s">
        <v>198</v>
      </c>
      <c r="M52" s="2" t="e">
        <f>(Table1[[#This Row],[poisson_likelihood]] - (1-Table1[[#This Row],[poisson_likelihood]])/(1/Table1[[#This Row],[365 implied]]-1))/4</f>
        <v>#VALUE!</v>
      </c>
      <c r="N52" s="3" t="e">
        <f>Table1[[#This Row],[kelly/4 365]]*$W$2*$U$2</f>
        <v>#VALUE!</v>
      </c>
      <c r="O52" s="2" t="s">
        <v>198</v>
      </c>
      <c r="P52" s="2" t="e">
        <f>(Table1[[#This Row],[poisson_likelihood]] - (1-Table1[[#This Row],[poisson_likelihood]])/(1/Table1[[#This Row],[99/pinn implied]]-1))/4</f>
        <v>#VALUE!</v>
      </c>
      <c r="Q52" s="3" t="e">
        <f>Table1[[#This Row],[kelly/4 99]]*$W$2*$U$2</f>
        <v>#VALUE!</v>
      </c>
      <c r="S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3" spans="1:19" x14ac:dyDescent="0.2">
      <c r="A53">
        <v>8590</v>
      </c>
      <c r="B53" t="s">
        <v>32</v>
      </c>
      <c r="C53" s="1">
        <v>45625</v>
      </c>
      <c r="D53" t="s">
        <v>13</v>
      </c>
      <c r="E53">
        <v>1.5</v>
      </c>
      <c r="F53" s="2">
        <v>0.4</v>
      </c>
      <c r="G53" s="2">
        <v>0.40663553596116098</v>
      </c>
      <c r="H53" s="2">
        <v>0.44351359506918098</v>
      </c>
      <c r="I53" s="2">
        <v>0.51219512195121897</v>
      </c>
      <c r="J53" s="2">
        <v>0.49806949806949802</v>
      </c>
      <c r="K53" s="2">
        <v>1.8130664612158801E-2</v>
      </c>
      <c r="L53" s="2">
        <f>1/2.5</f>
        <v>0.4</v>
      </c>
      <c r="M53" s="2">
        <f>(Table1[[#This Row],[poisson_likelihood]] - (1-Table1[[#This Row],[poisson_likelihood]])/(1/Table1[[#This Row],[365 implied]]-1))/4</f>
        <v>1.8130664612158745E-2</v>
      </c>
      <c r="N53" s="8">
        <f>Table1[[#This Row],[kelly/4 365]]*$W$2*$U$2</f>
        <v>18.35729791981073</v>
      </c>
      <c r="O53" s="2">
        <f>Table1[[#This Row],[365 implied]]</f>
        <v>0.4</v>
      </c>
      <c r="P53" s="2">
        <f>(Table1[[#This Row],[poisson_likelihood]] - (1-Table1[[#This Row],[poisson_likelihood]])/(1/Table1[[#This Row],[99/pinn implied]]-1))/4</f>
        <v>1.8130664612158745E-2</v>
      </c>
      <c r="Q53" s="3">
        <f>Table1[[#This Row],[kelly/4 99]]*$W$2*$U$2</f>
        <v>18.35729791981073</v>
      </c>
      <c r="R53" s="10" t="s">
        <v>200</v>
      </c>
      <c r="S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27.535946879716096</v>
      </c>
    </row>
    <row r="54" spans="1:19" x14ac:dyDescent="0.2">
      <c r="A54">
        <v>8707</v>
      </c>
      <c r="B54" t="s">
        <v>91</v>
      </c>
      <c r="C54" s="1">
        <v>45625</v>
      </c>
      <c r="D54" t="s">
        <v>12</v>
      </c>
      <c r="E54">
        <v>2.5</v>
      </c>
      <c r="F54" s="2">
        <v>0.54945054945054905</v>
      </c>
      <c r="G54" s="2">
        <v>0.60732213949354996</v>
      </c>
      <c r="H54" s="2">
        <v>0.58134553999014604</v>
      </c>
      <c r="I54" s="2">
        <v>0.55191256830600999</v>
      </c>
      <c r="J54" s="2">
        <v>0.53773584905660299</v>
      </c>
      <c r="K54" s="2">
        <v>1.76978301164838E-2</v>
      </c>
      <c r="L54" s="2">
        <f>1/1.76</f>
        <v>0.56818181818181823</v>
      </c>
      <c r="M54" s="2">
        <f>(Table1[[#This Row],[poisson_likelihood]] - (1-Table1[[#This Row],[poisson_likelihood]])/(1/Table1[[#This Row],[365 implied]]-1))/4</f>
        <v>7.6211020995581857E-3</v>
      </c>
      <c r="N54" s="8">
        <f>Table1[[#This Row],[kelly/4 365]]*$W$2*$U$2</f>
        <v>7.7163658758026639</v>
      </c>
      <c r="P54" s="2" t="e">
        <f>(Table1[[#This Row],[poisson_likelihood]] - (1-Table1[[#This Row],[poisson_likelihood]])/(1/Table1[[#This Row],[99/pinn implied]]-1))/4</f>
        <v>#DIV/0!</v>
      </c>
      <c r="Q54" s="3" t="e">
        <f>Table1[[#This Row],[kelly/4 99]]*$W$2*$U$2</f>
        <v>#DIV/0!</v>
      </c>
      <c r="R54" s="10" t="s">
        <v>199</v>
      </c>
      <c r="S54" s="3">
        <v>-10</v>
      </c>
    </row>
    <row r="55" spans="1:19" x14ac:dyDescent="0.2">
      <c r="A55">
        <v>8891</v>
      </c>
      <c r="B55" t="s">
        <v>183</v>
      </c>
      <c r="C55" s="1">
        <v>45625</v>
      </c>
      <c r="D55" t="s">
        <v>12</v>
      </c>
      <c r="E55">
        <v>2.5</v>
      </c>
      <c r="F55" s="2">
        <v>0.46296296296296202</v>
      </c>
      <c r="G55" s="2">
        <v>0.53972884916988295</v>
      </c>
      <c r="H55" s="2">
        <v>0.49723312738832098</v>
      </c>
      <c r="I55" s="2">
        <v>0.51648351648351598</v>
      </c>
      <c r="J55" s="2">
        <v>0.50636942675159202</v>
      </c>
      <c r="K55" s="2">
        <v>1.5953352404908101E-2</v>
      </c>
      <c r="L55" s="2">
        <f>1/2.2</f>
        <v>0.45454545454545453</v>
      </c>
      <c r="M55" s="2">
        <f>(Table1[[#This Row],[poisson_likelihood]] - (1-Table1[[#This Row],[poisson_likelihood]])/(1/Table1[[#This Row],[365 implied]]-1))/4</f>
        <v>1.9565183386313814E-2</v>
      </c>
      <c r="N55" s="8">
        <f>Table1[[#This Row],[kelly/4 365]]*$W$2*$U$2</f>
        <v>19.809748178642739</v>
      </c>
      <c r="O55" s="2">
        <f>1/2.1</f>
        <v>0.47619047619047616</v>
      </c>
      <c r="P55" s="2">
        <f>(Table1[[#This Row],[poisson_likelihood]] - (1-Table1[[#This Row],[poisson_likelihood]])/(1/Table1[[#This Row],[99/pinn implied]]-1))/4</f>
        <v>1.0043083526244126E-2</v>
      </c>
      <c r="Q55" s="3">
        <f>Table1[[#This Row],[kelly/4 99]]*$W$2*$U$2</f>
        <v>10.168622070322177</v>
      </c>
      <c r="R55" s="10" t="s">
        <v>200</v>
      </c>
      <c r="S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23.77169781437129</v>
      </c>
    </row>
    <row r="56" spans="1:19" x14ac:dyDescent="0.2">
      <c r="A56">
        <v>8659</v>
      </c>
      <c r="B56" t="s">
        <v>67</v>
      </c>
      <c r="C56" s="1">
        <v>45625</v>
      </c>
      <c r="D56" t="s">
        <v>12</v>
      </c>
      <c r="E56">
        <v>2.5</v>
      </c>
      <c r="F56" s="2">
        <v>0.460829493087557</v>
      </c>
      <c r="G56" s="2">
        <v>0.536295554681676</v>
      </c>
      <c r="H56" s="2">
        <v>0.49404522162209902</v>
      </c>
      <c r="I56" s="2">
        <v>0.52564102564102499</v>
      </c>
      <c r="J56" s="2">
        <v>0.51301115241635598</v>
      </c>
      <c r="K56" s="2">
        <v>1.54013100256315E-2</v>
      </c>
      <c r="L56" s="2">
        <f>1/2.2</f>
        <v>0.45454545454545453</v>
      </c>
      <c r="M56" s="2">
        <f>(Table1[[#This Row],[poisson_likelihood]] - (1-Table1[[#This Row],[poisson_likelihood]])/(1/Table1[[#This Row],[365 implied]]-1))/4</f>
        <v>1.8104059910128714E-2</v>
      </c>
      <c r="N56" s="8">
        <f>Table1[[#This Row],[kelly/4 365]]*$W$2*$U$2</f>
        <v>18.330360659005326</v>
      </c>
      <c r="O56" s="2">
        <f>1/2.15</f>
        <v>0.46511627906976744</v>
      </c>
      <c r="P56" s="2">
        <f>(Table1[[#This Row],[poisson_likelihood]] - (1-Table1[[#This Row],[poisson_likelihood]])/(1/Table1[[#This Row],[99/pinn implied]]-1))/4</f>
        <v>1.3521136192937558E-2</v>
      </c>
      <c r="Q56" s="3">
        <f>Table1[[#This Row],[kelly/4 99]]*$W$2*$U$2</f>
        <v>13.690150395349278</v>
      </c>
      <c r="R56" s="10" t="s">
        <v>199</v>
      </c>
      <c r="S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-18.330360659005326</v>
      </c>
    </row>
    <row r="57" spans="1:19" x14ac:dyDescent="0.2">
      <c r="A57">
        <v>8567</v>
      </c>
      <c r="B57" t="s">
        <v>21</v>
      </c>
      <c r="C57" s="1">
        <v>45625</v>
      </c>
      <c r="D57" t="s">
        <v>12</v>
      </c>
      <c r="E57">
        <v>2.5</v>
      </c>
      <c r="F57" s="2">
        <v>0.45045045045045001</v>
      </c>
      <c r="G57" s="2">
        <v>0.52485946264693595</v>
      </c>
      <c r="H57" s="2">
        <v>0.48430129427457302</v>
      </c>
      <c r="I57" s="2">
        <v>0.54891304347825998</v>
      </c>
      <c r="J57" s="2">
        <v>0.50788643533123001</v>
      </c>
      <c r="K57" s="2">
        <v>1.5399359280646001E-2</v>
      </c>
      <c r="L57" s="2">
        <f>1/2.2</f>
        <v>0.45454545454545453</v>
      </c>
      <c r="M57" s="2">
        <f>(Table1[[#This Row],[poisson_likelihood]] - (1-Table1[[#This Row],[poisson_likelihood]])/(1/Table1[[#This Row],[365 implied]]-1))/4</f>
        <v>1.3638093209179317E-2</v>
      </c>
      <c r="N57" s="3">
        <f>Table1[[#This Row],[kelly/4 365]]*$W$2*$U$2</f>
        <v>13.808569374294057</v>
      </c>
      <c r="P57" s="2" t="e">
        <f>(Table1[[#This Row],[poisson_likelihood]] - (1-Table1[[#This Row],[poisson_likelihood]])/(1/Table1[[#This Row],[99/pinn implied]]-1))/4</f>
        <v>#DIV/0!</v>
      </c>
      <c r="Q57" s="3" t="e">
        <f>Table1[[#This Row],[kelly/4 99]]*$W$2*$U$2</f>
        <v>#DIV/0!</v>
      </c>
      <c r="S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8" spans="1:19" x14ac:dyDescent="0.2">
      <c r="A58">
        <v>8770</v>
      </c>
      <c r="B58" t="s">
        <v>122</v>
      </c>
      <c r="C58" s="1">
        <v>45625</v>
      </c>
      <c r="D58" t="s">
        <v>13</v>
      </c>
      <c r="E58">
        <v>2.5</v>
      </c>
      <c r="F58" s="2">
        <v>0.56497175141242895</v>
      </c>
      <c r="G58" s="2">
        <v>0.54300747287907203</v>
      </c>
      <c r="H58" s="2">
        <v>0.59148844317716698</v>
      </c>
      <c r="I58" s="2">
        <v>0.66860465116279</v>
      </c>
      <c r="J58" s="2">
        <v>0.66774193548387095</v>
      </c>
      <c r="K58" s="2">
        <v>1.52384884492161E-2</v>
      </c>
      <c r="L58" s="2">
        <f>1/1.74</f>
        <v>0.57471264367816088</v>
      </c>
      <c r="M58" s="2">
        <f>(Table1[[#This Row],[poisson_likelihood]] - (1-Table1[[#This Row],[poisson_likelihood]])/(1/Table1[[#This Row],[365 implied]]-1))/4</f>
        <v>9.8614497054968497E-3</v>
      </c>
      <c r="N58" s="3">
        <f>Table1[[#This Row],[kelly/4 365]]*$W$2*$U$2</f>
        <v>9.9847178268155599</v>
      </c>
      <c r="P58" s="2" t="e">
        <f>(Table1[[#This Row],[poisson_likelihood]] - (1-Table1[[#This Row],[poisson_likelihood]])/(1/Table1[[#This Row],[99/pinn implied]]-1))/4</f>
        <v>#DIV/0!</v>
      </c>
      <c r="Q58" s="3" t="e">
        <f>Table1[[#This Row],[kelly/4 99]]*$W$2*$U$2</f>
        <v>#DIV/0!</v>
      </c>
      <c r="S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59" spans="1:19" x14ac:dyDescent="0.2">
      <c r="A59">
        <v>8731</v>
      </c>
      <c r="B59" t="s">
        <v>103</v>
      </c>
      <c r="C59" s="1">
        <v>45625</v>
      </c>
      <c r="D59" t="s">
        <v>12</v>
      </c>
      <c r="E59">
        <v>2.5</v>
      </c>
      <c r="F59" s="2">
        <v>0.54054054054054002</v>
      </c>
      <c r="G59" s="2">
        <v>0.60238062567001405</v>
      </c>
      <c r="H59" s="2">
        <v>0.56768671152237005</v>
      </c>
      <c r="I59" s="2">
        <v>0.55080213903743303</v>
      </c>
      <c r="J59" s="2">
        <v>0.581538461538461</v>
      </c>
      <c r="K59" s="2">
        <v>1.4770710681289601E-2</v>
      </c>
      <c r="L59" s="2">
        <f>1/1.8</f>
        <v>0.55555555555555558</v>
      </c>
      <c r="M59" s="2">
        <f>(Table1[[#This Row],[poisson_likelihood]] - (1-Table1[[#This Row],[poisson_likelihood]])/(1/Table1[[#This Row],[365 implied]]-1))/4</f>
        <v>6.8237752313331235E-3</v>
      </c>
      <c r="N59" s="3">
        <f>Table1[[#This Row],[kelly/4 365]]*$W$2*$U$2</f>
        <v>6.9090724217247876</v>
      </c>
      <c r="O59" s="2">
        <f>1/1.83</f>
        <v>0.54644808743169393</v>
      </c>
      <c r="P59" s="2">
        <f>(Table1[[#This Row],[poisson_likelihood]] - (1-Table1[[#This Row],[poisson_likelihood]])/(1/Table1[[#This Row],[99/pinn implied]]-1))/4</f>
        <v>1.1706831953595592E-2</v>
      </c>
      <c r="Q59" s="3">
        <f>Table1[[#This Row],[kelly/4 99]]*$W$2*$U$2</f>
        <v>11.853167353015538</v>
      </c>
      <c r="S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0" spans="1:19" x14ac:dyDescent="0.2">
      <c r="A60">
        <v>8788</v>
      </c>
      <c r="B60" t="s">
        <v>131</v>
      </c>
      <c r="C60" s="1">
        <v>45625</v>
      </c>
      <c r="D60" t="s">
        <v>13</v>
      </c>
      <c r="E60">
        <v>1.5</v>
      </c>
      <c r="F60" s="2">
        <v>0.48780487804877998</v>
      </c>
      <c r="G60" s="2">
        <v>0.46315693792290102</v>
      </c>
      <c r="H60" s="2">
        <v>0.51794993791561905</v>
      </c>
      <c r="I60" s="2">
        <v>0.50892857142857095</v>
      </c>
      <c r="J60" s="2">
        <v>0.52400000000000002</v>
      </c>
      <c r="K60" s="2">
        <v>1.47136601730998E-2</v>
      </c>
      <c r="L60" s="2">
        <f>1/2.1</f>
        <v>0.47619047619047616</v>
      </c>
      <c r="M60" s="2">
        <f>(Table1[[#This Row],[poisson_likelihood]] - (1-Table1[[#This Row],[poisson_likelihood]])/(1/Table1[[#This Row],[365 implied]]-1))/4</f>
        <v>1.9930652187000006E-2</v>
      </c>
      <c r="N60" s="8">
        <f>Table1[[#This Row],[kelly/4 365]]*$W$2*$U$2</f>
        <v>20.179785339337506</v>
      </c>
      <c r="O60" s="2">
        <f>Table1[[#This Row],[365 implied]]</f>
        <v>0.47619047619047616</v>
      </c>
      <c r="P60" s="2">
        <f>(Table1[[#This Row],[poisson_likelihood]] - (1-Table1[[#This Row],[poisson_likelihood]])/(1/Table1[[#This Row],[99/pinn implied]]-1))/4</f>
        <v>1.9930652187000006E-2</v>
      </c>
      <c r="Q60" s="3">
        <f>Table1[[#This Row],[kelly/4 99]]*$W$2*$U$2</f>
        <v>20.179785339337506</v>
      </c>
      <c r="R60" s="10" t="s">
        <v>199</v>
      </c>
      <c r="S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-20.179785339337506</v>
      </c>
    </row>
    <row r="61" spans="1:19" x14ac:dyDescent="0.2">
      <c r="A61">
        <v>8765</v>
      </c>
      <c r="B61" t="s">
        <v>120</v>
      </c>
      <c r="C61" s="1">
        <v>45625</v>
      </c>
      <c r="D61" t="s">
        <v>12</v>
      </c>
      <c r="E61">
        <v>2.5</v>
      </c>
      <c r="F61" s="2">
        <v>0.59523809523809501</v>
      </c>
      <c r="G61" s="2">
        <v>0.63937814098166001</v>
      </c>
      <c r="H61" s="2">
        <v>0.61890966121965996</v>
      </c>
      <c r="I61" s="2">
        <v>0.595628415300546</v>
      </c>
      <c r="J61" s="2">
        <v>0.61587301587301502</v>
      </c>
      <c r="K61" s="2">
        <v>1.4620673106260799E-2</v>
      </c>
      <c r="L61" s="2">
        <f>1/1.64</f>
        <v>0.6097560975609756</v>
      </c>
      <c r="M61" s="2">
        <f>(Table1[[#This Row],[poisson_likelihood]] - (1-Table1[[#This Row],[poisson_likelihood]])/(1/Table1[[#This Row],[365 implied]]-1))/4</f>
        <v>5.8640017188446858E-3</v>
      </c>
      <c r="N61" s="3">
        <f>Table1[[#This Row],[kelly/4 365]]*$W$2*$U$2</f>
        <v>5.9373017403302448</v>
      </c>
      <c r="P61" s="2" t="e">
        <f>(Table1[[#This Row],[poisson_likelihood]] - (1-Table1[[#This Row],[poisson_likelihood]])/(1/Table1[[#This Row],[99/pinn implied]]-1))/4</f>
        <v>#DIV/0!</v>
      </c>
      <c r="Q61" s="3" t="e">
        <f>Table1[[#This Row],[kelly/4 99]]*$W$2*$U$2</f>
        <v>#DIV/0!</v>
      </c>
      <c r="S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2" spans="1:19" x14ac:dyDescent="0.2">
      <c r="A62">
        <v>8716</v>
      </c>
      <c r="B62" t="s">
        <v>95</v>
      </c>
      <c r="C62" s="1">
        <v>45625</v>
      </c>
      <c r="D62" t="s">
        <v>13</v>
      </c>
      <c r="E62">
        <v>2.5</v>
      </c>
      <c r="F62" s="2">
        <v>0.56497175141242895</v>
      </c>
      <c r="G62" s="2">
        <v>0.550217448005346</v>
      </c>
      <c r="H62" s="2">
        <v>0.588874180488553</v>
      </c>
      <c r="I62" s="2">
        <v>0.58695652173913004</v>
      </c>
      <c r="J62" s="2">
        <v>0.55974842767295596</v>
      </c>
      <c r="K62" s="2">
        <v>1.37361361898503E-2</v>
      </c>
      <c r="L62" s="2">
        <f>1/1.74</f>
        <v>0.57471264367816088</v>
      </c>
      <c r="M62" s="2">
        <f>(Table1[[#This Row],[poisson_likelihood]] - (1-Table1[[#This Row],[poisson_likelihood]])/(1/Table1[[#This Row],[365 implied]]-1))/4</f>
        <v>8.3246871790818577E-3</v>
      </c>
      <c r="N62" s="3">
        <f>Table1[[#This Row],[kelly/4 365]]*$W$2*$U$2</f>
        <v>8.4287457688203808</v>
      </c>
      <c r="P62" s="2" t="e">
        <f>(Table1[[#This Row],[poisson_likelihood]] - (1-Table1[[#This Row],[poisson_likelihood]])/(1/Table1[[#This Row],[99/pinn implied]]-1))/4</f>
        <v>#DIV/0!</v>
      </c>
      <c r="Q62" s="3" t="e">
        <f>Table1[[#This Row],[kelly/4 99]]*$W$2*$U$2</f>
        <v>#DIV/0!</v>
      </c>
      <c r="S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3" spans="1:19" x14ac:dyDescent="0.2">
      <c r="A63">
        <v>8797</v>
      </c>
      <c r="B63" t="s">
        <v>136</v>
      </c>
      <c r="C63" s="1">
        <v>45625</v>
      </c>
      <c r="D63" t="s">
        <v>12</v>
      </c>
      <c r="E63">
        <v>2.5</v>
      </c>
      <c r="F63" s="2">
        <v>0.60606060606060597</v>
      </c>
      <c r="G63" s="2">
        <v>0.64469746983033605</v>
      </c>
      <c r="H63" s="2">
        <v>0.62701508923669103</v>
      </c>
      <c r="I63" s="2">
        <v>0.62234042553191404</v>
      </c>
      <c r="J63" s="2">
        <v>0.64024390243902396</v>
      </c>
      <c r="K63" s="2">
        <v>1.3298037400208001E-2</v>
      </c>
      <c r="L63" s="2">
        <f>1/1.64</f>
        <v>0.6097560975609756</v>
      </c>
      <c r="M63" s="2">
        <f>(Table1[[#This Row],[poisson_likelihood]] - (1-Table1[[#This Row],[poisson_likelihood]])/(1/Table1[[#This Row],[365 implied]]-1))/4</f>
        <v>1.1056541542255216E-2</v>
      </c>
      <c r="N63" s="3">
        <f>Table1[[#This Row],[kelly/4 365]]*$W$2*$U$2</f>
        <v>11.194748311533408</v>
      </c>
      <c r="P63" s="2" t="e">
        <f>(Table1[[#This Row],[poisson_likelihood]] - (1-Table1[[#This Row],[poisson_likelihood]])/(1/Table1[[#This Row],[99/pinn implied]]-1))/4</f>
        <v>#DIV/0!</v>
      </c>
      <c r="Q63" s="3" t="e">
        <f>Table1[[#This Row],[kelly/4 99]]*$W$2*$U$2</f>
        <v>#DIV/0!</v>
      </c>
      <c r="S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4" spans="1:19" x14ac:dyDescent="0.2">
      <c r="A64">
        <v>8792</v>
      </c>
      <c r="B64" t="s">
        <v>133</v>
      </c>
      <c r="C64" s="1">
        <v>45625</v>
      </c>
      <c r="D64" t="s">
        <v>13</v>
      </c>
      <c r="E64">
        <v>2.5</v>
      </c>
      <c r="F64" s="2">
        <v>0.61728395061728303</v>
      </c>
      <c r="G64" s="2">
        <v>0.598175654910306</v>
      </c>
      <c r="H64" s="2">
        <v>0.63746716241406498</v>
      </c>
      <c r="I64" s="2">
        <v>0.60958904109588996</v>
      </c>
      <c r="J64" s="2">
        <v>0.57528957528957503</v>
      </c>
      <c r="K64" s="2">
        <v>1.3184194802736001E-2</v>
      </c>
      <c r="M64" s="2" t="e">
        <f>(Table1[[#This Row],[poisson_likelihood]] - (1-Table1[[#This Row],[poisson_likelihood]])/(1/Table1[[#This Row],[365 implied]]-1))/4</f>
        <v>#DIV/0!</v>
      </c>
      <c r="N64" s="3" t="e">
        <f>Table1[[#This Row],[kelly/4 365]]*$W$2*$U$2</f>
        <v>#DIV/0!</v>
      </c>
      <c r="P64" s="2" t="e">
        <f>(Table1[[#This Row],[poisson_likelihood]] - (1-Table1[[#This Row],[poisson_likelihood]])/(1/Table1[[#This Row],[99/pinn implied]]-1))/4</f>
        <v>#DIV/0!</v>
      </c>
      <c r="Q64" s="3" t="e">
        <f>Table1[[#This Row],[kelly/4 99]]*$W$2*$U$2</f>
        <v>#DIV/0!</v>
      </c>
      <c r="S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5" spans="1:19" x14ac:dyDescent="0.2">
      <c r="A65">
        <v>8842</v>
      </c>
      <c r="B65" t="s">
        <v>158</v>
      </c>
      <c r="C65" s="1">
        <v>45625</v>
      </c>
      <c r="D65" t="s">
        <v>13</v>
      </c>
      <c r="E65">
        <v>1.5</v>
      </c>
      <c r="F65" s="2">
        <v>0.45045045045045001</v>
      </c>
      <c r="G65" s="2">
        <v>0.42269922549907701</v>
      </c>
      <c r="H65" s="2">
        <v>0.47787223265407303</v>
      </c>
      <c r="I65" s="2">
        <v>0.46524064171122997</v>
      </c>
      <c r="J65" s="2">
        <v>0.46153846153846101</v>
      </c>
      <c r="K65" s="2">
        <v>1.24746632155827E-2</v>
      </c>
      <c r="M65" s="2" t="e">
        <f>(Table1[[#This Row],[poisson_likelihood]] - (1-Table1[[#This Row],[poisson_likelihood]])/(1/Table1[[#This Row],[365 implied]]-1))/4</f>
        <v>#DIV/0!</v>
      </c>
      <c r="N65" s="3" t="e">
        <f>Table1[[#This Row],[kelly/4 365]]*$W$2*$U$2</f>
        <v>#DIV/0!</v>
      </c>
      <c r="P65" s="2" t="e">
        <f>(Table1[[#This Row],[poisson_likelihood]] - (1-Table1[[#This Row],[poisson_likelihood]])/(1/Table1[[#This Row],[99/pinn implied]]-1))/4</f>
        <v>#DIV/0!</v>
      </c>
      <c r="Q65" s="3" t="e">
        <f>Table1[[#This Row],[kelly/4 99]]*$W$2*$U$2</f>
        <v>#DIV/0!</v>
      </c>
      <c r="S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6" spans="1:19" x14ac:dyDescent="0.2">
      <c r="A66">
        <v>8890</v>
      </c>
      <c r="B66" t="s">
        <v>182</v>
      </c>
      <c r="C66" s="1">
        <v>45625</v>
      </c>
      <c r="D66" t="s">
        <v>13</v>
      </c>
      <c r="E66">
        <v>2.5</v>
      </c>
      <c r="F66" s="2">
        <v>0.59523809523809501</v>
      </c>
      <c r="G66" s="2">
        <v>0.56914674885166605</v>
      </c>
      <c r="H66" s="2">
        <v>0.614314816819586</v>
      </c>
      <c r="I66" s="2">
        <v>0.65363128491620104</v>
      </c>
      <c r="J66" s="2">
        <v>0.61538461538461497</v>
      </c>
      <c r="K66" s="2">
        <v>1.1782680976803199E-2</v>
      </c>
      <c r="M66" s="2" t="e">
        <f>(Table1[[#This Row],[poisson_likelihood]] - (1-Table1[[#This Row],[poisson_likelihood]])/(1/Table1[[#This Row],[365 implied]]-1))/4</f>
        <v>#DIV/0!</v>
      </c>
      <c r="N66" s="3" t="e">
        <f>Table1[[#This Row],[kelly/4 365]]*$W$2*$U$2</f>
        <v>#DIV/0!</v>
      </c>
      <c r="P66" s="2" t="e">
        <f>(Table1[[#This Row],[poisson_likelihood]] - (1-Table1[[#This Row],[poisson_likelihood]])/(1/Table1[[#This Row],[99/pinn implied]]-1))/4</f>
        <v>#DIV/0!</v>
      </c>
      <c r="Q66" s="3" t="e">
        <f>Table1[[#This Row],[kelly/4 99]]*$W$2*$U$2</f>
        <v>#DIV/0!</v>
      </c>
      <c r="S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7" spans="1:19" x14ac:dyDescent="0.2">
      <c r="A67">
        <v>8811</v>
      </c>
      <c r="B67" t="s">
        <v>143</v>
      </c>
      <c r="C67" s="1">
        <v>45625</v>
      </c>
      <c r="D67" t="s">
        <v>12</v>
      </c>
      <c r="E67">
        <v>1.5</v>
      </c>
      <c r="F67" s="2">
        <v>0.60606060606060597</v>
      </c>
      <c r="G67" s="2">
        <v>0.654392723466236</v>
      </c>
      <c r="H67" s="2">
        <v>0.62429721898759205</v>
      </c>
      <c r="I67" s="2">
        <v>0.62011173184357504</v>
      </c>
      <c r="J67" s="2">
        <v>0.58974358974358898</v>
      </c>
      <c r="K67" s="2">
        <v>1.1573235126741299E-2</v>
      </c>
      <c r="M67" s="2" t="e">
        <f>(Table1[[#This Row],[poisson_likelihood]] - (1-Table1[[#This Row],[poisson_likelihood]])/(1/Table1[[#This Row],[365 implied]]-1))/4</f>
        <v>#DIV/0!</v>
      </c>
      <c r="N67" s="3" t="e">
        <f>Table1[[#This Row],[kelly/4 365]]*$W$2*$U$2</f>
        <v>#DIV/0!</v>
      </c>
      <c r="P67" s="2" t="e">
        <f>(Table1[[#This Row],[poisson_likelihood]] - (1-Table1[[#This Row],[poisson_likelihood]])/(1/Table1[[#This Row],[99/pinn implied]]-1))/4</f>
        <v>#DIV/0!</v>
      </c>
      <c r="Q67" s="3" t="e">
        <f>Table1[[#This Row],[kelly/4 99]]*$W$2*$U$2</f>
        <v>#DIV/0!</v>
      </c>
      <c r="S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8" spans="1:19" x14ac:dyDescent="0.2">
      <c r="A68">
        <v>8588</v>
      </c>
      <c r="B68" t="s">
        <v>31</v>
      </c>
      <c r="C68" s="1">
        <v>45625</v>
      </c>
      <c r="D68" t="s">
        <v>13</v>
      </c>
      <c r="E68">
        <v>3.5</v>
      </c>
      <c r="F68" s="2">
        <v>0.48780487804877998</v>
      </c>
      <c r="G68" s="2">
        <v>0.47481984927377202</v>
      </c>
      <c r="H68" s="2">
        <v>0.51125232299997703</v>
      </c>
      <c r="I68" s="2">
        <v>0.503067484662576</v>
      </c>
      <c r="J68" s="2">
        <v>0.49655172413793103</v>
      </c>
      <c r="K68" s="2">
        <v>1.1444586226179601E-2</v>
      </c>
      <c r="M68" s="2" t="e">
        <f>(Table1[[#This Row],[poisson_likelihood]] - (1-Table1[[#This Row],[poisson_likelihood]])/(1/Table1[[#This Row],[365 implied]]-1))/4</f>
        <v>#DIV/0!</v>
      </c>
      <c r="N68" s="3" t="e">
        <f>Table1[[#This Row],[kelly/4 365]]*$W$2*$U$2</f>
        <v>#DIV/0!</v>
      </c>
      <c r="P68" s="2" t="e">
        <f>(Table1[[#This Row],[poisson_likelihood]] - (1-Table1[[#This Row],[poisson_likelihood]])/(1/Table1[[#This Row],[99/pinn implied]]-1))/4</f>
        <v>#DIV/0!</v>
      </c>
      <c r="Q68" s="3" t="e">
        <f>Table1[[#This Row],[kelly/4 99]]*$W$2*$U$2</f>
        <v>#DIV/0!</v>
      </c>
      <c r="S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69" spans="1:19" x14ac:dyDescent="0.2">
      <c r="A69">
        <v>8690</v>
      </c>
      <c r="B69" t="s">
        <v>82</v>
      </c>
      <c r="C69" s="1">
        <v>45625</v>
      </c>
      <c r="D69" t="s">
        <v>13</v>
      </c>
      <c r="E69">
        <v>2.5</v>
      </c>
      <c r="F69" s="2">
        <v>0.64935064935064901</v>
      </c>
      <c r="G69" s="2">
        <v>0.61917018158928105</v>
      </c>
      <c r="H69" s="2">
        <v>0.66501169331524601</v>
      </c>
      <c r="I69" s="2">
        <v>0.60843373493975905</v>
      </c>
      <c r="J69" s="2">
        <v>0.62585034013605401</v>
      </c>
      <c r="K69" s="2">
        <v>1.11657443080923E-2</v>
      </c>
      <c r="M69" s="2" t="e">
        <f>(Table1[[#This Row],[poisson_likelihood]] - (1-Table1[[#This Row],[poisson_likelihood]])/(1/Table1[[#This Row],[365 implied]]-1))/4</f>
        <v>#DIV/0!</v>
      </c>
      <c r="N69" s="3" t="e">
        <f>Table1[[#This Row],[kelly/4 365]]*$W$2*$U$2</f>
        <v>#DIV/0!</v>
      </c>
      <c r="P69" s="2" t="e">
        <f>(Table1[[#This Row],[poisson_likelihood]] - (1-Table1[[#This Row],[poisson_likelihood]])/(1/Table1[[#This Row],[99/pinn implied]]-1))/4</f>
        <v>#DIV/0!</v>
      </c>
      <c r="Q69" s="3" t="e">
        <f>Table1[[#This Row],[kelly/4 99]]*$W$2*$U$2</f>
        <v>#DIV/0!</v>
      </c>
      <c r="S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0" spans="1:19" x14ac:dyDescent="0.2">
      <c r="A70">
        <v>8557</v>
      </c>
      <c r="B70" t="s">
        <v>16</v>
      </c>
      <c r="C70" s="1">
        <v>45625</v>
      </c>
      <c r="D70" t="s">
        <v>12</v>
      </c>
      <c r="E70">
        <v>2.5</v>
      </c>
      <c r="F70" s="2">
        <v>0.625</v>
      </c>
      <c r="G70" s="2">
        <v>0.65059394969096296</v>
      </c>
      <c r="H70" s="2">
        <v>0.64164756615822405</v>
      </c>
      <c r="I70" s="2">
        <v>0.61797752808988704</v>
      </c>
      <c r="J70" s="2">
        <v>0.62179487179487103</v>
      </c>
      <c r="K70" s="2">
        <v>1.1098377438816099E-2</v>
      </c>
      <c r="M70" s="2" t="e">
        <f>(Table1[[#This Row],[poisson_likelihood]] - (1-Table1[[#This Row],[poisson_likelihood]])/(1/Table1[[#This Row],[365 implied]]-1))/4</f>
        <v>#DIV/0!</v>
      </c>
      <c r="N70" s="3" t="e">
        <f>Table1[[#This Row],[kelly/4 365]]*$W$2*$U$2</f>
        <v>#DIV/0!</v>
      </c>
      <c r="P70" s="2" t="e">
        <f>(Table1[[#This Row],[poisson_likelihood]] - (1-Table1[[#This Row],[poisson_likelihood]])/(1/Table1[[#This Row],[99/pinn implied]]-1))/4</f>
        <v>#DIV/0!</v>
      </c>
      <c r="Q70" s="3" t="e">
        <f>Table1[[#This Row],[kelly/4 99]]*$W$2*$U$2</f>
        <v>#DIV/0!</v>
      </c>
      <c r="S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1" spans="1:19" x14ac:dyDescent="0.2">
      <c r="A71">
        <v>8688</v>
      </c>
      <c r="B71" t="s">
        <v>81</v>
      </c>
      <c r="C71" s="1">
        <v>45625</v>
      </c>
      <c r="D71" t="s">
        <v>13</v>
      </c>
      <c r="E71">
        <v>1.5</v>
      </c>
      <c r="F71" s="2">
        <v>0.4</v>
      </c>
      <c r="G71" s="2">
        <v>0.38881242562681601</v>
      </c>
      <c r="H71" s="2">
        <v>0.42561931131257202</v>
      </c>
      <c r="I71" s="2">
        <v>0.44382022471910099</v>
      </c>
      <c r="J71" s="2">
        <v>0.436305732484076</v>
      </c>
      <c r="K71" s="2">
        <v>1.0674713046905201E-2</v>
      </c>
      <c r="M71" s="2" t="e">
        <f>(Table1[[#This Row],[poisson_likelihood]] - (1-Table1[[#This Row],[poisson_likelihood]])/(1/Table1[[#This Row],[365 implied]]-1))/4</f>
        <v>#DIV/0!</v>
      </c>
      <c r="N71" s="3" t="e">
        <f>Table1[[#This Row],[kelly/4 365]]*$W$2*$U$2</f>
        <v>#DIV/0!</v>
      </c>
      <c r="P71" s="2" t="e">
        <f>(Table1[[#This Row],[poisson_likelihood]] - (1-Table1[[#This Row],[poisson_likelihood]])/(1/Table1[[#This Row],[99/pinn implied]]-1))/4</f>
        <v>#DIV/0!</v>
      </c>
      <c r="Q71" s="3" t="e">
        <f>Table1[[#This Row],[kelly/4 99]]*$W$2*$U$2</f>
        <v>#DIV/0!</v>
      </c>
      <c r="S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2" spans="1:19" x14ac:dyDescent="0.2">
      <c r="A72">
        <v>8652</v>
      </c>
      <c r="B72" t="s">
        <v>63</v>
      </c>
      <c r="C72" s="1">
        <v>45625</v>
      </c>
      <c r="D72" t="s">
        <v>13</v>
      </c>
      <c r="E72">
        <v>1.5</v>
      </c>
      <c r="F72" s="2">
        <v>0.476190476190476</v>
      </c>
      <c r="G72" s="2">
        <v>0.44505635521820303</v>
      </c>
      <c r="H72" s="2">
        <v>0.498355110882999</v>
      </c>
      <c r="I72" s="2">
        <v>0.47674418604651098</v>
      </c>
      <c r="J72" s="2">
        <v>0.49756097560975598</v>
      </c>
      <c r="K72" s="2">
        <v>1.05785756487045E-2</v>
      </c>
      <c r="M72" s="2" t="e">
        <f>(Table1[[#This Row],[poisson_likelihood]] - (1-Table1[[#This Row],[poisson_likelihood]])/(1/Table1[[#This Row],[365 implied]]-1))/4</f>
        <v>#DIV/0!</v>
      </c>
      <c r="N72" s="3" t="e">
        <f>Table1[[#This Row],[kelly/4 365]]*$W$2*$U$2</f>
        <v>#DIV/0!</v>
      </c>
      <c r="P72" s="2" t="e">
        <f>(Table1[[#This Row],[poisson_likelihood]] - (1-Table1[[#This Row],[poisson_likelihood]])/(1/Table1[[#This Row],[99/pinn implied]]-1))/4</f>
        <v>#DIV/0!</v>
      </c>
      <c r="Q72" s="3" t="e">
        <f>Table1[[#This Row],[kelly/4 99]]*$W$2*$U$2</f>
        <v>#DIV/0!</v>
      </c>
      <c r="S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3" spans="1:19" x14ac:dyDescent="0.2">
      <c r="A73">
        <v>8736</v>
      </c>
      <c r="B73" t="s">
        <v>105</v>
      </c>
      <c r="C73" s="1">
        <v>45625</v>
      </c>
      <c r="D73" t="s">
        <v>13</v>
      </c>
      <c r="E73">
        <v>2.5</v>
      </c>
      <c r="F73" s="2">
        <v>0.56497175141242895</v>
      </c>
      <c r="G73" s="2">
        <v>0.53663686388048204</v>
      </c>
      <c r="H73" s="2">
        <v>0.583141869786862</v>
      </c>
      <c r="I73" s="2">
        <v>0.52777777777777701</v>
      </c>
      <c r="J73" s="2">
        <v>0.53928571428571404</v>
      </c>
      <c r="K73" s="2">
        <v>1.0441918676216499E-2</v>
      </c>
      <c r="M73" s="2" t="e">
        <f>(Table1[[#This Row],[poisson_likelihood]] - (1-Table1[[#This Row],[poisson_likelihood]])/(1/Table1[[#This Row],[365 implied]]-1))/4</f>
        <v>#DIV/0!</v>
      </c>
      <c r="N73" s="3" t="e">
        <f>Table1[[#This Row],[kelly/4 365]]*$W$2*$U$2</f>
        <v>#DIV/0!</v>
      </c>
      <c r="P73" s="2" t="e">
        <f>(Table1[[#This Row],[poisson_likelihood]] - (1-Table1[[#This Row],[poisson_likelihood]])/(1/Table1[[#This Row],[99/pinn implied]]-1))/4</f>
        <v>#DIV/0!</v>
      </c>
      <c r="Q73" s="3" t="e">
        <f>Table1[[#This Row],[kelly/4 99]]*$W$2*$U$2</f>
        <v>#DIV/0!</v>
      </c>
      <c r="S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4" spans="1:19" x14ac:dyDescent="0.2">
      <c r="A74">
        <v>8575</v>
      </c>
      <c r="B74" t="s">
        <v>25</v>
      </c>
      <c r="C74" s="1">
        <v>45625</v>
      </c>
      <c r="D74" t="s">
        <v>12</v>
      </c>
      <c r="E74">
        <v>1.5</v>
      </c>
      <c r="F74" s="2">
        <v>0.63694267515923497</v>
      </c>
      <c r="G74" s="2">
        <v>0.69900922156487599</v>
      </c>
      <c r="H74" s="2">
        <v>0.65207089751670999</v>
      </c>
      <c r="I74" s="2">
        <v>0.66304347826086896</v>
      </c>
      <c r="J74" s="2">
        <v>0.64935064935064901</v>
      </c>
      <c r="K74" s="2">
        <v>1.0417240833875401E-2</v>
      </c>
      <c r="M74" s="2" t="e">
        <f>(Table1[[#This Row],[poisson_likelihood]] - (1-Table1[[#This Row],[poisson_likelihood]])/(1/Table1[[#This Row],[365 implied]]-1))/4</f>
        <v>#DIV/0!</v>
      </c>
      <c r="N74" s="3" t="e">
        <f>Table1[[#This Row],[kelly/4 365]]*$W$2*$U$2</f>
        <v>#DIV/0!</v>
      </c>
      <c r="P74" s="2" t="e">
        <f>(Table1[[#This Row],[poisson_likelihood]] - (1-Table1[[#This Row],[poisson_likelihood]])/(1/Table1[[#This Row],[99/pinn implied]]-1))/4</f>
        <v>#DIV/0!</v>
      </c>
      <c r="Q74" s="3" t="e">
        <f>Table1[[#This Row],[kelly/4 99]]*$W$2*$U$2</f>
        <v>#DIV/0!</v>
      </c>
      <c r="S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5" spans="1:19" x14ac:dyDescent="0.2">
      <c r="A75">
        <v>8779</v>
      </c>
      <c r="B75" t="s">
        <v>127</v>
      </c>
      <c r="C75" s="1">
        <v>45625</v>
      </c>
      <c r="D75" t="s">
        <v>12</v>
      </c>
      <c r="E75">
        <v>1.5</v>
      </c>
      <c r="F75" s="2">
        <v>0.66225165562913901</v>
      </c>
      <c r="G75" s="2">
        <v>0.69703504380674697</v>
      </c>
      <c r="H75" s="2">
        <v>0.67616331276207298</v>
      </c>
      <c r="I75" s="2">
        <v>0.65945945945945905</v>
      </c>
      <c r="J75" s="2">
        <v>0.66355140186915795</v>
      </c>
      <c r="K75" s="2">
        <v>1.0297354054279499E-2</v>
      </c>
      <c r="M75" s="2" t="e">
        <f>(Table1[[#This Row],[poisson_likelihood]] - (1-Table1[[#This Row],[poisson_likelihood]])/(1/Table1[[#This Row],[365 implied]]-1))/4</f>
        <v>#DIV/0!</v>
      </c>
      <c r="N75" s="3" t="e">
        <f>Table1[[#This Row],[kelly/4 365]]*$W$2*$U$2</f>
        <v>#DIV/0!</v>
      </c>
      <c r="P75" s="2" t="e">
        <f>(Table1[[#This Row],[poisson_likelihood]] - (1-Table1[[#This Row],[poisson_likelihood]])/(1/Table1[[#This Row],[99/pinn implied]]-1))/4</f>
        <v>#DIV/0!</v>
      </c>
      <c r="Q75" s="3" t="e">
        <f>Table1[[#This Row],[kelly/4 99]]*$W$2*$U$2</f>
        <v>#DIV/0!</v>
      </c>
      <c r="S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6" spans="1:19" x14ac:dyDescent="0.2">
      <c r="A76">
        <v>8782</v>
      </c>
      <c r="B76" t="s">
        <v>128</v>
      </c>
      <c r="C76" s="1">
        <v>45625</v>
      </c>
      <c r="D76" t="s">
        <v>13</v>
      </c>
      <c r="E76">
        <v>2.5</v>
      </c>
      <c r="F76" s="2">
        <v>0.62111801242235998</v>
      </c>
      <c r="G76" s="2">
        <v>0.58558085079071098</v>
      </c>
      <c r="H76" s="2">
        <v>0.63670045487729299</v>
      </c>
      <c r="I76" s="2">
        <v>0.61783439490445802</v>
      </c>
      <c r="J76" s="2">
        <v>0.633699633699633</v>
      </c>
      <c r="K76" s="2">
        <v>1.02818575214925E-2</v>
      </c>
      <c r="M76" s="2" t="e">
        <f>(Table1[[#This Row],[poisson_likelihood]] - (1-Table1[[#This Row],[poisson_likelihood]])/(1/Table1[[#This Row],[365 implied]]-1))/4</f>
        <v>#DIV/0!</v>
      </c>
      <c r="N76" s="3" t="e">
        <f>Table1[[#This Row],[kelly/4 365]]*$W$2*$U$2</f>
        <v>#DIV/0!</v>
      </c>
      <c r="P76" s="2" t="e">
        <f>(Table1[[#This Row],[poisson_likelihood]] - (1-Table1[[#This Row],[poisson_likelihood]])/(1/Table1[[#This Row],[99/pinn implied]]-1))/4</f>
        <v>#DIV/0!</v>
      </c>
      <c r="Q76" s="3" t="e">
        <f>Table1[[#This Row],[kelly/4 99]]*$W$2*$U$2</f>
        <v>#DIV/0!</v>
      </c>
      <c r="S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7" spans="1:19" x14ac:dyDescent="0.2">
      <c r="A77">
        <v>8726</v>
      </c>
      <c r="B77" t="s">
        <v>100</v>
      </c>
      <c r="C77" s="1">
        <v>45625</v>
      </c>
      <c r="D77" t="s">
        <v>13</v>
      </c>
      <c r="E77">
        <v>1.5</v>
      </c>
      <c r="F77" s="2">
        <v>0.45248868778280499</v>
      </c>
      <c r="G77" s="2">
        <v>0.42820463443721601</v>
      </c>
      <c r="H77" s="2">
        <v>0.47452782597884102</v>
      </c>
      <c r="I77" s="2">
        <v>0.487341772151898</v>
      </c>
      <c r="J77" s="2">
        <v>0.47750865051903102</v>
      </c>
      <c r="K77" s="2">
        <v>1.00633254986032E-2</v>
      </c>
      <c r="M77" s="2" t="e">
        <f>(Table1[[#This Row],[poisson_likelihood]] - (1-Table1[[#This Row],[poisson_likelihood]])/(1/Table1[[#This Row],[365 implied]]-1))/4</f>
        <v>#DIV/0!</v>
      </c>
      <c r="N77" s="3" t="e">
        <f>Table1[[#This Row],[kelly/4 365]]*$W$2*$U$2</f>
        <v>#DIV/0!</v>
      </c>
      <c r="P77" s="2" t="e">
        <f>(Table1[[#This Row],[poisson_likelihood]] - (1-Table1[[#This Row],[poisson_likelihood]])/(1/Table1[[#This Row],[99/pinn implied]]-1))/4</f>
        <v>#DIV/0!</v>
      </c>
      <c r="Q77" s="3" t="e">
        <f>Table1[[#This Row],[kelly/4 99]]*$W$2*$U$2</f>
        <v>#DIV/0!</v>
      </c>
      <c r="S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8" spans="1:19" x14ac:dyDescent="0.2">
      <c r="A78">
        <v>8628</v>
      </c>
      <c r="B78" t="s">
        <v>51</v>
      </c>
      <c r="C78" s="1">
        <v>45625</v>
      </c>
      <c r="D78" t="s">
        <v>13</v>
      </c>
      <c r="E78">
        <v>1.5</v>
      </c>
      <c r="F78" s="2">
        <v>0.4</v>
      </c>
      <c r="G78" s="2">
        <v>0.37355984913880502</v>
      </c>
      <c r="H78" s="2">
        <v>0.423092613779322</v>
      </c>
      <c r="I78" s="2">
        <v>0.422222222222222</v>
      </c>
      <c r="J78" s="2">
        <v>0.43949044585987201</v>
      </c>
      <c r="K78" s="2">
        <v>9.6219224080510007E-3</v>
      </c>
      <c r="M78" s="2" t="e">
        <f>(Table1[[#This Row],[poisson_likelihood]] - (1-Table1[[#This Row],[poisson_likelihood]])/(1/Table1[[#This Row],[365 implied]]-1))/4</f>
        <v>#DIV/0!</v>
      </c>
      <c r="N78" s="3" t="e">
        <f>Table1[[#This Row],[kelly/4 365]]*$W$2*$U$2</f>
        <v>#DIV/0!</v>
      </c>
      <c r="P78" s="2" t="e">
        <f>(Table1[[#This Row],[poisson_likelihood]] - (1-Table1[[#This Row],[poisson_likelihood]])/(1/Table1[[#This Row],[99/pinn implied]]-1))/4</f>
        <v>#DIV/0!</v>
      </c>
      <c r="Q78" s="3" t="e">
        <f>Table1[[#This Row],[kelly/4 99]]*$W$2*$U$2</f>
        <v>#DIV/0!</v>
      </c>
      <c r="S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79" spans="1:19" x14ac:dyDescent="0.2">
      <c r="A79">
        <v>8650</v>
      </c>
      <c r="B79" t="s">
        <v>62</v>
      </c>
      <c r="C79" s="1">
        <v>45625</v>
      </c>
      <c r="D79" t="s">
        <v>13</v>
      </c>
      <c r="E79">
        <v>2.5</v>
      </c>
      <c r="F79" s="2">
        <v>0.60606060606060597</v>
      </c>
      <c r="G79" s="2">
        <v>0.56379327142564395</v>
      </c>
      <c r="H79" s="2">
        <v>0.62103524399465904</v>
      </c>
      <c r="I79" s="2">
        <v>0.71153846153846101</v>
      </c>
      <c r="J79" s="2">
        <v>0.66985645933014304</v>
      </c>
      <c r="K79" s="2">
        <v>9.5031356119953392E-3</v>
      </c>
      <c r="M79" s="2" t="e">
        <f>(Table1[[#This Row],[poisson_likelihood]] - (1-Table1[[#This Row],[poisson_likelihood]])/(1/Table1[[#This Row],[365 implied]]-1))/4</f>
        <v>#DIV/0!</v>
      </c>
      <c r="N79" s="3" t="e">
        <f>Table1[[#This Row],[kelly/4 365]]*$W$2*$U$2</f>
        <v>#DIV/0!</v>
      </c>
      <c r="P79" s="2" t="e">
        <f>(Table1[[#This Row],[poisson_likelihood]] - (1-Table1[[#This Row],[poisson_likelihood]])/(1/Table1[[#This Row],[99/pinn implied]]-1))/4</f>
        <v>#DIV/0!</v>
      </c>
      <c r="Q79" s="3" t="e">
        <f>Table1[[#This Row],[kelly/4 99]]*$W$2*$U$2</f>
        <v>#DIV/0!</v>
      </c>
      <c r="S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0" spans="1:19" x14ac:dyDescent="0.2">
      <c r="A80">
        <v>8737</v>
      </c>
      <c r="B80" t="s">
        <v>106</v>
      </c>
      <c r="C80" s="1">
        <v>45625</v>
      </c>
      <c r="D80" t="s">
        <v>12</v>
      </c>
      <c r="E80">
        <v>2.5</v>
      </c>
      <c r="F80" s="2">
        <v>0.418410041841004</v>
      </c>
      <c r="G80" s="2">
        <v>0.48399072353839001</v>
      </c>
      <c r="H80" s="2">
        <v>0.43898232547337301</v>
      </c>
      <c r="I80" s="2">
        <v>0.43333333333333302</v>
      </c>
      <c r="J80" s="2">
        <v>0.425396825396825</v>
      </c>
      <c r="K80" s="2">
        <v>8.8431219211085304E-3</v>
      </c>
      <c r="M80" s="2" t="e">
        <f>(Table1[[#This Row],[poisson_likelihood]] - (1-Table1[[#This Row],[poisson_likelihood]])/(1/Table1[[#This Row],[365 implied]]-1))/4</f>
        <v>#DIV/0!</v>
      </c>
      <c r="N80" s="3" t="e">
        <f>Table1[[#This Row],[kelly/4 365]]*$W$2*$U$2</f>
        <v>#DIV/0!</v>
      </c>
      <c r="P80" s="2" t="e">
        <f>(Table1[[#This Row],[poisson_likelihood]] - (1-Table1[[#This Row],[poisson_likelihood]])/(1/Table1[[#This Row],[99/pinn implied]]-1))/4</f>
        <v>#DIV/0!</v>
      </c>
      <c r="Q80" s="3" t="e">
        <f>Table1[[#This Row],[kelly/4 99]]*$W$2*$U$2</f>
        <v>#DIV/0!</v>
      </c>
      <c r="S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1" spans="1:19" x14ac:dyDescent="0.2">
      <c r="A81">
        <v>8601</v>
      </c>
      <c r="B81" t="s">
        <v>38</v>
      </c>
      <c r="C81" s="1">
        <v>45625</v>
      </c>
      <c r="D81" t="s">
        <v>12</v>
      </c>
      <c r="E81">
        <v>2.5</v>
      </c>
      <c r="F81" s="2">
        <v>0.467289719626168</v>
      </c>
      <c r="G81" s="2">
        <v>0.52453287316261499</v>
      </c>
      <c r="H81" s="2">
        <v>0.48607261923544698</v>
      </c>
      <c r="I81" s="2">
        <v>0.44505494505494497</v>
      </c>
      <c r="J81" s="2">
        <v>0.44126984126984098</v>
      </c>
      <c r="K81" s="2">
        <v>8.8147818341792802E-3</v>
      </c>
      <c r="M81" s="2" t="e">
        <f>(Table1[[#This Row],[poisson_likelihood]] - (1-Table1[[#This Row],[poisson_likelihood]])/(1/Table1[[#This Row],[365 implied]]-1))/4</f>
        <v>#DIV/0!</v>
      </c>
      <c r="N81" s="3" t="e">
        <f>Table1[[#This Row],[kelly/4 365]]*$W$2*$U$2</f>
        <v>#DIV/0!</v>
      </c>
      <c r="P81" s="2" t="e">
        <f>(Table1[[#This Row],[poisson_likelihood]] - (1-Table1[[#This Row],[poisson_likelihood]])/(1/Table1[[#This Row],[99/pinn implied]]-1))/4</f>
        <v>#DIV/0!</v>
      </c>
      <c r="Q81" s="3" t="e">
        <f>Table1[[#This Row],[kelly/4 99]]*$W$2*$U$2</f>
        <v>#DIV/0!</v>
      </c>
      <c r="S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2" spans="1:19" x14ac:dyDescent="0.2">
      <c r="A82">
        <v>8793</v>
      </c>
      <c r="B82" t="s">
        <v>134</v>
      </c>
      <c r="C82" s="1">
        <v>45625</v>
      </c>
      <c r="D82" t="s">
        <v>12</v>
      </c>
      <c r="E82">
        <v>2.5</v>
      </c>
      <c r="F82" s="2">
        <v>0.56497175141242895</v>
      </c>
      <c r="G82" s="2">
        <v>0.611425714848292</v>
      </c>
      <c r="H82" s="2">
        <v>0.58026638146270204</v>
      </c>
      <c r="I82" s="2">
        <v>0.56989247311827895</v>
      </c>
      <c r="J82" s="2">
        <v>0.53538461538461501</v>
      </c>
      <c r="K82" s="2">
        <v>8.7894464899297906E-3</v>
      </c>
      <c r="M82" s="2" t="e">
        <f>(Table1[[#This Row],[poisson_likelihood]] - (1-Table1[[#This Row],[poisson_likelihood]])/(1/Table1[[#This Row],[365 implied]]-1))/4</f>
        <v>#DIV/0!</v>
      </c>
      <c r="N82" s="3" t="e">
        <f>Table1[[#This Row],[kelly/4 365]]*$W$2*$U$2</f>
        <v>#DIV/0!</v>
      </c>
      <c r="P82" s="2" t="e">
        <f>(Table1[[#This Row],[poisson_likelihood]] - (1-Table1[[#This Row],[poisson_likelihood]])/(1/Table1[[#This Row],[99/pinn implied]]-1))/4</f>
        <v>#DIV/0!</v>
      </c>
      <c r="Q82" s="3" t="e">
        <f>Table1[[#This Row],[kelly/4 99]]*$W$2*$U$2</f>
        <v>#DIV/0!</v>
      </c>
      <c r="S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3" spans="1:19" x14ac:dyDescent="0.2">
      <c r="A83">
        <v>8836</v>
      </c>
      <c r="B83" t="s">
        <v>155</v>
      </c>
      <c r="C83" s="1">
        <v>45625</v>
      </c>
      <c r="D83" t="s">
        <v>13</v>
      </c>
      <c r="E83">
        <v>2.5</v>
      </c>
      <c r="F83" s="2">
        <v>0.59523809523809501</v>
      </c>
      <c r="G83" s="2">
        <v>0.56089882439444105</v>
      </c>
      <c r="H83" s="2">
        <v>0.60938257642740601</v>
      </c>
      <c r="I83" s="2">
        <v>0.60483870967741904</v>
      </c>
      <c r="J83" s="2">
        <v>0.61333333333333295</v>
      </c>
      <c r="K83" s="2">
        <v>8.7362972051627207E-3</v>
      </c>
      <c r="M83" s="2" t="e">
        <f>(Table1[[#This Row],[poisson_likelihood]] - (1-Table1[[#This Row],[poisson_likelihood]])/(1/Table1[[#This Row],[365 implied]]-1))/4</f>
        <v>#DIV/0!</v>
      </c>
      <c r="N83" s="3" t="e">
        <f>Table1[[#This Row],[kelly/4 365]]*$W$2*$U$2</f>
        <v>#DIV/0!</v>
      </c>
      <c r="P83" s="2" t="e">
        <f>(Table1[[#This Row],[poisson_likelihood]] - (1-Table1[[#This Row],[poisson_likelihood]])/(1/Table1[[#This Row],[99/pinn implied]]-1))/4</f>
        <v>#DIV/0!</v>
      </c>
      <c r="Q83" s="3" t="e">
        <f>Table1[[#This Row],[kelly/4 99]]*$W$2*$U$2</f>
        <v>#DIV/0!</v>
      </c>
      <c r="S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4" spans="1:19" x14ac:dyDescent="0.2">
      <c r="A84">
        <v>8673</v>
      </c>
      <c r="B84" t="s">
        <v>74</v>
      </c>
      <c r="C84" s="1">
        <v>45625</v>
      </c>
      <c r="D84" t="s">
        <v>12</v>
      </c>
      <c r="E84">
        <v>2.5</v>
      </c>
      <c r="F84" s="2">
        <v>0.48780487804877998</v>
      </c>
      <c r="G84" s="2">
        <v>0.54704826108367399</v>
      </c>
      <c r="H84" s="2">
        <v>0.50426665735951604</v>
      </c>
      <c r="I84" s="2">
        <v>0.55194805194805197</v>
      </c>
      <c r="J84" s="2">
        <v>0.53429602888086603</v>
      </c>
      <c r="K84" s="2">
        <v>8.0349160921448694E-3</v>
      </c>
      <c r="M84" s="2" t="e">
        <f>(Table1[[#This Row],[poisson_likelihood]] - (1-Table1[[#This Row],[poisson_likelihood]])/(1/Table1[[#This Row],[365 implied]]-1))/4</f>
        <v>#DIV/0!</v>
      </c>
      <c r="N84" s="3" t="e">
        <f>Table1[[#This Row],[kelly/4 365]]*$W$2*$U$2</f>
        <v>#DIV/0!</v>
      </c>
      <c r="P84" s="2" t="e">
        <f>(Table1[[#This Row],[poisson_likelihood]] - (1-Table1[[#This Row],[poisson_likelihood]])/(1/Table1[[#This Row],[99/pinn implied]]-1))/4</f>
        <v>#DIV/0!</v>
      </c>
      <c r="Q84" s="3" t="e">
        <f>Table1[[#This Row],[kelly/4 99]]*$W$2*$U$2</f>
        <v>#DIV/0!</v>
      </c>
      <c r="S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5" spans="1:19" x14ac:dyDescent="0.2">
      <c r="A85">
        <v>8671</v>
      </c>
      <c r="B85" t="s">
        <v>73</v>
      </c>
      <c r="C85" s="1">
        <v>45625</v>
      </c>
      <c r="D85" t="s">
        <v>12</v>
      </c>
      <c r="E85">
        <v>2.5</v>
      </c>
      <c r="F85" s="2">
        <v>0.5</v>
      </c>
      <c r="G85" s="2">
        <v>0.56494025568455797</v>
      </c>
      <c r="H85" s="2">
        <v>0.51579998052838305</v>
      </c>
      <c r="I85" s="2">
        <v>0.53475935828876997</v>
      </c>
      <c r="J85" s="2">
        <v>0.53846153846153799</v>
      </c>
      <c r="K85" s="2">
        <v>7.8999902641917995E-3</v>
      </c>
      <c r="M85" s="2" t="e">
        <f>(Table1[[#This Row],[poisson_likelihood]] - (1-Table1[[#This Row],[poisson_likelihood]])/(1/Table1[[#This Row],[365 implied]]-1))/4</f>
        <v>#DIV/0!</v>
      </c>
      <c r="N85" s="3" t="e">
        <f>Table1[[#This Row],[kelly/4 365]]*$W$2*$U$2</f>
        <v>#DIV/0!</v>
      </c>
      <c r="P85" s="2" t="e">
        <f>(Table1[[#This Row],[poisson_likelihood]] - (1-Table1[[#This Row],[poisson_likelihood]])/(1/Table1[[#This Row],[99/pinn implied]]-1))/4</f>
        <v>#DIV/0!</v>
      </c>
      <c r="Q85" s="3" t="e">
        <f>Table1[[#This Row],[kelly/4 99]]*$W$2*$U$2</f>
        <v>#DIV/0!</v>
      </c>
      <c r="S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6" spans="1:19" x14ac:dyDescent="0.2">
      <c r="A86">
        <v>8861</v>
      </c>
      <c r="B86" t="s">
        <v>168</v>
      </c>
      <c r="C86" s="1">
        <v>45625</v>
      </c>
      <c r="D86" t="s">
        <v>12</v>
      </c>
      <c r="E86">
        <v>1.5</v>
      </c>
      <c r="F86" s="2">
        <v>0.57803468208092401</v>
      </c>
      <c r="G86" s="2">
        <v>0.61643405233237103</v>
      </c>
      <c r="H86" s="2">
        <v>0.59102913458816297</v>
      </c>
      <c r="I86" s="2">
        <v>0.572972972972973</v>
      </c>
      <c r="J86" s="2">
        <v>0.53918495297805602</v>
      </c>
      <c r="K86" s="2">
        <v>7.69876809504174E-3</v>
      </c>
      <c r="M86" s="2" t="e">
        <f>(Table1[[#This Row],[poisson_likelihood]] - (1-Table1[[#This Row],[poisson_likelihood]])/(1/Table1[[#This Row],[365 implied]]-1))/4</f>
        <v>#DIV/0!</v>
      </c>
      <c r="N86" s="3" t="e">
        <f>Table1[[#This Row],[kelly/4 365]]*$W$2*$U$2</f>
        <v>#DIV/0!</v>
      </c>
      <c r="P86" s="2" t="e">
        <f>(Table1[[#This Row],[poisson_likelihood]] - (1-Table1[[#This Row],[poisson_likelihood]])/(1/Table1[[#This Row],[99/pinn implied]]-1))/4</f>
        <v>#DIV/0!</v>
      </c>
      <c r="Q86" s="3" t="e">
        <f>Table1[[#This Row],[kelly/4 99]]*$W$2*$U$2</f>
        <v>#DIV/0!</v>
      </c>
      <c r="S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7" spans="1:19" x14ac:dyDescent="0.2">
      <c r="A87">
        <v>8767</v>
      </c>
      <c r="B87" t="s">
        <v>121</v>
      </c>
      <c r="C87" s="1">
        <v>45625</v>
      </c>
      <c r="D87" t="s">
        <v>12</v>
      </c>
      <c r="E87">
        <v>1.5</v>
      </c>
      <c r="F87" s="2">
        <v>0.56818181818181801</v>
      </c>
      <c r="G87" s="2">
        <v>0.62605673303823495</v>
      </c>
      <c r="H87" s="2">
        <v>0.57945116906060101</v>
      </c>
      <c r="I87" s="2">
        <v>0.62264150943396201</v>
      </c>
      <c r="J87" s="2">
        <v>0.62357414448669202</v>
      </c>
      <c r="K87" s="2">
        <v>6.5243610350848502E-3</v>
      </c>
      <c r="M87" s="2" t="e">
        <f>(Table1[[#This Row],[poisson_likelihood]] - (1-Table1[[#This Row],[poisson_likelihood]])/(1/Table1[[#This Row],[365 implied]]-1))/4</f>
        <v>#DIV/0!</v>
      </c>
      <c r="N87" s="3" t="e">
        <f>Table1[[#This Row],[kelly/4 365]]*$W$2*$U$2</f>
        <v>#DIV/0!</v>
      </c>
      <c r="P87" s="2" t="e">
        <f>(Table1[[#This Row],[poisson_likelihood]] - (1-Table1[[#This Row],[poisson_likelihood]])/(1/Table1[[#This Row],[99/pinn implied]]-1))/4</f>
        <v>#DIV/0!</v>
      </c>
      <c r="Q87" s="3" t="e">
        <f>Table1[[#This Row],[kelly/4 99]]*$W$2*$U$2</f>
        <v>#DIV/0!</v>
      </c>
      <c r="S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8" spans="1:19" x14ac:dyDescent="0.2">
      <c r="A88">
        <v>8591</v>
      </c>
      <c r="B88" t="s">
        <v>33</v>
      </c>
      <c r="C88" s="1">
        <v>45625</v>
      </c>
      <c r="D88" t="s">
        <v>12</v>
      </c>
      <c r="E88">
        <v>2.5</v>
      </c>
      <c r="F88" s="2">
        <v>0.52356020942408299</v>
      </c>
      <c r="G88" s="2">
        <v>0.56800803127004995</v>
      </c>
      <c r="H88" s="2">
        <v>0.53581759779229698</v>
      </c>
      <c r="I88" s="2">
        <v>0.56666666666666599</v>
      </c>
      <c r="J88" s="2">
        <v>0.53773584905660299</v>
      </c>
      <c r="K88" s="2">
        <v>6.43176147892524E-3</v>
      </c>
      <c r="M88" s="2" t="e">
        <f>(Table1[[#This Row],[poisson_likelihood]] - (1-Table1[[#This Row],[poisson_likelihood]])/(1/Table1[[#This Row],[365 implied]]-1))/4</f>
        <v>#DIV/0!</v>
      </c>
      <c r="N88" s="3" t="e">
        <f>Table1[[#This Row],[kelly/4 365]]*$W$2*$U$2</f>
        <v>#DIV/0!</v>
      </c>
      <c r="P88" s="2" t="e">
        <f>(Table1[[#This Row],[poisson_likelihood]] - (1-Table1[[#This Row],[poisson_likelihood]])/(1/Table1[[#This Row],[99/pinn implied]]-1))/4</f>
        <v>#DIV/0!</v>
      </c>
      <c r="Q88" s="3" t="e">
        <f>Table1[[#This Row],[kelly/4 99]]*$W$2*$U$2</f>
        <v>#DIV/0!</v>
      </c>
      <c r="S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89" spans="1:19" x14ac:dyDescent="0.2">
      <c r="A89">
        <v>8661</v>
      </c>
      <c r="B89" t="s">
        <v>68</v>
      </c>
      <c r="C89" s="1">
        <v>45625</v>
      </c>
      <c r="D89" t="s">
        <v>12</v>
      </c>
      <c r="E89">
        <v>2.5</v>
      </c>
      <c r="F89" s="2">
        <v>0.52631578947368396</v>
      </c>
      <c r="G89" s="2">
        <v>0.57662138550321396</v>
      </c>
      <c r="H89" s="2">
        <v>0.53824794969376899</v>
      </c>
      <c r="I89" s="2">
        <v>0.53038674033149102</v>
      </c>
      <c r="J89" s="2">
        <v>0.52884615384615297</v>
      </c>
      <c r="K89" s="2">
        <v>6.2975290050447299E-3</v>
      </c>
      <c r="M89" s="2" t="e">
        <f>(Table1[[#This Row],[poisson_likelihood]] - (1-Table1[[#This Row],[poisson_likelihood]])/(1/Table1[[#This Row],[365 implied]]-1))/4</f>
        <v>#DIV/0!</v>
      </c>
      <c r="N89" s="3" t="e">
        <f>Table1[[#This Row],[kelly/4 365]]*$W$2*$U$2</f>
        <v>#DIV/0!</v>
      </c>
      <c r="P89" s="2" t="e">
        <f>(Table1[[#This Row],[poisson_likelihood]] - (1-Table1[[#This Row],[poisson_likelihood]])/(1/Table1[[#This Row],[99/pinn implied]]-1))/4</f>
        <v>#DIV/0!</v>
      </c>
      <c r="Q89" s="3" t="e">
        <f>Table1[[#This Row],[kelly/4 99]]*$W$2*$U$2</f>
        <v>#DIV/0!</v>
      </c>
      <c r="S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0" spans="1:19" x14ac:dyDescent="0.2">
      <c r="A90">
        <v>8611</v>
      </c>
      <c r="B90" t="s">
        <v>43</v>
      </c>
      <c r="C90" s="1">
        <v>45625</v>
      </c>
      <c r="D90" t="s">
        <v>12</v>
      </c>
      <c r="E90">
        <v>2.5</v>
      </c>
      <c r="F90" s="2">
        <v>0.41666666666666602</v>
      </c>
      <c r="G90" s="2">
        <v>0.473283424183567</v>
      </c>
      <c r="H90" s="2">
        <v>0.42722800729942501</v>
      </c>
      <c r="I90" s="2">
        <v>0.43786982248520701</v>
      </c>
      <c r="J90" s="2">
        <v>0.41666666666666602</v>
      </c>
      <c r="K90" s="2">
        <v>4.5262888426106998E-3</v>
      </c>
      <c r="M90" s="2" t="e">
        <f>(Table1[[#This Row],[poisson_likelihood]] - (1-Table1[[#This Row],[poisson_likelihood]])/(1/Table1[[#This Row],[365 implied]]-1))/4</f>
        <v>#DIV/0!</v>
      </c>
      <c r="N90" s="3" t="e">
        <f>Table1[[#This Row],[kelly/4 365]]*$W$2*$U$2</f>
        <v>#DIV/0!</v>
      </c>
      <c r="P90" s="2" t="e">
        <f>(Table1[[#This Row],[poisson_likelihood]] - (1-Table1[[#This Row],[poisson_likelihood]])/(1/Table1[[#This Row],[99/pinn implied]]-1))/4</f>
        <v>#DIV/0!</v>
      </c>
      <c r="Q90" s="3" t="e">
        <f>Table1[[#This Row],[kelly/4 99]]*$W$2*$U$2</f>
        <v>#DIV/0!</v>
      </c>
      <c r="S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1" spans="1:19" x14ac:dyDescent="0.2">
      <c r="A91">
        <v>8556</v>
      </c>
      <c r="B91" t="s">
        <v>15</v>
      </c>
      <c r="C91" s="1">
        <v>45625</v>
      </c>
      <c r="D91" t="s">
        <v>13</v>
      </c>
      <c r="E91">
        <v>3.5</v>
      </c>
      <c r="F91" s="2">
        <v>0.61728395061728303</v>
      </c>
      <c r="G91" s="2">
        <v>0.59592002267685795</v>
      </c>
      <c r="H91" s="2">
        <v>0.62406175560191302</v>
      </c>
      <c r="I91" s="2">
        <v>0.61635220125786105</v>
      </c>
      <c r="J91" s="2">
        <v>0.62886597938144295</v>
      </c>
      <c r="K91" s="2">
        <v>4.4274371270563899E-3</v>
      </c>
      <c r="M91" s="2" t="e">
        <f>(Table1[[#This Row],[poisson_likelihood]] - (1-Table1[[#This Row],[poisson_likelihood]])/(1/Table1[[#This Row],[365 implied]]-1))/4</f>
        <v>#DIV/0!</v>
      </c>
      <c r="N91" s="3" t="e">
        <f>Table1[[#This Row],[kelly/4 365]]*$W$2*$U$2</f>
        <v>#DIV/0!</v>
      </c>
      <c r="P91" s="2" t="e">
        <f>(Table1[[#This Row],[poisson_likelihood]] - (1-Table1[[#This Row],[poisson_likelihood]])/(1/Table1[[#This Row],[99/pinn implied]]-1))/4</f>
        <v>#DIV/0!</v>
      </c>
      <c r="Q91" s="3" t="e">
        <f>Table1[[#This Row],[kelly/4 99]]*$W$2*$U$2</f>
        <v>#DIV/0!</v>
      </c>
      <c r="S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2" spans="1:19" x14ac:dyDescent="0.2">
      <c r="A92">
        <v>8748</v>
      </c>
      <c r="B92" t="s">
        <v>111</v>
      </c>
      <c r="C92" s="1">
        <v>45625</v>
      </c>
      <c r="D92" t="s">
        <v>13</v>
      </c>
      <c r="E92">
        <v>2.5</v>
      </c>
      <c r="F92" s="2">
        <v>0.54054054054054002</v>
      </c>
      <c r="G92" s="2">
        <v>0.50445705088691295</v>
      </c>
      <c r="H92" s="2">
        <v>0.54848969012965398</v>
      </c>
      <c r="I92" s="2">
        <v>0.51020408163265296</v>
      </c>
      <c r="J92" s="2">
        <v>0.54945054945054905</v>
      </c>
      <c r="K92" s="2">
        <v>4.3252725705473201E-3</v>
      </c>
      <c r="M92" s="2" t="e">
        <f>(Table1[[#This Row],[poisson_likelihood]] - (1-Table1[[#This Row],[poisson_likelihood]])/(1/Table1[[#This Row],[365 implied]]-1))/4</f>
        <v>#DIV/0!</v>
      </c>
      <c r="N92" s="3" t="e">
        <f>Table1[[#This Row],[kelly/4 365]]*$W$2*$U$2</f>
        <v>#DIV/0!</v>
      </c>
      <c r="P92" s="2" t="e">
        <f>(Table1[[#This Row],[poisson_likelihood]] - (1-Table1[[#This Row],[poisson_likelihood]])/(1/Table1[[#This Row],[99/pinn implied]]-1))/4</f>
        <v>#DIV/0!</v>
      </c>
      <c r="Q92" s="3" t="e">
        <f>Table1[[#This Row],[kelly/4 99]]*$W$2*$U$2</f>
        <v>#DIV/0!</v>
      </c>
      <c r="S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3" spans="1:19" x14ac:dyDescent="0.2">
      <c r="A93">
        <v>8713</v>
      </c>
      <c r="B93" t="s">
        <v>94</v>
      </c>
      <c r="C93" s="1">
        <v>45625</v>
      </c>
      <c r="D93" t="s">
        <v>12</v>
      </c>
      <c r="E93">
        <v>3.5</v>
      </c>
      <c r="F93" s="2">
        <v>0.485436893203883</v>
      </c>
      <c r="G93" s="2">
        <v>0.53007829065224898</v>
      </c>
      <c r="H93" s="2">
        <v>0.49421702422740299</v>
      </c>
      <c r="I93" s="2">
        <v>0.49456521739130399</v>
      </c>
      <c r="J93" s="2">
        <v>0.52681388012618302</v>
      </c>
      <c r="K93" s="2">
        <v>4.2658183746348503E-3</v>
      </c>
      <c r="M93" s="2" t="e">
        <f>(Table1[[#This Row],[poisson_likelihood]] - (1-Table1[[#This Row],[poisson_likelihood]])/(1/Table1[[#This Row],[365 implied]]-1))/4</f>
        <v>#DIV/0!</v>
      </c>
      <c r="N93" s="3" t="e">
        <f>Table1[[#This Row],[kelly/4 365]]*$W$2*$U$2</f>
        <v>#DIV/0!</v>
      </c>
      <c r="P93" s="2" t="e">
        <f>(Table1[[#This Row],[poisson_likelihood]] - (1-Table1[[#This Row],[poisson_likelihood]])/(1/Table1[[#This Row],[99/pinn implied]]-1))/4</f>
        <v>#DIV/0!</v>
      </c>
      <c r="Q93" s="3" t="e">
        <f>Table1[[#This Row],[kelly/4 99]]*$W$2*$U$2</f>
        <v>#DIV/0!</v>
      </c>
      <c r="S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4" spans="1:19" x14ac:dyDescent="0.2">
      <c r="A94">
        <v>8802</v>
      </c>
      <c r="B94" t="s">
        <v>138</v>
      </c>
      <c r="C94" s="1">
        <v>45625</v>
      </c>
      <c r="D94" t="s">
        <v>13</v>
      </c>
      <c r="E94">
        <v>1.5</v>
      </c>
      <c r="F94" s="2">
        <v>0.40816326530612201</v>
      </c>
      <c r="G94" s="2">
        <v>0.36912793731601901</v>
      </c>
      <c r="H94" s="2">
        <v>0.41766943487754099</v>
      </c>
      <c r="I94" s="2">
        <v>0.45652173913043398</v>
      </c>
      <c r="J94" s="2">
        <v>0.41875000000000001</v>
      </c>
      <c r="K94" s="2">
        <v>4.0155371465478897E-3</v>
      </c>
      <c r="M94" s="2" t="e">
        <f>(Table1[[#This Row],[poisson_likelihood]] - (1-Table1[[#This Row],[poisson_likelihood]])/(1/Table1[[#This Row],[365 implied]]-1))/4</f>
        <v>#DIV/0!</v>
      </c>
      <c r="N94" s="3" t="e">
        <f>Table1[[#This Row],[kelly/4 365]]*$W$2*$U$2</f>
        <v>#DIV/0!</v>
      </c>
      <c r="P94" s="2" t="e">
        <f>(Table1[[#This Row],[poisson_likelihood]] - (1-Table1[[#This Row],[poisson_likelihood]])/(1/Table1[[#This Row],[99/pinn implied]]-1))/4</f>
        <v>#DIV/0!</v>
      </c>
      <c r="Q94" s="3" t="e">
        <f>Table1[[#This Row],[kelly/4 99]]*$W$2*$U$2</f>
        <v>#DIV/0!</v>
      </c>
      <c r="S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5" spans="1:19" x14ac:dyDescent="0.2">
      <c r="A95">
        <v>8872</v>
      </c>
      <c r="B95" t="s">
        <v>173</v>
      </c>
      <c r="C95" s="1">
        <v>45625</v>
      </c>
      <c r="D95" t="s">
        <v>13</v>
      </c>
      <c r="E95">
        <v>2.5</v>
      </c>
      <c r="F95" s="2">
        <v>0.57471264367816</v>
      </c>
      <c r="G95" s="2">
        <v>0.53622228369674596</v>
      </c>
      <c r="H95" s="2">
        <v>0.58109941413662403</v>
      </c>
      <c r="I95" s="2">
        <v>0.52046783625730997</v>
      </c>
      <c r="J95" s="2">
        <v>0.56802721088435304</v>
      </c>
      <c r="K95" s="2">
        <v>3.7543853370699798E-3</v>
      </c>
      <c r="M95" s="2" t="e">
        <f>(Table1[[#This Row],[poisson_likelihood]] - (1-Table1[[#This Row],[poisson_likelihood]])/(1/Table1[[#This Row],[365 implied]]-1))/4</f>
        <v>#DIV/0!</v>
      </c>
      <c r="N95" s="3" t="e">
        <f>Table1[[#This Row],[kelly/4 365]]*$W$2*$U$2</f>
        <v>#DIV/0!</v>
      </c>
      <c r="P95" s="2" t="e">
        <f>(Table1[[#This Row],[poisson_likelihood]] - (1-Table1[[#This Row],[poisson_likelihood]])/(1/Table1[[#This Row],[99/pinn implied]]-1))/4</f>
        <v>#DIV/0!</v>
      </c>
      <c r="Q95" s="3" t="e">
        <f>Table1[[#This Row],[kelly/4 99]]*$W$2*$U$2</f>
        <v>#DIV/0!</v>
      </c>
      <c r="S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6" spans="1:19" x14ac:dyDescent="0.2">
      <c r="A96">
        <v>8701</v>
      </c>
      <c r="B96" t="s">
        <v>88</v>
      </c>
      <c r="C96" s="1">
        <v>45625</v>
      </c>
      <c r="D96" t="s">
        <v>12</v>
      </c>
      <c r="E96">
        <v>2.5</v>
      </c>
      <c r="F96" s="2">
        <v>0.54054054054054002</v>
      </c>
      <c r="G96" s="2">
        <v>0.58881644084606</v>
      </c>
      <c r="H96" s="2">
        <v>0.54687587699176698</v>
      </c>
      <c r="I96" s="2">
        <v>0.55913978494623595</v>
      </c>
      <c r="J96" s="2">
        <v>0.54968944099378803</v>
      </c>
      <c r="K96" s="2">
        <v>3.4471683631674601E-3</v>
      </c>
      <c r="M96" s="2" t="e">
        <f>(Table1[[#This Row],[poisson_likelihood]] - (1-Table1[[#This Row],[poisson_likelihood]])/(1/Table1[[#This Row],[365 implied]]-1))/4</f>
        <v>#DIV/0!</v>
      </c>
      <c r="N96" s="3" t="e">
        <f>Table1[[#This Row],[kelly/4 365]]*$W$2*$U$2</f>
        <v>#DIV/0!</v>
      </c>
      <c r="P96" s="2" t="e">
        <f>(Table1[[#This Row],[poisson_likelihood]] - (1-Table1[[#This Row],[poisson_likelihood]])/(1/Table1[[#This Row],[99/pinn implied]]-1))/4</f>
        <v>#DIV/0!</v>
      </c>
      <c r="Q96" s="3" t="e">
        <f>Table1[[#This Row],[kelly/4 99]]*$W$2*$U$2</f>
        <v>#DIV/0!</v>
      </c>
      <c r="S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7" spans="1:19" x14ac:dyDescent="0.2">
      <c r="A97">
        <v>8630</v>
      </c>
      <c r="B97" t="s">
        <v>52</v>
      </c>
      <c r="C97" s="1">
        <v>45625</v>
      </c>
      <c r="D97" t="s">
        <v>13</v>
      </c>
      <c r="E97">
        <v>2.5</v>
      </c>
      <c r="F97" s="2">
        <v>0.56497175141242895</v>
      </c>
      <c r="G97" s="2">
        <v>0.52408806891229698</v>
      </c>
      <c r="H97" s="2">
        <v>0.57094873199543295</v>
      </c>
      <c r="I97" s="2">
        <v>0.61290322580645096</v>
      </c>
      <c r="J97" s="2">
        <v>0.59876543209876498</v>
      </c>
      <c r="K97" s="2">
        <v>3.4348232571156899E-3</v>
      </c>
      <c r="M97" s="2" t="e">
        <f>(Table1[[#This Row],[poisson_likelihood]] - (1-Table1[[#This Row],[poisson_likelihood]])/(1/Table1[[#This Row],[365 implied]]-1))/4</f>
        <v>#DIV/0!</v>
      </c>
      <c r="N97" s="3" t="e">
        <f>Table1[[#This Row],[kelly/4 365]]*$W$2*$U$2</f>
        <v>#DIV/0!</v>
      </c>
      <c r="P97" s="2" t="e">
        <f>(Table1[[#This Row],[poisson_likelihood]] - (1-Table1[[#This Row],[poisson_likelihood]])/(1/Table1[[#This Row],[99/pinn implied]]-1))/4</f>
        <v>#DIV/0!</v>
      </c>
      <c r="Q97" s="3" t="e">
        <f>Table1[[#This Row],[kelly/4 99]]*$W$2*$U$2</f>
        <v>#DIV/0!</v>
      </c>
      <c r="S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8" spans="1:19" x14ac:dyDescent="0.2">
      <c r="A98">
        <v>8742</v>
      </c>
      <c r="B98" t="s">
        <v>108</v>
      </c>
      <c r="C98" s="1">
        <v>45625</v>
      </c>
      <c r="D98" t="s">
        <v>13</v>
      </c>
      <c r="E98">
        <v>2.5</v>
      </c>
      <c r="F98" s="2">
        <v>0.54644808743169304</v>
      </c>
      <c r="G98" s="2">
        <v>0.50769472828742002</v>
      </c>
      <c r="H98" s="2">
        <v>0.55264264009714803</v>
      </c>
      <c r="I98" s="2">
        <v>0.5625</v>
      </c>
      <c r="J98" s="2">
        <v>0.57046979865771796</v>
      </c>
      <c r="K98" s="2">
        <v>3.4144672824642499E-3</v>
      </c>
      <c r="M98" s="2" t="e">
        <f>(Table1[[#This Row],[poisson_likelihood]] - (1-Table1[[#This Row],[poisson_likelihood]])/(1/Table1[[#This Row],[365 implied]]-1))/4</f>
        <v>#DIV/0!</v>
      </c>
      <c r="N98" s="3" t="e">
        <f>Table1[[#This Row],[kelly/4 365]]*$W$2*$U$2</f>
        <v>#DIV/0!</v>
      </c>
      <c r="P98" s="2" t="e">
        <f>(Table1[[#This Row],[poisson_likelihood]] - (1-Table1[[#This Row],[poisson_likelihood]])/(1/Table1[[#This Row],[99/pinn implied]]-1))/4</f>
        <v>#DIV/0!</v>
      </c>
      <c r="Q98" s="3" t="e">
        <f>Table1[[#This Row],[kelly/4 99]]*$W$2*$U$2</f>
        <v>#DIV/0!</v>
      </c>
      <c r="S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99" spans="1:19" x14ac:dyDescent="0.2">
      <c r="A99">
        <v>8621</v>
      </c>
      <c r="B99" t="s">
        <v>48</v>
      </c>
      <c r="C99" s="1">
        <v>45625</v>
      </c>
      <c r="D99" t="s">
        <v>12</v>
      </c>
      <c r="E99">
        <v>2.5</v>
      </c>
      <c r="F99" s="2">
        <v>0.42016806722688999</v>
      </c>
      <c r="G99" s="2">
        <v>0.47116132140350903</v>
      </c>
      <c r="H99" s="2">
        <v>0.42681430687462701</v>
      </c>
      <c r="I99" s="2">
        <v>0.472727272727272</v>
      </c>
      <c r="J99" s="2">
        <v>0.45791245791245699</v>
      </c>
      <c r="K99" s="2">
        <v>2.8655888336258E-3</v>
      </c>
      <c r="M99" s="2" t="e">
        <f>(Table1[[#This Row],[poisson_likelihood]] - (1-Table1[[#This Row],[poisson_likelihood]])/(1/Table1[[#This Row],[365 implied]]-1))/4</f>
        <v>#DIV/0!</v>
      </c>
      <c r="N99" s="3" t="e">
        <f>Table1[[#This Row],[kelly/4 365]]*$W$2*$U$2</f>
        <v>#DIV/0!</v>
      </c>
      <c r="P99" s="2" t="e">
        <f>(Table1[[#This Row],[poisson_likelihood]] - (1-Table1[[#This Row],[poisson_likelihood]])/(1/Table1[[#This Row],[99/pinn implied]]-1))/4</f>
        <v>#DIV/0!</v>
      </c>
      <c r="Q99" s="3" t="e">
        <f>Table1[[#This Row],[kelly/4 99]]*$W$2*$U$2</f>
        <v>#DIV/0!</v>
      </c>
      <c r="S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0" spans="1:19" x14ac:dyDescent="0.2">
      <c r="A100">
        <v>8796</v>
      </c>
      <c r="B100" t="s">
        <v>135</v>
      </c>
      <c r="C100" s="1">
        <v>45625</v>
      </c>
      <c r="D100" t="s">
        <v>13</v>
      </c>
      <c r="E100">
        <v>1.5</v>
      </c>
      <c r="F100" s="2">
        <v>0.45045045045045001</v>
      </c>
      <c r="G100" s="2">
        <v>0.41225566722449503</v>
      </c>
      <c r="H100" s="2">
        <v>0.45664949097942198</v>
      </c>
      <c r="I100" s="2">
        <v>0.48484848484848397</v>
      </c>
      <c r="J100" s="2">
        <v>0.46801346801346799</v>
      </c>
      <c r="K100" s="2">
        <v>2.82005532260591E-3</v>
      </c>
      <c r="M100" s="2" t="e">
        <f>(Table1[[#This Row],[poisson_likelihood]] - (1-Table1[[#This Row],[poisson_likelihood]])/(1/Table1[[#This Row],[365 implied]]-1))/4</f>
        <v>#DIV/0!</v>
      </c>
      <c r="N100" s="3" t="e">
        <f>Table1[[#This Row],[kelly/4 365]]*$W$2*$U$2</f>
        <v>#DIV/0!</v>
      </c>
      <c r="P100" s="2" t="e">
        <f>(Table1[[#This Row],[poisson_likelihood]] - (1-Table1[[#This Row],[poisson_likelihood]])/(1/Table1[[#This Row],[99/pinn implied]]-1))/4</f>
        <v>#DIV/0!</v>
      </c>
      <c r="Q100" s="3" t="e">
        <f>Table1[[#This Row],[kelly/4 99]]*$W$2*$U$2</f>
        <v>#DIV/0!</v>
      </c>
      <c r="S1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1" spans="1:19" x14ac:dyDescent="0.2">
      <c r="A101">
        <v>8740</v>
      </c>
      <c r="B101" t="s">
        <v>107</v>
      </c>
      <c r="C101" s="1">
        <v>45625</v>
      </c>
      <c r="D101" t="s">
        <v>13</v>
      </c>
      <c r="E101">
        <v>1.5</v>
      </c>
      <c r="F101" s="2">
        <v>0.42372881355932202</v>
      </c>
      <c r="G101" s="2">
        <v>0.38775738333044901</v>
      </c>
      <c r="H101" s="2">
        <v>0.42981304381602897</v>
      </c>
      <c r="I101" s="2">
        <v>0.37288135593220301</v>
      </c>
      <c r="J101" s="2">
        <v>0.43130990415335402</v>
      </c>
      <c r="K101" s="2">
        <v>2.63948224371855E-3</v>
      </c>
      <c r="M101" s="2" t="e">
        <f>(Table1[[#This Row],[poisson_likelihood]] - (1-Table1[[#This Row],[poisson_likelihood]])/(1/Table1[[#This Row],[365 implied]]-1))/4</f>
        <v>#DIV/0!</v>
      </c>
      <c r="N101" s="3" t="e">
        <f>Table1[[#This Row],[kelly/4 365]]*$W$2*$U$2</f>
        <v>#DIV/0!</v>
      </c>
      <c r="P101" s="2" t="e">
        <f>(Table1[[#This Row],[poisson_likelihood]] - (1-Table1[[#This Row],[poisson_likelihood]])/(1/Table1[[#This Row],[99/pinn implied]]-1))/4</f>
        <v>#DIV/0!</v>
      </c>
      <c r="Q101" s="3" t="e">
        <f>Table1[[#This Row],[kelly/4 99]]*$W$2*$U$2</f>
        <v>#DIV/0!</v>
      </c>
      <c r="S1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2" spans="1:19" x14ac:dyDescent="0.2">
      <c r="A102">
        <v>8750</v>
      </c>
      <c r="B102" t="s">
        <v>112</v>
      </c>
      <c r="C102" s="1">
        <v>45625</v>
      </c>
      <c r="D102" t="s">
        <v>13</v>
      </c>
      <c r="E102">
        <v>1.5</v>
      </c>
      <c r="F102" s="2">
        <v>0.42553191489361702</v>
      </c>
      <c r="G102" s="2">
        <v>0.392044262108599</v>
      </c>
      <c r="H102" s="2">
        <v>0.43104812351050797</v>
      </c>
      <c r="I102" s="2">
        <v>0.45405405405405402</v>
      </c>
      <c r="J102" s="2">
        <v>0.44548286604361298</v>
      </c>
      <c r="K102" s="2">
        <v>2.4005722684621702E-3</v>
      </c>
      <c r="M102" s="2" t="e">
        <f>(Table1[[#This Row],[poisson_likelihood]] - (1-Table1[[#This Row],[poisson_likelihood]])/(1/Table1[[#This Row],[365 implied]]-1))/4</f>
        <v>#DIV/0!</v>
      </c>
      <c r="N102" s="3" t="e">
        <f>Table1[[#This Row],[kelly/4 365]]*$W$2*$U$2</f>
        <v>#DIV/0!</v>
      </c>
      <c r="P102" s="2" t="e">
        <f>(Table1[[#This Row],[poisson_likelihood]] - (1-Table1[[#This Row],[poisson_likelihood]])/(1/Table1[[#This Row],[99/pinn implied]]-1))/4</f>
        <v>#DIV/0!</v>
      </c>
      <c r="Q102" s="3" t="e">
        <f>Table1[[#This Row],[kelly/4 99]]*$W$2*$U$2</f>
        <v>#DIV/0!</v>
      </c>
      <c r="S1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3" spans="1:19" x14ac:dyDescent="0.2">
      <c r="A103">
        <v>8848</v>
      </c>
      <c r="B103" t="s">
        <v>161</v>
      </c>
      <c r="C103" s="1">
        <v>45625</v>
      </c>
      <c r="D103" t="s">
        <v>13</v>
      </c>
      <c r="E103">
        <v>2.5</v>
      </c>
      <c r="F103" s="2">
        <v>0.57471264367816</v>
      </c>
      <c r="G103" s="2">
        <v>0.53357036741953201</v>
      </c>
      <c r="H103" s="2">
        <v>0.57817659109616903</v>
      </c>
      <c r="I103" s="2">
        <v>0.60248447204968902</v>
      </c>
      <c r="J103" s="2">
        <v>0.59706959706959695</v>
      </c>
      <c r="K103" s="2">
        <v>2.0362393605863E-3</v>
      </c>
      <c r="M103" s="2" t="e">
        <f>(Table1[[#This Row],[poisson_likelihood]] - (1-Table1[[#This Row],[poisson_likelihood]])/(1/Table1[[#This Row],[365 implied]]-1))/4</f>
        <v>#DIV/0!</v>
      </c>
      <c r="N103" s="3" t="e">
        <f>Table1[[#This Row],[kelly/4 365]]*$W$2*$U$2</f>
        <v>#DIV/0!</v>
      </c>
      <c r="P103" s="2" t="e">
        <f>(Table1[[#This Row],[poisson_likelihood]] - (1-Table1[[#This Row],[poisson_likelihood]])/(1/Table1[[#This Row],[99/pinn implied]]-1))/4</f>
        <v>#DIV/0!</v>
      </c>
      <c r="Q103" s="3" t="e">
        <f>Table1[[#This Row],[kelly/4 99]]*$W$2*$U$2</f>
        <v>#DIV/0!</v>
      </c>
      <c r="S1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4" spans="1:19" x14ac:dyDescent="0.2">
      <c r="A104">
        <v>8806</v>
      </c>
      <c r="B104" t="s">
        <v>140</v>
      </c>
      <c r="C104" s="1">
        <v>45625</v>
      </c>
      <c r="D104" t="s">
        <v>13</v>
      </c>
      <c r="E104">
        <v>2.5</v>
      </c>
      <c r="F104" s="2">
        <v>0.48780487804877998</v>
      </c>
      <c r="G104" s="2">
        <v>0.45167512898669299</v>
      </c>
      <c r="H104" s="2">
        <v>0.491815062347844</v>
      </c>
      <c r="I104" s="2">
        <v>0.52513966480446905</v>
      </c>
      <c r="J104" s="2">
        <v>0.49843260188087701</v>
      </c>
      <c r="K104" s="2">
        <v>1.9573518602573801E-3</v>
      </c>
      <c r="M104" s="2" t="e">
        <f>(Table1[[#This Row],[poisson_likelihood]] - (1-Table1[[#This Row],[poisson_likelihood]])/(1/Table1[[#This Row],[365 implied]]-1))/4</f>
        <v>#DIV/0!</v>
      </c>
      <c r="N104" s="3" t="e">
        <f>Table1[[#This Row],[kelly/4 365]]*$W$2*$U$2</f>
        <v>#DIV/0!</v>
      </c>
      <c r="P104" s="2" t="e">
        <f>(Table1[[#This Row],[poisson_likelihood]] - (1-Table1[[#This Row],[poisson_likelihood]])/(1/Table1[[#This Row],[99/pinn implied]]-1))/4</f>
        <v>#DIV/0!</v>
      </c>
      <c r="Q104" s="3" t="e">
        <f>Table1[[#This Row],[kelly/4 99]]*$W$2*$U$2</f>
        <v>#DIV/0!</v>
      </c>
      <c r="S1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5" spans="1:19" x14ac:dyDescent="0.2">
      <c r="A105">
        <v>8896</v>
      </c>
      <c r="B105" t="s">
        <v>185</v>
      </c>
      <c r="C105" s="1">
        <v>45625</v>
      </c>
      <c r="D105" t="s">
        <v>13</v>
      </c>
      <c r="E105">
        <v>2.5</v>
      </c>
      <c r="F105" s="2">
        <v>0.467289719626168</v>
      </c>
      <c r="G105" s="2">
        <v>0.43138849504799498</v>
      </c>
      <c r="H105" s="2">
        <v>0.47128222681712201</v>
      </c>
      <c r="I105" s="2">
        <v>0.43715846994535501</v>
      </c>
      <c r="J105" s="2">
        <v>0.45283018867924502</v>
      </c>
      <c r="K105" s="2">
        <v>1.8736766203164799E-3</v>
      </c>
      <c r="M105" s="2" t="e">
        <f>(Table1[[#This Row],[poisson_likelihood]] - (1-Table1[[#This Row],[poisson_likelihood]])/(1/Table1[[#This Row],[365 implied]]-1))/4</f>
        <v>#DIV/0!</v>
      </c>
      <c r="N105" s="3" t="e">
        <f>Table1[[#This Row],[kelly/4 365]]*$W$2*$U$2</f>
        <v>#DIV/0!</v>
      </c>
      <c r="P105" s="2" t="e">
        <f>(Table1[[#This Row],[poisson_likelihood]] - (1-Table1[[#This Row],[poisson_likelihood]])/(1/Table1[[#This Row],[99/pinn implied]]-1))/4</f>
        <v>#DIV/0!</v>
      </c>
      <c r="Q105" s="3" t="e">
        <f>Table1[[#This Row],[kelly/4 99]]*$W$2*$U$2</f>
        <v>#DIV/0!</v>
      </c>
      <c r="S1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6" spans="1:19" x14ac:dyDescent="0.2">
      <c r="A106">
        <v>8817</v>
      </c>
      <c r="B106" t="s">
        <v>146</v>
      </c>
      <c r="C106" s="1">
        <v>45625</v>
      </c>
      <c r="D106" t="s">
        <v>12</v>
      </c>
      <c r="E106">
        <v>3.5</v>
      </c>
      <c r="F106" s="2">
        <v>0.43103448275862</v>
      </c>
      <c r="G106" s="2">
        <v>0.47275405681601201</v>
      </c>
      <c r="H106" s="2">
        <v>0.43521297710205398</v>
      </c>
      <c r="I106" s="2">
        <v>0.40588235294117597</v>
      </c>
      <c r="J106" s="2">
        <v>0.41237113402061798</v>
      </c>
      <c r="K106" s="2">
        <v>1.8360050902968201E-3</v>
      </c>
      <c r="M106" s="2" t="e">
        <f>(Table1[[#This Row],[poisson_likelihood]] - (1-Table1[[#This Row],[poisson_likelihood]])/(1/Table1[[#This Row],[365 implied]]-1))/4</f>
        <v>#DIV/0!</v>
      </c>
      <c r="N106" s="3" t="e">
        <f>Table1[[#This Row],[kelly/4 365]]*$W$2*$U$2</f>
        <v>#DIV/0!</v>
      </c>
      <c r="P106" s="2" t="e">
        <f>(Table1[[#This Row],[poisson_likelihood]] - (1-Table1[[#This Row],[poisson_likelihood]])/(1/Table1[[#This Row],[99/pinn implied]]-1))/4</f>
        <v>#DIV/0!</v>
      </c>
      <c r="Q106" s="3" t="e">
        <f>Table1[[#This Row],[kelly/4 99]]*$W$2*$U$2</f>
        <v>#DIV/0!</v>
      </c>
      <c r="S1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7" spans="1:19" x14ac:dyDescent="0.2">
      <c r="A107">
        <v>8711</v>
      </c>
      <c r="B107" t="s">
        <v>93</v>
      </c>
      <c r="C107" s="1">
        <v>45625</v>
      </c>
      <c r="D107" t="s">
        <v>12</v>
      </c>
      <c r="E107">
        <v>2.5</v>
      </c>
      <c r="F107" s="2">
        <v>0.61728395061728303</v>
      </c>
      <c r="G107" s="2">
        <v>0.64528036438674896</v>
      </c>
      <c r="H107" s="2">
        <v>0.61968876655247795</v>
      </c>
      <c r="I107" s="2">
        <v>0.65193370165745801</v>
      </c>
      <c r="J107" s="2">
        <v>0.66144200626959204</v>
      </c>
      <c r="K107" s="2">
        <v>1.57088782863482E-3</v>
      </c>
      <c r="M107" s="2" t="e">
        <f>(Table1[[#This Row],[poisson_likelihood]] - (1-Table1[[#This Row],[poisson_likelihood]])/(1/Table1[[#This Row],[365 implied]]-1))/4</f>
        <v>#DIV/0!</v>
      </c>
      <c r="N107" s="3" t="e">
        <f>Table1[[#This Row],[kelly/4 365]]*$W$2*$U$2</f>
        <v>#DIV/0!</v>
      </c>
      <c r="P107" s="2" t="e">
        <f>(Table1[[#This Row],[poisson_likelihood]] - (1-Table1[[#This Row],[poisson_likelihood]])/(1/Table1[[#This Row],[99/pinn implied]]-1))/4</f>
        <v>#DIV/0!</v>
      </c>
      <c r="Q107" s="3" t="e">
        <f>Table1[[#This Row],[kelly/4 99]]*$W$2*$U$2</f>
        <v>#DIV/0!</v>
      </c>
      <c r="S1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8" spans="1:19" x14ac:dyDescent="0.2">
      <c r="A108">
        <v>8790</v>
      </c>
      <c r="B108" t="s">
        <v>132</v>
      </c>
      <c r="C108" s="1">
        <v>45625</v>
      </c>
      <c r="D108" t="s">
        <v>13</v>
      </c>
      <c r="E108">
        <v>2.5</v>
      </c>
      <c r="F108" s="2">
        <v>0.60606060606060597</v>
      </c>
      <c r="G108" s="2">
        <v>0.56039532854418705</v>
      </c>
      <c r="H108" s="2">
        <v>0.60786484476425096</v>
      </c>
      <c r="I108" s="2">
        <v>0.62643678160919503</v>
      </c>
      <c r="J108" s="2">
        <v>0.60759493670886</v>
      </c>
      <c r="K108" s="2">
        <v>1.1449976388518399E-3</v>
      </c>
      <c r="M108" s="2" t="e">
        <f>(Table1[[#This Row],[poisson_likelihood]] - (1-Table1[[#This Row],[poisson_likelihood]])/(1/Table1[[#This Row],[365 implied]]-1))/4</f>
        <v>#DIV/0!</v>
      </c>
      <c r="N108" s="3" t="e">
        <f>Table1[[#This Row],[kelly/4 365]]*$W$2*$U$2</f>
        <v>#DIV/0!</v>
      </c>
      <c r="P108" s="2" t="e">
        <f>(Table1[[#This Row],[poisson_likelihood]] - (1-Table1[[#This Row],[poisson_likelihood]])/(1/Table1[[#This Row],[99/pinn implied]]-1))/4</f>
        <v>#DIV/0!</v>
      </c>
      <c r="Q108" s="3" t="e">
        <f>Table1[[#This Row],[kelly/4 99]]*$W$2*$U$2</f>
        <v>#DIV/0!</v>
      </c>
      <c r="S1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09" spans="1:19" x14ac:dyDescent="0.2">
      <c r="A109">
        <v>8759</v>
      </c>
      <c r="B109" t="s">
        <v>117</v>
      </c>
      <c r="C109" s="1">
        <v>45625</v>
      </c>
      <c r="D109" t="s">
        <v>12</v>
      </c>
      <c r="E109">
        <v>1.5</v>
      </c>
      <c r="F109" s="2">
        <v>0.64516129032257996</v>
      </c>
      <c r="G109" s="2">
        <v>0.67025865702285303</v>
      </c>
      <c r="H109" s="2">
        <v>0.64662446893507897</v>
      </c>
      <c r="I109" s="2">
        <v>0.64661654135338298</v>
      </c>
      <c r="J109" s="2">
        <v>0.64814814814814803</v>
      </c>
      <c r="K109" s="2">
        <v>1.0308758406243901E-3</v>
      </c>
      <c r="M109" s="2" t="e">
        <f>(Table1[[#This Row],[poisson_likelihood]] - (1-Table1[[#This Row],[poisson_likelihood]])/(1/Table1[[#This Row],[365 implied]]-1))/4</f>
        <v>#DIV/0!</v>
      </c>
      <c r="N109" s="3" t="e">
        <f>Table1[[#This Row],[kelly/4 365]]*$W$2*$U$2</f>
        <v>#DIV/0!</v>
      </c>
      <c r="P109" s="2" t="e">
        <f>(Table1[[#This Row],[poisson_likelihood]] - (1-Table1[[#This Row],[poisson_likelihood]])/(1/Table1[[#This Row],[99/pinn implied]]-1))/4</f>
        <v>#DIV/0!</v>
      </c>
      <c r="Q109" s="3" t="e">
        <f>Table1[[#This Row],[kelly/4 99]]*$W$2*$U$2</f>
        <v>#DIV/0!</v>
      </c>
      <c r="S1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0" spans="1:19" x14ac:dyDescent="0.2">
      <c r="A110">
        <v>8828</v>
      </c>
      <c r="B110" t="s">
        <v>151</v>
      </c>
      <c r="C110" s="1">
        <v>45625</v>
      </c>
      <c r="D110" t="s">
        <v>13</v>
      </c>
      <c r="E110">
        <v>2.5</v>
      </c>
      <c r="F110" s="2">
        <v>0.59880239520958001</v>
      </c>
      <c r="G110" s="2">
        <v>0.55603709117220601</v>
      </c>
      <c r="H110" s="2">
        <v>0.600443177333288</v>
      </c>
      <c r="I110" s="2">
        <v>0.60989010989010894</v>
      </c>
      <c r="J110" s="2">
        <v>0.59247648902821304</v>
      </c>
      <c r="K110" s="2">
        <v>1.02242766663887E-3</v>
      </c>
      <c r="M110" s="2" t="e">
        <f>(Table1[[#This Row],[poisson_likelihood]] - (1-Table1[[#This Row],[poisson_likelihood]])/(1/Table1[[#This Row],[365 implied]]-1))/4</f>
        <v>#DIV/0!</v>
      </c>
      <c r="N110" s="3" t="e">
        <f>Table1[[#This Row],[kelly/4 365]]*$W$2*$U$2</f>
        <v>#DIV/0!</v>
      </c>
      <c r="P110" s="2" t="e">
        <f>(Table1[[#This Row],[poisson_likelihood]] - (1-Table1[[#This Row],[poisson_likelihood]])/(1/Table1[[#This Row],[99/pinn implied]]-1))/4</f>
        <v>#DIV/0!</v>
      </c>
      <c r="Q110" s="3" t="e">
        <f>Table1[[#This Row],[kelly/4 99]]*$W$2*$U$2</f>
        <v>#DIV/0!</v>
      </c>
      <c r="S1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1" spans="1:19" x14ac:dyDescent="0.2">
      <c r="A111">
        <v>8752</v>
      </c>
      <c r="B111" t="s">
        <v>113</v>
      </c>
      <c r="C111" s="1">
        <v>45625</v>
      </c>
      <c r="D111" t="s">
        <v>13</v>
      </c>
      <c r="E111">
        <v>2.5</v>
      </c>
      <c r="F111" s="2">
        <v>0.58823529411764697</v>
      </c>
      <c r="G111" s="2">
        <v>0.539920141673778</v>
      </c>
      <c r="H111" s="2">
        <v>0.58989591093320803</v>
      </c>
      <c r="I111" s="2">
        <v>0.62015503875968903</v>
      </c>
      <c r="J111" s="2">
        <v>0.642023346303502</v>
      </c>
      <c r="K111" s="2">
        <v>1.0082316380196901E-3</v>
      </c>
      <c r="M111" s="2" t="e">
        <f>(Table1[[#This Row],[poisson_likelihood]] - (1-Table1[[#This Row],[poisson_likelihood]])/(1/Table1[[#This Row],[365 implied]]-1))/4</f>
        <v>#DIV/0!</v>
      </c>
      <c r="N111" s="3" t="e">
        <f>Table1[[#This Row],[kelly/4 365]]*$W$2*$U$2</f>
        <v>#DIV/0!</v>
      </c>
      <c r="P111" s="2" t="e">
        <f>(Table1[[#This Row],[poisson_likelihood]] - (1-Table1[[#This Row],[poisson_likelihood]])/(1/Table1[[#This Row],[99/pinn implied]]-1))/4</f>
        <v>#DIV/0!</v>
      </c>
      <c r="Q111" s="3" t="e">
        <f>Table1[[#This Row],[kelly/4 99]]*$W$2*$U$2</f>
        <v>#DIV/0!</v>
      </c>
      <c r="S1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2" spans="1:19" x14ac:dyDescent="0.2">
      <c r="A112">
        <v>8882</v>
      </c>
      <c r="B112" t="s">
        <v>178</v>
      </c>
      <c r="C112" s="1">
        <v>45625</v>
      </c>
      <c r="D112" t="s">
        <v>13</v>
      </c>
      <c r="E112">
        <v>1.5</v>
      </c>
      <c r="F112" s="2">
        <v>0.434782608695652</v>
      </c>
      <c r="G112" s="2">
        <v>0.383643823629019</v>
      </c>
      <c r="H112" s="2">
        <v>0.436539668893282</v>
      </c>
      <c r="I112" s="2">
        <v>0.44230769230769201</v>
      </c>
      <c r="J112" s="2">
        <v>0.42499999999999999</v>
      </c>
      <c r="K112" s="2">
        <v>7.7716124125937203E-4</v>
      </c>
      <c r="M112" s="2" t="e">
        <f>(Table1[[#This Row],[poisson_likelihood]] - (1-Table1[[#This Row],[poisson_likelihood]])/(1/Table1[[#This Row],[365 implied]]-1))/4</f>
        <v>#DIV/0!</v>
      </c>
      <c r="N112" s="3" t="e">
        <f>Table1[[#This Row],[kelly/4 365]]*$W$2*$U$2</f>
        <v>#DIV/0!</v>
      </c>
      <c r="P112" s="2" t="e">
        <f>(Table1[[#This Row],[poisson_likelihood]] - (1-Table1[[#This Row],[poisson_likelihood]])/(1/Table1[[#This Row],[99/pinn implied]]-1))/4</f>
        <v>#DIV/0!</v>
      </c>
      <c r="Q112" s="3" t="e">
        <f>Table1[[#This Row],[kelly/4 99]]*$W$2*$U$2</f>
        <v>#DIV/0!</v>
      </c>
      <c r="S1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3" spans="1:19" x14ac:dyDescent="0.2">
      <c r="A113">
        <v>8883</v>
      </c>
      <c r="B113" t="s">
        <v>179</v>
      </c>
      <c r="C113" s="1">
        <v>45625</v>
      </c>
      <c r="D113" t="s">
        <v>12</v>
      </c>
      <c r="E113">
        <v>2.5</v>
      </c>
      <c r="F113" s="2">
        <v>0.42553191489361702</v>
      </c>
      <c r="G113" s="2">
        <v>0.472150088021627</v>
      </c>
      <c r="H113" s="2">
        <v>0.42670302160592999</v>
      </c>
      <c r="I113" s="2">
        <v>0.42307692307692302</v>
      </c>
      <c r="J113" s="2">
        <v>0.421221864951768</v>
      </c>
      <c r="K113" s="2">
        <v>5.0964829146954405E-4</v>
      </c>
      <c r="M113" s="2" t="e">
        <f>(Table1[[#This Row],[poisson_likelihood]] - (1-Table1[[#This Row],[poisson_likelihood]])/(1/Table1[[#This Row],[365 implied]]-1))/4</f>
        <v>#DIV/0!</v>
      </c>
      <c r="N113" s="3" t="e">
        <f>Table1[[#This Row],[kelly/4 365]]*$W$2*$U$2</f>
        <v>#DIV/0!</v>
      </c>
      <c r="P113" s="2" t="e">
        <f>(Table1[[#This Row],[poisson_likelihood]] - (1-Table1[[#This Row],[poisson_likelihood]])/(1/Table1[[#This Row],[99/pinn implied]]-1))/4</f>
        <v>#DIV/0!</v>
      </c>
      <c r="Q113" s="3" t="e">
        <f>Table1[[#This Row],[kelly/4 99]]*$W$2*$U$2</f>
        <v>#DIV/0!</v>
      </c>
      <c r="S1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4" spans="1:19" x14ac:dyDescent="0.2">
      <c r="A114">
        <v>8562</v>
      </c>
      <c r="B114" t="s">
        <v>18</v>
      </c>
      <c r="C114" s="1">
        <v>45625</v>
      </c>
      <c r="D114" t="s">
        <v>13</v>
      </c>
      <c r="E114">
        <v>2.5</v>
      </c>
      <c r="F114" s="2">
        <v>0.56179775280898803</v>
      </c>
      <c r="G114" s="2">
        <v>0.51556418120125902</v>
      </c>
      <c r="H114" s="2">
        <v>0.56148352136478796</v>
      </c>
      <c r="I114" s="2">
        <v>0.59375</v>
      </c>
      <c r="J114" s="2">
        <v>0.59375</v>
      </c>
      <c r="K114" s="2">
        <v>-1.7927306752479801E-4</v>
      </c>
      <c r="M114" s="2" t="e">
        <f>(Table1[[#This Row],[poisson_likelihood]] - (1-Table1[[#This Row],[poisson_likelihood]])/(1/Table1[[#This Row],[365 implied]]-1))/4</f>
        <v>#DIV/0!</v>
      </c>
      <c r="N114" s="3" t="e">
        <f>Table1[[#This Row],[kelly/4 365]]*$W$2*$U$2</f>
        <v>#DIV/0!</v>
      </c>
      <c r="P114" s="2" t="e">
        <f>(Table1[[#This Row],[poisson_likelihood]] - (1-Table1[[#This Row],[poisson_likelihood]])/(1/Table1[[#This Row],[99/pinn implied]]-1))/4</f>
        <v>#DIV/0!</v>
      </c>
      <c r="Q114" s="3" t="e">
        <f>Table1[[#This Row],[kelly/4 99]]*$W$2*$U$2</f>
        <v>#DIV/0!</v>
      </c>
      <c r="S1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5" spans="1:19" x14ac:dyDescent="0.2">
      <c r="A115">
        <v>8566</v>
      </c>
      <c r="B115" t="s">
        <v>20</v>
      </c>
      <c r="C115" s="1">
        <v>45625</v>
      </c>
      <c r="D115" t="s">
        <v>13</v>
      </c>
      <c r="E115">
        <v>3.5</v>
      </c>
      <c r="F115" s="2">
        <v>0.58479532163742598</v>
      </c>
      <c r="G115" s="2">
        <v>0.54361393764409605</v>
      </c>
      <c r="H115" s="2">
        <v>0.58445062297850103</v>
      </c>
      <c r="I115" s="2">
        <v>0.61621621621621603</v>
      </c>
      <c r="J115" s="2">
        <v>0.583072100313479</v>
      </c>
      <c r="K115" s="2">
        <v>-2.0754743195841501E-4</v>
      </c>
      <c r="M115" s="2" t="e">
        <f>(Table1[[#This Row],[poisson_likelihood]] - (1-Table1[[#This Row],[poisson_likelihood]])/(1/Table1[[#This Row],[365 implied]]-1))/4</f>
        <v>#DIV/0!</v>
      </c>
      <c r="N115" s="3" t="e">
        <f>Table1[[#This Row],[kelly/4 365]]*$W$2*$U$2</f>
        <v>#DIV/0!</v>
      </c>
      <c r="P115" s="2" t="e">
        <f>(Table1[[#This Row],[poisson_likelihood]] - (1-Table1[[#This Row],[poisson_likelihood]])/(1/Table1[[#This Row],[99/pinn implied]]-1))/4</f>
        <v>#DIV/0!</v>
      </c>
      <c r="Q115" s="3" t="e">
        <f>Table1[[#This Row],[kelly/4 99]]*$W$2*$U$2</f>
        <v>#DIV/0!</v>
      </c>
      <c r="S1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6" spans="1:19" x14ac:dyDescent="0.2">
      <c r="A116">
        <v>8876</v>
      </c>
      <c r="B116" t="s">
        <v>175</v>
      </c>
      <c r="C116" s="1">
        <v>45625</v>
      </c>
      <c r="D116" t="s">
        <v>13</v>
      </c>
      <c r="E116">
        <v>2.5</v>
      </c>
      <c r="F116" s="2">
        <v>0.56497175141242895</v>
      </c>
      <c r="G116" s="2">
        <v>0.51887669257867097</v>
      </c>
      <c r="H116" s="2">
        <v>0.56353665712104295</v>
      </c>
      <c r="I116" s="2">
        <v>0.59</v>
      </c>
      <c r="J116" s="2">
        <v>0.53266331658291399</v>
      </c>
      <c r="K116" s="2">
        <v>-8.2471327784180905E-4</v>
      </c>
      <c r="M116" s="2" t="e">
        <f>(Table1[[#This Row],[poisson_likelihood]] - (1-Table1[[#This Row],[poisson_likelihood]])/(1/Table1[[#This Row],[365 implied]]-1))/4</f>
        <v>#DIV/0!</v>
      </c>
      <c r="N116" s="3" t="e">
        <f>Table1[[#This Row],[kelly/4 365]]*$W$2*$U$2</f>
        <v>#DIV/0!</v>
      </c>
      <c r="P116" s="2" t="e">
        <f>(Table1[[#This Row],[poisson_likelihood]] - (1-Table1[[#This Row],[poisson_likelihood]])/(1/Table1[[#This Row],[99/pinn implied]]-1))/4</f>
        <v>#DIV/0!</v>
      </c>
      <c r="Q116" s="3" t="e">
        <f>Table1[[#This Row],[kelly/4 99]]*$W$2*$U$2</f>
        <v>#DIV/0!</v>
      </c>
      <c r="S1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7" spans="1:19" x14ac:dyDescent="0.2">
      <c r="A117">
        <v>8807</v>
      </c>
      <c r="B117" t="s">
        <v>141</v>
      </c>
      <c r="C117" s="1">
        <v>45625</v>
      </c>
      <c r="D117" t="s">
        <v>12</v>
      </c>
      <c r="E117">
        <v>2.5</v>
      </c>
      <c r="F117" s="2">
        <v>0.55555555555555503</v>
      </c>
      <c r="G117" s="2">
        <v>0.58481129913214602</v>
      </c>
      <c r="H117" s="2">
        <v>0.55355637137974401</v>
      </c>
      <c r="I117" s="2">
        <v>0.47499999999999998</v>
      </c>
      <c r="J117" s="2">
        <v>0.477443609022556</v>
      </c>
      <c r="K117" s="2">
        <v>-1.1245410988936699E-3</v>
      </c>
      <c r="M117" s="2" t="e">
        <f>(Table1[[#This Row],[poisson_likelihood]] - (1-Table1[[#This Row],[poisson_likelihood]])/(1/Table1[[#This Row],[365 implied]]-1))/4</f>
        <v>#DIV/0!</v>
      </c>
      <c r="N117" s="3" t="e">
        <f>Table1[[#This Row],[kelly/4 365]]*$W$2*$U$2</f>
        <v>#DIV/0!</v>
      </c>
      <c r="P117" s="2" t="e">
        <f>(Table1[[#This Row],[poisson_likelihood]] - (1-Table1[[#This Row],[poisson_likelihood]])/(1/Table1[[#This Row],[99/pinn implied]]-1))/4</f>
        <v>#DIV/0!</v>
      </c>
      <c r="Q117" s="3" t="e">
        <f>Table1[[#This Row],[kelly/4 99]]*$W$2*$U$2</f>
        <v>#DIV/0!</v>
      </c>
      <c r="S1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8" spans="1:19" x14ac:dyDescent="0.2">
      <c r="A118">
        <v>8853</v>
      </c>
      <c r="B118" t="s">
        <v>164</v>
      </c>
      <c r="C118" s="1">
        <v>45625</v>
      </c>
      <c r="D118" t="s">
        <v>12</v>
      </c>
      <c r="E118">
        <v>1.5</v>
      </c>
      <c r="F118" s="2">
        <v>0.61728395061728303</v>
      </c>
      <c r="G118" s="2">
        <v>0.669541013537851</v>
      </c>
      <c r="H118" s="2">
        <v>0.61540159909627001</v>
      </c>
      <c r="I118" s="2">
        <v>0.65697674418604601</v>
      </c>
      <c r="J118" s="2">
        <v>0.63486842105263097</v>
      </c>
      <c r="K118" s="2">
        <v>-1.2296005903392701E-3</v>
      </c>
      <c r="M118" s="2" t="e">
        <f>(Table1[[#This Row],[poisson_likelihood]] - (1-Table1[[#This Row],[poisson_likelihood]])/(1/Table1[[#This Row],[365 implied]]-1))/4</f>
        <v>#DIV/0!</v>
      </c>
      <c r="N118" s="3" t="e">
        <f>Table1[[#This Row],[kelly/4 365]]*$W$2*$U$2</f>
        <v>#DIV/0!</v>
      </c>
      <c r="P118" s="2" t="e">
        <f>(Table1[[#This Row],[poisson_likelihood]] - (1-Table1[[#This Row],[poisson_likelihood]])/(1/Table1[[#This Row],[99/pinn implied]]-1))/4</f>
        <v>#DIV/0!</v>
      </c>
      <c r="Q118" s="3" t="e">
        <f>Table1[[#This Row],[kelly/4 99]]*$W$2*$U$2</f>
        <v>#DIV/0!</v>
      </c>
      <c r="S1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19" spans="1:19" x14ac:dyDescent="0.2">
      <c r="A119">
        <v>8727</v>
      </c>
      <c r="B119" t="s">
        <v>101</v>
      </c>
      <c r="C119" s="1">
        <v>45625</v>
      </c>
      <c r="D119" t="s">
        <v>12</v>
      </c>
      <c r="E119">
        <v>2.5</v>
      </c>
      <c r="F119" s="2">
        <v>0.39215686274509798</v>
      </c>
      <c r="G119" s="2">
        <v>0.431693048972218</v>
      </c>
      <c r="H119" s="2">
        <v>0.38866539128796801</v>
      </c>
      <c r="I119" s="2">
        <v>0.42934782608695599</v>
      </c>
      <c r="J119" s="2">
        <v>0.41562500000000002</v>
      </c>
      <c r="K119" s="2">
        <v>-1.43600842188411E-3</v>
      </c>
      <c r="M119" s="2" t="e">
        <f>(Table1[[#This Row],[poisson_likelihood]] - (1-Table1[[#This Row],[poisson_likelihood]])/(1/Table1[[#This Row],[365 implied]]-1))/4</f>
        <v>#DIV/0!</v>
      </c>
      <c r="N119" s="3" t="e">
        <f>Table1[[#This Row],[kelly/4 365]]*$W$2*$U$2</f>
        <v>#DIV/0!</v>
      </c>
      <c r="P119" s="2" t="e">
        <f>(Table1[[#This Row],[poisson_likelihood]] - (1-Table1[[#This Row],[poisson_likelihood]])/(1/Table1[[#This Row],[99/pinn implied]]-1))/4</f>
        <v>#DIV/0!</v>
      </c>
      <c r="Q119" s="3" t="e">
        <f>Table1[[#This Row],[kelly/4 99]]*$W$2*$U$2</f>
        <v>#DIV/0!</v>
      </c>
      <c r="S1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0" spans="1:19" x14ac:dyDescent="0.2">
      <c r="A120">
        <v>8785</v>
      </c>
      <c r="B120" t="s">
        <v>130</v>
      </c>
      <c r="C120" s="1">
        <v>45625</v>
      </c>
      <c r="D120" t="s">
        <v>12</v>
      </c>
      <c r="E120">
        <v>2.5</v>
      </c>
      <c r="F120" s="2">
        <v>0.56497175141242895</v>
      </c>
      <c r="G120" s="2">
        <v>0.60540328319259595</v>
      </c>
      <c r="H120" s="2">
        <v>0.562036438091432</v>
      </c>
      <c r="I120" s="2">
        <v>0.56547619047619002</v>
      </c>
      <c r="J120" s="2">
        <v>0.57986111111111105</v>
      </c>
      <c r="K120" s="2">
        <v>-1.6868521357678301E-3</v>
      </c>
      <c r="M120" s="2" t="e">
        <f>(Table1[[#This Row],[poisson_likelihood]] - (1-Table1[[#This Row],[poisson_likelihood]])/(1/Table1[[#This Row],[365 implied]]-1))/4</f>
        <v>#DIV/0!</v>
      </c>
      <c r="N120" s="3" t="e">
        <f>Table1[[#This Row],[kelly/4 365]]*$W$2*$U$2</f>
        <v>#DIV/0!</v>
      </c>
      <c r="P120" s="2" t="e">
        <f>(Table1[[#This Row],[poisson_likelihood]] - (1-Table1[[#This Row],[poisson_likelihood]])/(1/Table1[[#This Row],[99/pinn implied]]-1))/4</f>
        <v>#DIV/0!</v>
      </c>
      <c r="Q120" s="3" t="e">
        <f>Table1[[#This Row],[kelly/4 99]]*$W$2*$U$2</f>
        <v>#DIV/0!</v>
      </c>
      <c r="S1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1" spans="1:19" x14ac:dyDescent="0.2">
      <c r="A121">
        <v>8710</v>
      </c>
      <c r="B121" t="s">
        <v>92</v>
      </c>
      <c r="C121" s="1">
        <v>45625</v>
      </c>
      <c r="D121" t="s">
        <v>13</v>
      </c>
      <c r="E121">
        <v>2.5</v>
      </c>
      <c r="F121" s="2">
        <v>0.60606060606060597</v>
      </c>
      <c r="G121" s="2">
        <v>0.56166803474626303</v>
      </c>
      <c r="H121" s="2">
        <v>0.60327088343110002</v>
      </c>
      <c r="I121" s="2">
        <v>0.60571428571428498</v>
      </c>
      <c r="J121" s="2">
        <v>0.60655737704918</v>
      </c>
      <c r="K121" s="2">
        <v>-1.77040089949367E-3</v>
      </c>
      <c r="M121" s="2" t="e">
        <f>(Table1[[#This Row],[poisson_likelihood]] - (1-Table1[[#This Row],[poisson_likelihood]])/(1/Table1[[#This Row],[365 implied]]-1))/4</f>
        <v>#DIV/0!</v>
      </c>
      <c r="N121" s="3" t="e">
        <f>Table1[[#This Row],[kelly/4 365]]*$W$2*$U$2</f>
        <v>#DIV/0!</v>
      </c>
      <c r="P121" s="2" t="e">
        <f>(Table1[[#This Row],[poisson_likelihood]] - (1-Table1[[#This Row],[poisson_likelihood]])/(1/Table1[[#This Row],[99/pinn implied]]-1))/4</f>
        <v>#DIV/0!</v>
      </c>
      <c r="Q121" s="3" t="e">
        <f>Table1[[#This Row],[kelly/4 99]]*$W$2*$U$2</f>
        <v>#DIV/0!</v>
      </c>
      <c r="S1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2" spans="1:19" x14ac:dyDescent="0.2">
      <c r="A122">
        <v>8860</v>
      </c>
      <c r="B122" t="s">
        <v>167</v>
      </c>
      <c r="C122" s="1">
        <v>45625</v>
      </c>
      <c r="D122" t="s">
        <v>13</v>
      </c>
      <c r="E122">
        <v>1.5</v>
      </c>
      <c r="F122" s="2">
        <v>0.434782608695652</v>
      </c>
      <c r="G122" s="2">
        <v>0.38855946595322499</v>
      </c>
      <c r="H122" s="2">
        <v>0.42975895117163598</v>
      </c>
      <c r="I122" s="2">
        <v>0.402366863905325</v>
      </c>
      <c r="J122" s="2">
        <v>0.413333333333333</v>
      </c>
      <c r="K122" s="2">
        <v>-2.2220023663916898E-3</v>
      </c>
      <c r="M122" s="2" t="e">
        <f>(Table1[[#This Row],[poisson_likelihood]] - (1-Table1[[#This Row],[poisson_likelihood]])/(1/Table1[[#This Row],[365 implied]]-1))/4</f>
        <v>#DIV/0!</v>
      </c>
      <c r="N122" s="3" t="e">
        <f>Table1[[#This Row],[kelly/4 365]]*$W$2*$U$2</f>
        <v>#DIV/0!</v>
      </c>
      <c r="P122" s="2" t="e">
        <f>(Table1[[#This Row],[poisson_likelihood]] - (1-Table1[[#This Row],[poisson_likelihood]])/(1/Table1[[#This Row],[99/pinn implied]]-1))/4</f>
        <v>#DIV/0!</v>
      </c>
      <c r="Q122" s="3" t="e">
        <f>Table1[[#This Row],[kelly/4 99]]*$W$2*$U$2</f>
        <v>#DIV/0!</v>
      </c>
      <c r="S1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3" spans="1:19" x14ac:dyDescent="0.2">
      <c r="A123">
        <v>8873</v>
      </c>
      <c r="B123" t="s">
        <v>174</v>
      </c>
      <c r="C123" s="1">
        <v>45625</v>
      </c>
      <c r="D123" t="s">
        <v>12</v>
      </c>
      <c r="E123">
        <v>2.5</v>
      </c>
      <c r="F123" s="2">
        <v>0.40160642570281102</v>
      </c>
      <c r="G123" s="2">
        <v>0.44241227548658701</v>
      </c>
      <c r="H123" s="2">
        <v>0.39623901230615</v>
      </c>
      <c r="I123" s="2">
        <v>0.38586956521739102</v>
      </c>
      <c r="J123" s="2">
        <v>0.38050314465408802</v>
      </c>
      <c r="K123" s="2">
        <v>-2.24242606672576E-3</v>
      </c>
      <c r="M123" s="2" t="e">
        <f>(Table1[[#This Row],[poisson_likelihood]] - (1-Table1[[#This Row],[poisson_likelihood]])/(1/Table1[[#This Row],[365 implied]]-1))/4</f>
        <v>#DIV/0!</v>
      </c>
      <c r="N123" s="3" t="e">
        <f>Table1[[#This Row],[kelly/4 365]]*$W$2*$U$2</f>
        <v>#DIV/0!</v>
      </c>
      <c r="P123" s="2" t="e">
        <f>(Table1[[#This Row],[poisson_likelihood]] - (1-Table1[[#This Row],[poisson_likelihood]])/(1/Table1[[#This Row],[99/pinn implied]]-1))/4</f>
        <v>#DIV/0!</v>
      </c>
      <c r="Q123" s="3" t="e">
        <f>Table1[[#This Row],[kelly/4 99]]*$W$2*$U$2</f>
        <v>#DIV/0!</v>
      </c>
      <c r="S1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4" spans="1:19" x14ac:dyDescent="0.2">
      <c r="A124">
        <v>8734</v>
      </c>
      <c r="B124" t="s">
        <v>104</v>
      </c>
      <c r="C124" s="1">
        <v>45625</v>
      </c>
      <c r="D124" t="s">
        <v>13</v>
      </c>
      <c r="E124">
        <v>2.5</v>
      </c>
      <c r="F124" s="2">
        <v>0.53191489361702105</v>
      </c>
      <c r="G124" s="2">
        <v>0.48483222029235301</v>
      </c>
      <c r="H124" s="2">
        <v>0.52764872194466494</v>
      </c>
      <c r="I124" s="2">
        <v>0.53763440860214995</v>
      </c>
      <c r="J124" s="2">
        <v>0.52941176470588203</v>
      </c>
      <c r="K124" s="2">
        <v>-2.2785235068263901E-3</v>
      </c>
      <c r="M124" s="2" t="e">
        <f>(Table1[[#This Row],[poisson_likelihood]] - (1-Table1[[#This Row],[poisson_likelihood]])/(1/Table1[[#This Row],[365 implied]]-1))/4</f>
        <v>#DIV/0!</v>
      </c>
      <c r="N124" s="3" t="e">
        <f>Table1[[#This Row],[kelly/4 365]]*$W$2*$U$2</f>
        <v>#DIV/0!</v>
      </c>
      <c r="P124" s="2" t="e">
        <f>(Table1[[#This Row],[poisson_likelihood]] - (1-Table1[[#This Row],[poisson_likelihood]])/(1/Table1[[#This Row],[99/pinn implied]]-1))/4</f>
        <v>#DIV/0!</v>
      </c>
      <c r="Q124" s="3" t="e">
        <f>Table1[[#This Row],[kelly/4 99]]*$W$2*$U$2</f>
        <v>#DIV/0!</v>
      </c>
      <c r="S1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5" spans="1:19" x14ac:dyDescent="0.2">
      <c r="A125">
        <v>8724</v>
      </c>
      <c r="B125" t="s">
        <v>99</v>
      </c>
      <c r="C125" s="1">
        <v>45625</v>
      </c>
      <c r="D125" t="s">
        <v>13</v>
      </c>
      <c r="E125">
        <v>3.5</v>
      </c>
      <c r="F125" s="2">
        <v>0.48076923076923</v>
      </c>
      <c r="G125" s="2">
        <v>0.443316304905985</v>
      </c>
      <c r="H125" s="2">
        <v>0.47603404739224597</v>
      </c>
      <c r="I125" s="2">
        <v>0.49032258064516099</v>
      </c>
      <c r="J125" s="2">
        <v>0.48464163822525502</v>
      </c>
      <c r="K125" s="2">
        <v>-2.2799031074367399E-3</v>
      </c>
      <c r="M125" s="2" t="e">
        <f>(Table1[[#This Row],[poisson_likelihood]] - (1-Table1[[#This Row],[poisson_likelihood]])/(1/Table1[[#This Row],[365 implied]]-1))/4</f>
        <v>#DIV/0!</v>
      </c>
      <c r="N125" s="3" t="e">
        <f>Table1[[#This Row],[kelly/4 365]]*$W$2*$U$2</f>
        <v>#DIV/0!</v>
      </c>
      <c r="P125" s="2" t="e">
        <f>(Table1[[#This Row],[poisson_likelihood]] - (1-Table1[[#This Row],[poisson_likelihood]])/(1/Table1[[#This Row],[99/pinn implied]]-1))/4</f>
        <v>#DIV/0!</v>
      </c>
      <c r="Q125" s="3" t="e">
        <f>Table1[[#This Row],[kelly/4 99]]*$W$2*$U$2</f>
        <v>#DIV/0!</v>
      </c>
      <c r="S1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6" spans="1:19" x14ac:dyDescent="0.2">
      <c r="A126">
        <v>8851</v>
      </c>
      <c r="B126" t="s">
        <v>163</v>
      </c>
      <c r="C126" s="1">
        <v>45625</v>
      </c>
      <c r="D126" t="s">
        <v>12</v>
      </c>
      <c r="E126">
        <v>1.5</v>
      </c>
      <c r="F126" s="2">
        <v>0.56497175141242895</v>
      </c>
      <c r="G126" s="2">
        <v>0.60153987554201904</v>
      </c>
      <c r="H126" s="2">
        <v>0.56076063798877096</v>
      </c>
      <c r="I126" s="2">
        <v>0.51886792452830099</v>
      </c>
      <c r="J126" s="2">
        <v>0.518987341772151</v>
      </c>
      <c r="K126" s="2">
        <v>-2.4200229739851902E-3</v>
      </c>
      <c r="M126" s="2" t="e">
        <f>(Table1[[#This Row],[poisson_likelihood]] - (1-Table1[[#This Row],[poisson_likelihood]])/(1/Table1[[#This Row],[365 implied]]-1))/4</f>
        <v>#DIV/0!</v>
      </c>
      <c r="N126" s="3" t="e">
        <f>Table1[[#This Row],[kelly/4 365]]*$W$2*$U$2</f>
        <v>#DIV/0!</v>
      </c>
      <c r="P126" s="2" t="e">
        <f>(Table1[[#This Row],[poisson_likelihood]] - (1-Table1[[#This Row],[poisson_likelihood]])/(1/Table1[[#This Row],[99/pinn implied]]-1))/4</f>
        <v>#DIV/0!</v>
      </c>
      <c r="Q126" s="3" t="e">
        <f>Table1[[#This Row],[kelly/4 99]]*$W$2*$U$2</f>
        <v>#DIV/0!</v>
      </c>
      <c r="S1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7" spans="1:19" x14ac:dyDescent="0.2">
      <c r="A127">
        <v>8633</v>
      </c>
      <c r="B127" t="s">
        <v>54</v>
      </c>
      <c r="C127" s="1">
        <v>45625</v>
      </c>
      <c r="D127" t="s">
        <v>12</v>
      </c>
      <c r="E127">
        <v>1.5</v>
      </c>
      <c r="F127" s="2">
        <v>0.64516129032257996</v>
      </c>
      <c r="G127" s="2">
        <v>0.65344062818748705</v>
      </c>
      <c r="H127" s="2">
        <v>0.64103777317795196</v>
      </c>
      <c r="I127" s="2">
        <v>0.64285714285714202</v>
      </c>
      <c r="J127" s="2">
        <v>0.61988304093567204</v>
      </c>
      <c r="K127" s="2">
        <v>-2.9052052609877502E-3</v>
      </c>
      <c r="M127" s="2" t="e">
        <f>(Table1[[#This Row],[poisson_likelihood]] - (1-Table1[[#This Row],[poisson_likelihood]])/(1/Table1[[#This Row],[365 implied]]-1))/4</f>
        <v>#DIV/0!</v>
      </c>
      <c r="N127" s="3" t="e">
        <f>Table1[[#This Row],[kelly/4 365]]*$W$2*$U$2</f>
        <v>#DIV/0!</v>
      </c>
      <c r="P127" s="2" t="e">
        <f>(Table1[[#This Row],[poisson_likelihood]] - (1-Table1[[#This Row],[poisson_likelihood]])/(1/Table1[[#This Row],[99/pinn implied]]-1))/4</f>
        <v>#DIV/0!</v>
      </c>
      <c r="Q127" s="3" t="e">
        <f>Table1[[#This Row],[kelly/4 99]]*$W$2*$U$2</f>
        <v>#DIV/0!</v>
      </c>
      <c r="S1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8" spans="1:19" x14ac:dyDescent="0.2">
      <c r="A128">
        <v>8665</v>
      </c>
      <c r="B128" t="s">
        <v>70</v>
      </c>
      <c r="C128" s="1">
        <v>45625</v>
      </c>
      <c r="D128" t="s">
        <v>12</v>
      </c>
      <c r="E128">
        <v>2.5</v>
      </c>
      <c r="F128" s="2">
        <v>0.434782608695652</v>
      </c>
      <c r="G128" s="2">
        <v>0.47548053935231899</v>
      </c>
      <c r="H128" s="2">
        <v>0.42813813915759702</v>
      </c>
      <c r="I128" s="2">
        <v>0.456989247311827</v>
      </c>
      <c r="J128" s="2">
        <v>0.39751552795030998</v>
      </c>
      <c r="K128" s="2">
        <v>-2.93889998798579E-3</v>
      </c>
      <c r="M128" s="2" t="e">
        <f>(Table1[[#This Row],[poisson_likelihood]] - (1-Table1[[#This Row],[poisson_likelihood]])/(1/Table1[[#This Row],[365 implied]]-1))/4</f>
        <v>#DIV/0!</v>
      </c>
      <c r="N128" s="3" t="e">
        <f>Table1[[#This Row],[kelly/4 365]]*$W$2*$U$2</f>
        <v>#DIV/0!</v>
      </c>
      <c r="P128" s="2" t="e">
        <f>(Table1[[#This Row],[poisson_likelihood]] - (1-Table1[[#This Row],[poisson_likelihood]])/(1/Table1[[#This Row],[99/pinn implied]]-1))/4</f>
        <v>#DIV/0!</v>
      </c>
      <c r="Q128" s="3" t="e">
        <f>Table1[[#This Row],[kelly/4 99]]*$W$2*$U$2</f>
        <v>#DIV/0!</v>
      </c>
      <c r="S1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29" spans="1:19" x14ac:dyDescent="0.2">
      <c r="A129">
        <v>8821</v>
      </c>
      <c r="B129" t="s">
        <v>148</v>
      </c>
      <c r="C129" s="1">
        <v>45625</v>
      </c>
      <c r="D129" t="s">
        <v>12</v>
      </c>
      <c r="E129">
        <v>2.5</v>
      </c>
      <c r="F129" s="2">
        <v>0.40650406504065001</v>
      </c>
      <c r="G129" s="2">
        <v>0.44389282094614502</v>
      </c>
      <c r="H129" s="2">
        <v>0.39940681881462098</v>
      </c>
      <c r="I129" s="2">
        <v>0.38554216867469798</v>
      </c>
      <c r="J129" s="2">
        <v>0.41240875912408698</v>
      </c>
      <c r="K129" s="2">
        <v>-2.98959344452574E-3</v>
      </c>
      <c r="M129" s="2" t="e">
        <f>(Table1[[#This Row],[poisson_likelihood]] - (1-Table1[[#This Row],[poisson_likelihood]])/(1/Table1[[#This Row],[365 implied]]-1))/4</f>
        <v>#DIV/0!</v>
      </c>
      <c r="N129" s="3" t="e">
        <f>Table1[[#This Row],[kelly/4 365]]*$W$2*$U$2</f>
        <v>#DIV/0!</v>
      </c>
      <c r="P129" s="2" t="e">
        <f>(Table1[[#This Row],[poisson_likelihood]] - (1-Table1[[#This Row],[poisson_likelihood]])/(1/Table1[[#This Row],[99/pinn implied]]-1))/4</f>
        <v>#DIV/0!</v>
      </c>
      <c r="Q129" s="3" t="e">
        <f>Table1[[#This Row],[kelly/4 99]]*$W$2*$U$2</f>
        <v>#DIV/0!</v>
      </c>
      <c r="S1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0" spans="1:19" x14ac:dyDescent="0.2">
      <c r="A130">
        <v>8778</v>
      </c>
      <c r="B130" t="s">
        <v>126</v>
      </c>
      <c r="C130" s="1">
        <v>45625</v>
      </c>
      <c r="D130" t="s">
        <v>13</v>
      </c>
      <c r="E130">
        <v>2.5</v>
      </c>
      <c r="F130" s="2">
        <v>0.51020408163265296</v>
      </c>
      <c r="G130" s="2">
        <v>0.45872945529951897</v>
      </c>
      <c r="H130" s="2">
        <v>0.50320657313623696</v>
      </c>
      <c r="I130" s="2">
        <v>0.49450549450549403</v>
      </c>
      <c r="J130" s="2">
        <v>0.5</v>
      </c>
      <c r="K130" s="2">
        <v>-3.57164496171205E-3</v>
      </c>
      <c r="M130" s="2" t="e">
        <f>(Table1[[#This Row],[poisson_likelihood]] - (1-Table1[[#This Row],[poisson_likelihood]])/(1/Table1[[#This Row],[365 implied]]-1))/4</f>
        <v>#DIV/0!</v>
      </c>
      <c r="N130" s="3" t="e">
        <f>Table1[[#This Row],[kelly/4 365]]*$W$2*$U$2</f>
        <v>#DIV/0!</v>
      </c>
      <c r="P130" s="2" t="e">
        <f>(Table1[[#This Row],[poisson_likelihood]] - (1-Table1[[#This Row],[poisson_likelihood]])/(1/Table1[[#This Row],[99/pinn implied]]-1))/4</f>
        <v>#DIV/0!</v>
      </c>
      <c r="Q130" s="3" t="e">
        <f>Table1[[#This Row],[kelly/4 99]]*$W$2*$U$2</f>
        <v>#DIV/0!</v>
      </c>
      <c r="S1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1" spans="1:19" x14ac:dyDescent="0.2">
      <c r="A131">
        <v>8599</v>
      </c>
      <c r="B131" t="s">
        <v>37</v>
      </c>
      <c r="C131" s="1">
        <v>45625</v>
      </c>
      <c r="D131" t="s">
        <v>12</v>
      </c>
      <c r="E131">
        <v>1.5</v>
      </c>
      <c r="F131" s="2">
        <v>0.58479532163742598</v>
      </c>
      <c r="G131" s="2">
        <v>0.61564341505012099</v>
      </c>
      <c r="H131" s="2">
        <v>0.57857185670816602</v>
      </c>
      <c r="I131" s="2">
        <v>0.54216867469879504</v>
      </c>
      <c r="J131" s="2">
        <v>0.53378378378378299</v>
      </c>
      <c r="K131" s="2">
        <v>-3.7472271228998402E-3</v>
      </c>
      <c r="M131" s="2" t="e">
        <f>(Table1[[#This Row],[poisson_likelihood]] - (1-Table1[[#This Row],[poisson_likelihood]])/(1/Table1[[#This Row],[365 implied]]-1))/4</f>
        <v>#DIV/0!</v>
      </c>
      <c r="N131" s="3" t="e">
        <f>Table1[[#This Row],[kelly/4 365]]*$W$2*$U$2</f>
        <v>#DIV/0!</v>
      </c>
      <c r="P131" s="2" t="e">
        <f>(Table1[[#This Row],[poisson_likelihood]] - (1-Table1[[#This Row],[poisson_likelihood]])/(1/Table1[[#This Row],[99/pinn implied]]-1))/4</f>
        <v>#DIV/0!</v>
      </c>
      <c r="Q131" s="3" t="e">
        <f>Table1[[#This Row],[kelly/4 99]]*$W$2*$U$2</f>
        <v>#DIV/0!</v>
      </c>
      <c r="S1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2" spans="1:19" x14ac:dyDescent="0.2">
      <c r="A132">
        <v>8676</v>
      </c>
      <c r="B132" t="s">
        <v>75</v>
      </c>
      <c r="C132" s="1">
        <v>45625</v>
      </c>
      <c r="D132" t="s">
        <v>13</v>
      </c>
      <c r="E132">
        <v>2.5</v>
      </c>
      <c r="F132" s="2">
        <v>0.49019607843137197</v>
      </c>
      <c r="G132" s="2">
        <v>0.44288202074488903</v>
      </c>
      <c r="H132" s="2">
        <v>0.48253695829224102</v>
      </c>
      <c r="I132" s="2">
        <v>0.44</v>
      </c>
      <c r="J132" s="2">
        <v>0.449511400651465</v>
      </c>
      <c r="K132" s="2">
        <v>-3.7559146836124799E-3</v>
      </c>
      <c r="M132" s="2" t="e">
        <f>(Table1[[#This Row],[poisson_likelihood]] - (1-Table1[[#This Row],[poisson_likelihood]])/(1/Table1[[#This Row],[365 implied]]-1))/4</f>
        <v>#DIV/0!</v>
      </c>
      <c r="N132" s="3" t="e">
        <f>Table1[[#This Row],[kelly/4 365]]*$W$2*$U$2</f>
        <v>#DIV/0!</v>
      </c>
      <c r="P132" s="2" t="e">
        <f>(Table1[[#This Row],[poisson_likelihood]] - (1-Table1[[#This Row],[poisson_likelihood]])/(1/Table1[[#This Row],[99/pinn implied]]-1))/4</f>
        <v>#DIV/0!</v>
      </c>
      <c r="Q132" s="3" t="e">
        <f>Table1[[#This Row],[kelly/4 99]]*$W$2*$U$2</f>
        <v>#DIV/0!</v>
      </c>
      <c r="S1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3" spans="1:19" x14ac:dyDescent="0.2">
      <c r="A133">
        <v>8598</v>
      </c>
      <c r="B133" t="s">
        <v>36</v>
      </c>
      <c r="C133" s="1">
        <v>45625</v>
      </c>
      <c r="D133" t="s">
        <v>13</v>
      </c>
      <c r="E133">
        <v>1.5</v>
      </c>
      <c r="F133" s="2">
        <v>0.47393364928909898</v>
      </c>
      <c r="G133" s="2">
        <v>0.42243560658255003</v>
      </c>
      <c r="H133" s="2">
        <v>0.46575855139422101</v>
      </c>
      <c r="I133" s="2">
        <v>0.47747747747747699</v>
      </c>
      <c r="J133" s="2">
        <v>0.47337278106508801</v>
      </c>
      <c r="K133" s="2">
        <v>-3.8850127383317301E-3</v>
      </c>
      <c r="M133" s="2" t="e">
        <f>(Table1[[#This Row],[poisson_likelihood]] - (1-Table1[[#This Row],[poisson_likelihood]])/(1/Table1[[#This Row],[365 implied]]-1))/4</f>
        <v>#DIV/0!</v>
      </c>
      <c r="N133" s="3" t="e">
        <f>Table1[[#This Row],[kelly/4 365]]*$W$2*$U$2</f>
        <v>#DIV/0!</v>
      </c>
      <c r="P133" s="2" t="e">
        <f>(Table1[[#This Row],[poisson_likelihood]] - (1-Table1[[#This Row],[poisson_likelihood]])/(1/Table1[[#This Row],[99/pinn implied]]-1))/4</f>
        <v>#DIV/0!</v>
      </c>
      <c r="Q133" s="3" t="e">
        <f>Table1[[#This Row],[kelly/4 99]]*$W$2*$U$2</f>
        <v>#DIV/0!</v>
      </c>
      <c r="S1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4" spans="1:19" x14ac:dyDescent="0.2">
      <c r="A134">
        <v>8667</v>
      </c>
      <c r="B134" t="s">
        <v>71</v>
      </c>
      <c r="C134" s="1">
        <v>45625</v>
      </c>
      <c r="D134" t="s">
        <v>12</v>
      </c>
      <c r="E134">
        <v>2.5</v>
      </c>
      <c r="F134" s="2">
        <v>0.41666666666666602</v>
      </c>
      <c r="G134" s="2">
        <v>0.45208698197002101</v>
      </c>
      <c r="H134" s="2">
        <v>0.407275153692011</v>
      </c>
      <c r="I134" s="2">
        <v>0.41011235955056102</v>
      </c>
      <c r="J134" s="2">
        <v>0.42140468227424699</v>
      </c>
      <c r="K134" s="2">
        <v>-4.0249341319951101E-3</v>
      </c>
      <c r="M134" s="2" t="e">
        <f>(Table1[[#This Row],[poisson_likelihood]] - (1-Table1[[#This Row],[poisson_likelihood]])/(1/Table1[[#This Row],[365 implied]]-1))/4</f>
        <v>#DIV/0!</v>
      </c>
      <c r="N134" s="3" t="e">
        <f>Table1[[#This Row],[kelly/4 365]]*$W$2*$U$2</f>
        <v>#DIV/0!</v>
      </c>
      <c r="P134" s="2" t="e">
        <f>(Table1[[#This Row],[poisson_likelihood]] - (1-Table1[[#This Row],[poisson_likelihood]])/(1/Table1[[#This Row],[99/pinn implied]]-1))/4</f>
        <v>#DIV/0!</v>
      </c>
      <c r="Q134" s="3" t="e">
        <f>Table1[[#This Row],[kelly/4 99]]*$W$2*$U$2</f>
        <v>#DIV/0!</v>
      </c>
      <c r="S1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5" spans="1:19" x14ac:dyDescent="0.2">
      <c r="A135">
        <v>8837</v>
      </c>
      <c r="B135" t="s">
        <v>156</v>
      </c>
      <c r="C135" s="1">
        <v>45625</v>
      </c>
      <c r="D135" t="s">
        <v>12</v>
      </c>
      <c r="E135">
        <v>2.5</v>
      </c>
      <c r="F135" s="2">
        <v>0.53475935828876997</v>
      </c>
      <c r="G135" s="2">
        <v>0.57238902424345794</v>
      </c>
      <c r="H135" s="2">
        <v>0.52710106416329905</v>
      </c>
      <c r="I135" s="2">
        <v>0.55333333333333301</v>
      </c>
      <c r="J135" s="2">
        <v>0.54166666666666596</v>
      </c>
      <c r="K135" s="2">
        <v>-4.1152327628246801E-3</v>
      </c>
      <c r="M135" s="2" t="e">
        <f>(Table1[[#This Row],[poisson_likelihood]] - (1-Table1[[#This Row],[poisson_likelihood]])/(1/Table1[[#This Row],[365 implied]]-1))/4</f>
        <v>#DIV/0!</v>
      </c>
      <c r="N135" s="3" t="e">
        <f>Table1[[#This Row],[kelly/4 365]]*$W$2*$U$2</f>
        <v>#DIV/0!</v>
      </c>
      <c r="P135" s="2" t="e">
        <f>(Table1[[#This Row],[poisson_likelihood]] - (1-Table1[[#This Row],[poisson_likelihood]])/(1/Table1[[#This Row],[99/pinn implied]]-1))/4</f>
        <v>#DIV/0!</v>
      </c>
      <c r="Q135" s="3" t="e">
        <f>Table1[[#This Row],[kelly/4 99]]*$W$2*$U$2</f>
        <v>#DIV/0!</v>
      </c>
      <c r="S1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6" spans="1:19" x14ac:dyDescent="0.2">
      <c r="A136">
        <v>8564</v>
      </c>
      <c r="B136" t="s">
        <v>19</v>
      </c>
      <c r="C136" s="1">
        <v>45625</v>
      </c>
      <c r="D136" t="s">
        <v>13</v>
      </c>
      <c r="E136">
        <v>1.5</v>
      </c>
      <c r="F136" s="2">
        <v>0.48076923076923</v>
      </c>
      <c r="G136" s="2">
        <v>0.41943853277841198</v>
      </c>
      <c r="H136" s="2">
        <v>0.47119037006419301</v>
      </c>
      <c r="I136" s="2">
        <v>0.42285714285714199</v>
      </c>
      <c r="J136" s="2">
        <v>0.434782608695652</v>
      </c>
      <c r="K136" s="2">
        <v>-4.6120440431660697E-3</v>
      </c>
      <c r="M136" s="2" t="e">
        <f>(Table1[[#This Row],[poisson_likelihood]] - (1-Table1[[#This Row],[poisson_likelihood]])/(1/Table1[[#This Row],[365 implied]]-1))/4</f>
        <v>#DIV/0!</v>
      </c>
      <c r="N136" s="3" t="e">
        <f>Table1[[#This Row],[kelly/4 365]]*$W$2*$U$2</f>
        <v>#DIV/0!</v>
      </c>
      <c r="P136" s="2" t="e">
        <f>(Table1[[#This Row],[poisson_likelihood]] - (1-Table1[[#This Row],[poisson_likelihood]])/(1/Table1[[#This Row],[99/pinn implied]]-1))/4</f>
        <v>#DIV/0!</v>
      </c>
      <c r="Q136" s="3" t="e">
        <f>Table1[[#This Row],[kelly/4 99]]*$W$2*$U$2</f>
        <v>#DIV/0!</v>
      </c>
      <c r="S1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7" spans="1:19" x14ac:dyDescent="0.2">
      <c r="A137">
        <v>8832</v>
      </c>
      <c r="B137" t="s">
        <v>153</v>
      </c>
      <c r="C137" s="1">
        <v>45625</v>
      </c>
      <c r="D137" t="s">
        <v>13</v>
      </c>
      <c r="E137">
        <v>2.5</v>
      </c>
      <c r="F137" s="2">
        <v>0.64516129032257996</v>
      </c>
      <c r="G137" s="2">
        <v>0.58744591806088098</v>
      </c>
      <c r="H137" s="2">
        <v>0.63786753509058502</v>
      </c>
      <c r="I137" s="2">
        <v>0.58646616541353302</v>
      </c>
      <c r="J137" s="2">
        <v>0.56779661016949101</v>
      </c>
      <c r="K137" s="2">
        <v>-5.1387820952693798E-3</v>
      </c>
      <c r="M137" s="2" t="e">
        <f>(Table1[[#This Row],[poisson_likelihood]] - (1-Table1[[#This Row],[poisson_likelihood]])/(1/Table1[[#This Row],[365 implied]]-1))/4</f>
        <v>#DIV/0!</v>
      </c>
      <c r="N137" s="3" t="e">
        <f>Table1[[#This Row],[kelly/4 365]]*$W$2*$U$2</f>
        <v>#DIV/0!</v>
      </c>
      <c r="P137" s="2" t="e">
        <f>(Table1[[#This Row],[poisson_likelihood]] - (1-Table1[[#This Row],[poisson_likelihood]])/(1/Table1[[#This Row],[99/pinn implied]]-1))/4</f>
        <v>#DIV/0!</v>
      </c>
      <c r="Q137" s="3" t="e">
        <f>Table1[[#This Row],[kelly/4 99]]*$W$2*$U$2</f>
        <v>#DIV/0!</v>
      </c>
      <c r="S1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8" spans="1:19" x14ac:dyDescent="0.2">
      <c r="A138">
        <v>8580</v>
      </c>
      <c r="B138" t="s">
        <v>27</v>
      </c>
      <c r="C138" s="1">
        <v>45625</v>
      </c>
      <c r="D138" t="s">
        <v>13</v>
      </c>
      <c r="E138">
        <v>3.5</v>
      </c>
      <c r="F138" s="2">
        <v>0.61728395061728303</v>
      </c>
      <c r="G138" s="2">
        <v>0.57492719020133498</v>
      </c>
      <c r="H138" s="2">
        <v>0.60939648758081399</v>
      </c>
      <c r="I138" s="2">
        <v>0.59770114942528696</v>
      </c>
      <c r="J138" s="2">
        <v>0.61872909698996603</v>
      </c>
      <c r="K138" s="2">
        <v>-5.1522944028551902E-3</v>
      </c>
      <c r="M138" s="2" t="e">
        <f>(Table1[[#This Row],[poisson_likelihood]] - (1-Table1[[#This Row],[poisson_likelihood]])/(1/Table1[[#This Row],[365 implied]]-1))/4</f>
        <v>#DIV/0!</v>
      </c>
      <c r="N138" s="3" t="e">
        <f>Table1[[#This Row],[kelly/4 365]]*$W$2*$U$2</f>
        <v>#DIV/0!</v>
      </c>
      <c r="P138" s="2" t="e">
        <f>(Table1[[#This Row],[poisson_likelihood]] - (1-Table1[[#This Row],[poisson_likelihood]])/(1/Table1[[#This Row],[99/pinn implied]]-1))/4</f>
        <v>#DIV/0!</v>
      </c>
      <c r="Q138" s="3" t="e">
        <f>Table1[[#This Row],[kelly/4 99]]*$W$2*$U$2</f>
        <v>#DIV/0!</v>
      </c>
      <c r="S1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39" spans="1:19" x14ac:dyDescent="0.2">
      <c r="A139">
        <v>8829</v>
      </c>
      <c r="B139" t="s">
        <v>152</v>
      </c>
      <c r="C139" s="1">
        <v>45625</v>
      </c>
      <c r="D139" t="s">
        <v>12</v>
      </c>
      <c r="E139">
        <v>1.5</v>
      </c>
      <c r="F139" s="2">
        <v>0.60606060606060597</v>
      </c>
      <c r="G139" s="2">
        <v>0.63228619906624906</v>
      </c>
      <c r="H139" s="2">
        <v>0.59782493360963795</v>
      </c>
      <c r="I139" s="2">
        <v>0.59782608695652095</v>
      </c>
      <c r="J139" s="2">
        <v>0.58437499999999998</v>
      </c>
      <c r="K139" s="2">
        <v>-5.2264844400368897E-3</v>
      </c>
      <c r="M139" s="2" t="e">
        <f>(Table1[[#This Row],[poisson_likelihood]] - (1-Table1[[#This Row],[poisson_likelihood]])/(1/Table1[[#This Row],[365 implied]]-1))/4</f>
        <v>#DIV/0!</v>
      </c>
      <c r="N139" s="3" t="e">
        <f>Table1[[#This Row],[kelly/4 365]]*$W$2*$U$2</f>
        <v>#DIV/0!</v>
      </c>
      <c r="P139" s="2" t="e">
        <f>(Table1[[#This Row],[poisson_likelihood]] - (1-Table1[[#This Row],[poisson_likelihood]])/(1/Table1[[#This Row],[99/pinn implied]]-1))/4</f>
        <v>#DIV/0!</v>
      </c>
      <c r="Q139" s="3" t="e">
        <f>Table1[[#This Row],[kelly/4 99]]*$W$2*$U$2</f>
        <v>#DIV/0!</v>
      </c>
      <c r="S1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0" spans="1:19" x14ac:dyDescent="0.2">
      <c r="A140">
        <v>8833</v>
      </c>
      <c r="B140" t="s">
        <v>154</v>
      </c>
      <c r="C140" s="1">
        <v>45625</v>
      </c>
      <c r="D140" t="s">
        <v>12</v>
      </c>
      <c r="E140">
        <v>1.5</v>
      </c>
      <c r="F140" s="2">
        <v>0.56179775280898803</v>
      </c>
      <c r="G140" s="2">
        <v>0.60244249690124196</v>
      </c>
      <c r="H140" s="2">
        <v>0.55262046113830599</v>
      </c>
      <c r="I140" s="2">
        <v>0.53793103448275803</v>
      </c>
      <c r="J140" s="2">
        <v>0.53308823529411697</v>
      </c>
      <c r="K140" s="2">
        <v>-5.2357625557099196E-3</v>
      </c>
      <c r="M140" s="2" t="e">
        <f>(Table1[[#This Row],[poisson_likelihood]] - (1-Table1[[#This Row],[poisson_likelihood]])/(1/Table1[[#This Row],[365 implied]]-1))/4</f>
        <v>#DIV/0!</v>
      </c>
      <c r="N140" s="3" t="e">
        <f>Table1[[#This Row],[kelly/4 365]]*$W$2*$U$2</f>
        <v>#DIV/0!</v>
      </c>
      <c r="P140" s="2" t="e">
        <f>(Table1[[#This Row],[poisson_likelihood]] - (1-Table1[[#This Row],[poisson_likelihood]])/(1/Table1[[#This Row],[99/pinn implied]]-1))/4</f>
        <v>#DIV/0!</v>
      </c>
      <c r="Q140" s="3" t="e">
        <f>Table1[[#This Row],[kelly/4 99]]*$W$2*$U$2</f>
        <v>#DIV/0!</v>
      </c>
      <c r="S1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1" spans="1:19" x14ac:dyDescent="0.2">
      <c r="A141">
        <v>8825</v>
      </c>
      <c r="B141" t="s">
        <v>150</v>
      </c>
      <c r="C141" s="1">
        <v>45625</v>
      </c>
      <c r="D141" t="s">
        <v>12</v>
      </c>
      <c r="E141">
        <v>2.5</v>
      </c>
      <c r="F141" s="2">
        <v>0.42372881355932202</v>
      </c>
      <c r="G141" s="2">
        <v>0.46118710754284098</v>
      </c>
      <c r="H141" s="2">
        <v>0.41160780592045298</v>
      </c>
      <c r="I141" s="2">
        <v>0.37820512820512803</v>
      </c>
      <c r="J141" s="2">
        <v>0.39849624060150302</v>
      </c>
      <c r="K141" s="2">
        <v>-5.2583783139209901E-3</v>
      </c>
      <c r="M141" s="2" t="e">
        <f>(Table1[[#This Row],[poisson_likelihood]] - (1-Table1[[#This Row],[poisson_likelihood]])/(1/Table1[[#This Row],[365 implied]]-1))/4</f>
        <v>#DIV/0!</v>
      </c>
      <c r="N141" s="3" t="e">
        <f>Table1[[#This Row],[kelly/4 365]]*$W$2*$U$2</f>
        <v>#DIV/0!</v>
      </c>
      <c r="P141" s="2" t="e">
        <f>(Table1[[#This Row],[poisson_likelihood]] - (1-Table1[[#This Row],[poisson_likelihood]])/(1/Table1[[#This Row],[99/pinn implied]]-1))/4</f>
        <v>#DIV/0!</v>
      </c>
      <c r="Q141" s="3" t="e">
        <f>Table1[[#This Row],[kelly/4 99]]*$W$2*$U$2</f>
        <v>#DIV/0!</v>
      </c>
      <c r="S1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2" spans="1:19" x14ac:dyDescent="0.2">
      <c r="A142">
        <v>8647</v>
      </c>
      <c r="B142" t="s">
        <v>61</v>
      </c>
      <c r="C142" s="1">
        <v>45625</v>
      </c>
      <c r="D142" t="s">
        <v>12</v>
      </c>
      <c r="E142">
        <v>2.5</v>
      </c>
      <c r="F142" s="2">
        <v>0.43103448275862</v>
      </c>
      <c r="G142" s="2">
        <v>0.46214970227659202</v>
      </c>
      <c r="H142" s="2">
        <v>0.41816148284798399</v>
      </c>
      <c r="I142" s="2">
        <v>0.44262295081967201</v>
      </c>
      <c r="J142" s="2">
        <v>0.438485804416403</v>
      </c>
      <c r="K142" s="2">
        <v>-5.6563181425521797E-3</v>
      </c>
      <c r="M142" s="2" t="e">
        <f>(Table1[[#This Row],[poisson_likelihood]] - (1-Table1[[#This Row],[poisson_likelihood]])/(1/Table1[[#This Row],[365 implied]]-1))/4</f>
        <v>#DIV/0!</v>
      </c>
      <c r="N142" s="3" t="e">
        <f>Table1[[#This Row],[kelly/4 365]]*$W$2*$U$2</f>
        <v>#DIV/0!</v>
      </c>
      <c r="P142" s="2" t="e">
        <f>(Table1[[#This Row],[poisson_likelihood]] - (1-Table1[[#This Row],[poisson_likelihood]])/(1/Table1[[#This Row],[99/pinn implied]]-1))/4</f>
        <v>#DIV/0!</v>
      </c>
      <c r="Q142" s="3" t="e">
        <f>Table1[[#This Row],[kelly/4 99]]*$W$2*$U$2</f>
        <v>#DIV/0!</v>
      </c>
      <c r="S1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3" spans="1:19" x14ac:dyDescent="0.2">
      <c r="A143">
        <v>8843</v>
      </c>
      <c r="B143" t="s">
        <v>159</v>
      </c>
      <c r="C143" s="1">
        <v>45625</v>
      </c>
      <c r="D143" t="s">
        <v>12</v>
      </c>
      <c r="E143">
        <v>2.5</v>
      </c>
      <c r="F143" s="2">
        <v>0.39215686274509798</v>
      </c>
      <c r="G143" s="2">
        <v>0.42012231163383901</v>
      </c>
      <c r="H143" s="2">
        <v>0.37808409900585299</v>
      </c>
      <c r="I143" s="2">
        <v>0.449438202247191</v>
      </c>
      <c r="J143" s="2">
        <v>0.42532467532467499</v>
      </c>
      <c r="K143" s="2">
        <v>-5.7879915379150599E-3</v>
      </c>
      <c r="M143" s="2" t="e">
        <f>(Table1[[#This Row],[poisson_likelihood]] - (1-Table1[[#This Row],[poisson_likelihood]])/(1/Table1[[#This Row],[365 implied]]-1))/4</f>
        <v>#DIV/0!</v>
      </c>
      <c r="N143" s="3" t="e">
        <f>Table1[[#This Row],[kelly/4 365]]*$W$2*$U$2</f>
        <v>#DIV/0!</v>
      </c>
      <c r="P143" s="2" t="e">
        <f>(Table1[[#This Row],[poisson_likelihood]] - (1-Table1[[#This Row],[poisson_likelihood]])/(1/Table1[[#This Row],[99/pinn implied]]-1))/4</f>
        <v>#DIV/0!</v>
      </c>
      <c r="Q143" s="3" t="e">
        <f>Table1[[#This Row],[kelly/4 99]]*$W$2*$U$2</f>
        <v>#DIV/0!</v>
      </c>
      <c r="S1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4" spans="1:19" x14ac:dyDescent="0.2">
      <c r="A144">
        <v>8887</v>
      </c>
      <c r="B144" t="s">
        <v>181</v>
      </c>
      <c r="C144" s="1">
        <v>45625</v>
      </c>
      <c r="D144" t="s">
        <v>12</v>
      </c>
      <c r="E144">
        <v>3.5</v>
      </c>
      <c r="F144" s="2">
        <v>0.52356020942408299</v>
      </c>
      <c r="G144" s="2">
        <v>0.54158030926143097</v>
      </c>
      <c r="H144" s="2">
        <v>0.51206235715044301</v>
      </c>
      <c r="I144" s="2">
        <v>0.51977401129943501</v>
      </c>
      <c r="J144" s="2">
        <v>0.491694352159468</v>
      </c>
      <c r="K144" s="2">
        <v>-6.03321369303636E-3</v>
      </c>
      <c r="M144" s="2" t="e">
        <f>(Table1[[#This Row],[poisson_likelihood]] - (1-Table1[[#This Row],[poisson_likelihood]])/(1/Table1[[#This Row],[365 implied]]-1))/4</f>
        <v>#DIV/0!</v>
      </c>
      <c r="N144" s="3" t="e">
        <f>Table1[[#This Row],[kelly/4 365]]*$W$2*$U$2</f>
        <v>#DIV/0!</v>
      </c>
      <c r="P144" s="2" t="e">
        <f>(Table1[[#This Row],[poisson_likelihood]] - (1-Table1[[#This Row],[poisson_likelihood]])/(1/Table1[[#This Row],[99/pinn implied]]-1))/4</f>
        <v>#DIV/0!</v>
      </c>
      <c r="Q144" s="3" t="e">
        <f>Table1[[#This Row],[kelly/4 99]]*$W$2*$U$2</f>
        <v>#DIV/0!</v>
      </c>
      <c r="S1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5" spans="1:19" x14ac:dyDescent="0.2">
      <c r="A145">
        <v>8695</v>
      </c>
      <c r="B145" t="s">
        <v>85</v>
      </c>
      <c r="C145" s="1">
        <v>45625</v>
      </c>
      <c r="D145" t="s">
        <v>12</v>
      </c>
      <c r="E145">
        <v>2.5</v>
      </c>
      <c r="F145" s="2">
        <v>0.54644808743169304</v>
      </c>
      <c r="G145" s="2">
        <v>0.56957740248158295</v>
      </c>
      <c r="H145" s="2">
        <v>0.53479471141576596</v>
      </c>
      <c r="I145" s="2">
        <v>0.54237288135593198</v>
      </c>
      <c r="J145" s="2">
        <v>0.51948051948051899</v>
      </c>
      <c r="K145" s="2">
        <v>-6.4233970208276703E-3</v>
      </c>
      <c r="M145" s="2" t="e">
        <f>(Table1[[#This Row],[poisson_likelihood]] - (1-Table1[[#This Row],[poisson_likelihood]])/(1/Table1[[#This Row],[365 implied]]-1))/4</f>
        <v>#DIV/0!</v>
      </c>
      <c r="N145" s="3" t="e">
        <f>Table1[[#This Row],[kelly/4 365]]*$W$2*$U$2</f>
        <v>#DIV/0!</v>
      </c>
      <c r="P145" s="2" t="e">
        <f>(Table1[[#This Row],[poisson_likelihood]] - (1-Table1[[#This Row],[poisson_likelihood]])/(1/Table1[[#This Row],[99/pinn implied]]-1))/4</f>
        <v>#DIV/0!</v>
      </c>
      <c r="Q145" s="3" t="e">
        <f>Table1[[#This Row],[kelly/4 99]]*$W$2*$U$2</f>
        <v>#DIV/0!</v>
      </c>
      <c r="S1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6" spans="1:19" x14ac:dyDescent="0.2">
      <c r="A146">
        <v>8560</v>
      </c>
      <c r="B146" t="s">
        <v>17</v>
      </c>
      <c r="C146" s="1">
        <v>45625</v>
      </c>
      <c r="D146" t="s">
        <v>13</v>
      </c>
      <c r="E146">
        <v>2.5</v>
      </c>
      <c r="F146" s="2">
        <v>0.53191489361702105</v>
      </c>
      <c r="G146" s="2">
        <v>0.476915497677464</v>
      </c>
      <c r="H146" s="2">
        <v>0.51980553142122599</v>
      </c>
      <c r="I146" s="2">
        <v>0.52972972972972898</v>
      </c>
      <c r="J146" s="2">
        <v>0.52351097178683303</v>
      </c>
      <c r="K146" s="2">
        <v>-6.4675002636630499E-3</v>
      </c>
      <c r="M146" s="2" t="e">
        <f>(Table1[[#This Row],[poisson_likelihood]] - (1-Table1[[#This Row],[poisson_likelihood]])/(1/Table1[[#This Row],[365 implied]]-1))/4</f>
        <v>#DIV/0!</v>
      </c>
      <c r="N146" s="3" t="e">
        <f>Table1[[#This Row],[kelly/4 365]]*$W$2*$U$2</f>
        <v>#DIV/0!</v>
      </c>
      <c r="P146" s="2" t="e">
        <f>(Table1[[#This Row],[poisson_likelihood]] - (1-Table1[[#This Row],[poisson_likelihood]])/(1/Table1[[#This Row],[99/pinn implied]]-1))/4</f>
        <v>#DIV/0!</v>
      </c>
      <c r="Q146" s="3" t="e">
        <f>Table1[[#This Row],[kelly/4 99]]*$W$2*$U$2</f>
        <v>#DIV/0!</v>
      </c>
      <c r="S1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7" spans="1:19" x14ac:dyDescent="0.2">
      <c r="A147">
        <v>8636</v>
      </c>
      <c r="B147" t="s">
        <v>55</v>
      </c>
      <c r="C147" s="1">
        <v>45625</v>
      </c>
      <c r="D147" t="s">
        <v>13</v>
      </c>
      <c r="E147">
        <v>3.5</v>
      </c>
      <c r="F147" s="2">
        <v>0.59523809523809501</v>
      </c>
      <c r="G147" s="2">
        <v>0.54782915432467805</v>
      </c>
      <c r="H147" s="2">
        <v>0.58452999312855902</v>
      </c>
      <c r="I147" s="2">
        <v>0.58288770053475902</v>
      </c>
      <c r="J147" s="2">
        <v>0.58461538461538398</v>
      </c>
      <c r="K147" s="2">
        <v>-6.61382777353708E-3</v>
      </c>
      <c r="M147" s="2" t="e">
        <f>(Table1[[#This Row],[poisson_likelihood]] - (1-Table1[[#This Row],[poisson_likelihood]])/(1/Table1[[#This Row],[365 implied]]-1))/4</f>
        <v>#DIV/0!</v>
      </c>
      <c r="N147" s="3" t="e">
        <f>Table1[[#This Row],[kelly/4 365]]*$W$2*$U$2</f>
        <v>#DIV/0!</v>
      </c>
      <c r="P147" s="2" t="e">
        <f>(Table1[[#This Row],[poisson_likelihood]] - (1-Table1[[#This Row],[poisson_likelihood]])/(1/Table1[[#This Row],[99/pinn implied]]-1))/4</f>
        <v>#DIV/0!</v>
      </c>
      <c r="Q147" s="3" t="e">
        <f>Table1[[#This Row],[kelly/4 99]]*$W$2*$U$2</f>
        <v>#DIV/0!</v>
      </c>
      <c r="S1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8" spans="1:19" x14ac:dyDescent="0.2">
      <c r="A148">
        <v>8753</v>
      </c>
      <c r="B148" t="s">
        <v>114</v>
      </c>
      <c r="C148" s="1">
        <v>45625</v>
      </c>
      <c r="D148" t="s">
        <v>12</v>
      </c>
      <c r="E148">
        <v>1.5</v>
      </c>
      <c r="F148" s="2">
        <v>0.58479532163742598</v>
      </c>
      <c r="G148" s="2">
        <v>0.61338677620462201</v>
      </c>
      <c r="H148" s="2">
        <v>0.57327653038987303</v>
      </c>
      <c r="I148" s="2">
        <v>0.56024096385542099</v>
      </c>
      <c r="J148" s="2">
        <v>0.56227758007117401</v>
      </c>
      <c r="K148" s="2">
        <v>-6.9356102229988503E-3</v>
      </c>
      <c r="M148" s="2" t="e">
        <f>(Table1[[#This Row],[poisson_likelihood]] - (1-Table1[[#This Row],[poisson_likelihood]])/(1/Table1[[#This Row],[365 implied]]-1))/4</f>
        <v>#DIV/0!</v>
      </c>
      <c r="N148" s="3" t="e">
        <f>Table1[[#This Row],[kelly/4 365]]*$W$2*$U$2</f>
        <v>#DIV/0!</v>
      </c>
      <c r="P148" s="2" t="e">
        <f>(Table1[[#This Row],[poisson_likelihood]] - (1-Table1[[#This Row],[poisson_likelihood]])/(1/Table1[[#This Row],[99/pinn implied]]-1))/4</f>
        <v>#DIV/0!</v>
      </c>
      <c r="Q148" s="3" t="e">
        <f>Table1[[#This Row],[kelly/4 99]]*$W$2*$U$2</f>
        <v>#DIV/0!</v>
      </c>
      <c r="S1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49" spans="1:19" x14ac:dyDescent="0.2">
      <c r="A149">
        <v>8758</v>
      </c>
      <c r="B149" t="s">
        <v>116</v>
      </c>
      <c r="C149" s="1">
        <v>45625</v>
      </c>
      <c r="D149" t="s">
        <v>13</v>
      </c>
      <c r="E149">
        <v>1.5</v>
      </c>
      <c r="F149" s="2">
        <v>0.45045045045045001</v>
      </c>
      <c r="G149" s="2">
        <v>0.384632488965787</v>
      </c>
      <c r="H149" s="2">
        <v>0.43494676744760802</v>
      </c>
      <c r="I149" s="2">
        <v>0.42622950819672101</v>
      </c>
      <c r="J149" s="2">
        <v>0.42586750788643501</v>
      </c>
      <c r="K149" s="2">
        <v>-7.0529049726041401E-3</v>
      </c>
      <c r="M149" s="2" t="e">
        <f>(Table1[[#This Row],[poisson_likelihood]] - (1-Table1[[#This Row],[poisson_likelihood]])/(1/Table1[[#This Row],[365 implied]]-1))/4</f>
        <v>#DIV/0!</v>
      </c>
      <c r="N149" s="3" t="e">
        <f>Table1[[#This Row],[kelly/4 365]]*$W$2*$U$2</f>
        <v>#DIV/0!</v>
      </c>
      <c r="P149" s="2" t="e">
        <f>(Table1[[#This Row],[poisson_likelihood]] - (1-Table1[[#This Row],[poisson_likelihood]])/(1/Table1[[#This Row],[99/pinn implied]]-1))/4</f>
        <v>#DIV/0!</v>
      </c>
      <c r="Q149" s="3" t="e">
        <f>Table1[[#This Row],[kelly/4 99]]*$W$2*$U$2</f>
        <v>#DIV/0!</v>
      </c>
      <c r="S1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0" spans="1:19" x14ac:dyDescent="0.2">
      <c r="A150">
        <v>8645</v>
      </c>
      <c r="B150" t="s">
        <v>60</v>
      </c>
      <c r="C150" s="1">
        <v>45625</v>
      </c>
      <c r="D150" t="s">
        <v>12</v>
      </c>
      <c r="E150">
        <v>2.5</v>
      </c>
      <c r="F150" s="2">
        <v>0.53191489361702105</v>
      </c>
      <c r="G150" s="2">
        <v>0.55669942235010295</v>
      </c>
      <c r="H150" s="2">
        <v>0.51707242722830604</v>
      </c>
      <c r="I150" s="2">
        <v>0.54545454545454497</v>
      </c>
      <c r="J150" s="2">
        <v>0.53230769230769204</v>
      </c>
      <c r="K150" s="2">
        <v>-7.92722636670006E-3</v>
      </c>
      <c r="M150" s="2" t="e">
        <f>(Table1[[#This Row],[poisson_likelihood]] - (1-Table1[[#This Row],[poisson_likelihood]])/(1/Table1[[#This Row],[365 implied]]-1))/4</f>
        <v>#DIV/0!</v>
      </c>
      <c r="N150" s="3" t="e">
        <f>Table1[[#This Row],[kelly/4 365]]*$W$2*$U$2</f>
        <v>#DIV/0!</v>
      </c>
      <c r="P150" s="2" t="e">
        <f>(Table1[[#This Row],[poisson_likelihood]] - (1-Table1[[#This Row],[poisson_likelihood]])/(1/Table1[[#This Row],[99/pinn implied]]-1))/4</f>
        <v>#DIV/0!</v>
      </c>
      <c r="Q150" s="3" t="e">
        <f>Table1[[#This Row],[kelly/4 99]]*$W$2*$U$2</f>
        <v>#DIV/0!</v>
      </c>
      <c r="S1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1" spans="1:19" x14ac:dyDescent="0.2">
      <c r="A151">
        <v>8810</v>
      </c>
      <c r="B151" t="s">
        <v>142</v>
      </c>
      <c r="C151" s="1">
        <v>45625</v>
      </c>
      <c r="D151" t="s">
        <v>13</v>
      </c>
      <c r="E151">
        <v>2.5</v>
      </c>
      <c r="F151" s="2">
        <v>0.55555555555555503</v>
      </c>
      <c r="G151" s="2">
        <v>0.497820735317556</v>
      </c>
      <c r="H151" s="2">
        <v>0.54142855038767901</v>
      </c>
      <c r="I151" s="2">
        <v>0.53409090909090895</v>
      </c>
      <c r="J151" s="2">
        <v>0.56578947368420995</v>
      </c>
      <c r="K151" s="2">
        <v>-7.9464404069305404E-3</v>
      </c>
      <c r="M151" s="2" t="e">
        <f>(Table1[[#This Row],[poisson_likelihood]] - (1-Table1[[#This Row],[poisson_likelihood]])/(1/Table1[[#This Row],[365 implied]]-1))/4</f>
        <v>#DIV/0!</v>
      </c>
      <c r="N151" s="3" t="e">
        <f>Table1[[#This Row],[kelly/4 365]]*$W$2*$U$2</f>
        <v>#DIV/0!</v>
      </c>
      <c r="P151" s="2" t="e">
        <f>(Table1[[#This Row],[poisson_likelihood]] - (1-Table1[[#This Row],[poisson_likelihood]])/(1/Table1[[#This Row],[99/pinn implied]]-1))/4</f>
        <v>#DIV/0!</v>
      </c>
      <c r="Q151" s="3" t="e">
        <f>Table1[[#This Row],[kelly/4 99]]*$W$2*$U$2</f>
        <v>#DIV/0!</v>
      </c>
      <c r="S1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2" spans="1:19" x14ac:dyDescent="0.2">
      <c r="A152">
        <v>8867</v>
      </c>
      <c r="B152" t="s">
        <v>171</v>
      </c>
      <c r="C152" s="1">
        <v>45625</v>
      </c>
      <c r="D152" t="s">
        <v>12</v>
      </c>
      <c r="E152">
        <v>2.5</v>
      </c>
      <c r="F152" s="2">
        <v>0.414937759336099</v>
      </c>
      <c r="G152" s="2">
        <v>0.438353109408741</v>
      </c>
      <c r="H152" s="2">
        <v>0.39485128028744299</v>
      </c>
      <c r="I152" s="2">
        <v>0.46666666666666601</v>
      </c>
      <c r="J152" s="2">
        <v>0.44162436548223299</v>
      </c>
      <c r="K152" s="2">
        <v>-8.5830522175995693E-3</v>
      </c>
      <c r="M152" s="2" t="e">
        <f>(Table1[[#This Row],[poisson_likelihood]] - (1-Table1[[#This Row],[poisson_likelihood]])/(1/Table1[[#This Row],[365 implied]]-1))/4</f>
        <v>#DIV/0!</v>
      </c>
      <c r="N152" s="3" t="e">
        <f>Table1[[#This Row],[kelly/4 365]]*$W$2*$U$2</f>
        <v>#DIV/0!</v>
      </c>
      <c r="P152" s="2" t="e">
        <f>(Table1[[#This Row],[poisson_likelihood]] - (1-Table1[[#This Row],[poisson_likelihood]])/(1/Table1[[#This Row],[99/pinn implied]]-1))/4</f>
        <v>#DIV/0!</v>
      </c>
      <c r="Q152" s="3" t="e">
        <f>Table1[[#This Row],[kelly/4 99]]*$W$2*$U$2</f>
        <v>#DIV/0!</v>
      </c>
      <c r="S1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3" spans="1:19" x14ac:dyDescent="0.2">
      <c r="A153">
        <v>8663</v>
      </c>
      <c r="B153" t="s">
        <v>69</v>
      </c>
      <c r="C153" s="1">
        <v>45625</v>
      </c>
      <c r="D153" t="s">
        <v>12</v>
      </c>
      <c r="E153">
        <v>2.5</v>
      </c>
      <c r="F153" s="2">
        <v>0.56818181818181801</v>
      </c>
      <c r="G153" s="2">
        <v>0.58774728087176598</v>
      </c>
      <c r="H153" s="2">
        <v>0.55316914566311703</v>
      </c>
      <c r="I153" s="2">
        <v>0.53103448275861997</v>
      </c>
      <c r="J153" s="2">
        <v>0.531007751937984</v>
      </c>
      <c r="K153" s="2">
        <v>-8.6915472476688793E-3</v>
      </c>
      <c r="M153" s="2" t="e">
        <f>(Table1[[#This Row],[poisson_likelihood]] - (1-Table1[[#This Row],[poisson_likelihood]])/(1/Table1[[#This Row],[365 implied]]-1))/4</f>
        <v>#DIV/0!</v>
      </c>
      <c r="N153" s="3" t="e">
        <f>Table1[[#This Row],[kelly/4 365]]*$W$2*$U$2</f>
        <v>#DIV/0!</v>
      </c>
      <c r="P153" s="2" t="e">
        <f>(Table1[[#This Row],[poisson_likelihood]] - (1-Table1[[#This Row],[poisson_likelihood]])/(1/Table1[[#This Row],[99/pinn implied]]-1))/4</f>
        <v>#DIV/0!</v>
      </c>
      <c r="Q153" s="3" t="e">
        <f>Table1[[#This Row],[kelly/4 99]]*$W$2*$U$2</f>
        <v>#DIV/0!</v>
      </c>
      <c r="S1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4" spans="1:19" x14ac:dyDescent="0.2">
      <c r="A154">
        <v>8774</v>
      </c>
      <c r="B154" t="s">
        <v>124</v>
      </c>
      <c r="C154" s="1">
        <v>45625</v>
      </c>
      <c r="D154" t="s">
        <v>13</v>
      </c>
      <c r="E154">
        <v>2.5</v>
      </c>
      <c r="F154" s="2">
        <v>0.485436893203883</v>
      </c>
      <c r="G154" s="2">
        <v>0.42825614465585099</v>
      </c>
      <c r="H154" s="2">
        <v>0.46724960013939598</v>
      </c>
      <c r="I154" s="2">
        <v>0.45664739884393002</v>
      </c>
      <c r="J154" s="2">
        <v>0.47249190938511298</v>
      </c>
      <c r="K154" s="2">
        <v>-8.8362791775575492E-3</v>
      </c>
      <c r="M154" s="2" t="e">
        <f>(Table1[[#This Row],[poisson_likelihood]] - (1-Table1[[#This Row],[poisson_likelihood]])/(1/Table1[[#This Row],[365 implied]]-1))/4</f>
        <v>#DIV/0!</v>
      </c>
      <c r="N154" s="3" t="e">
        <f>Table1[[#This Row],[kelly/4 365]]*$W$2*$U$2</f>
        <v>#DIV/0!</v>
      </c>
      <c r="P154" s="2" t="e">
        <f>(Table1[[#This Row],[poisson_likelihood]] - (1-Table1[[#This Row],[poisson_likelihood]])/(1/Table1[[#This Row],[99/pinn implied]]-1))/4</f>
        <v>#DIV/0!</v>
      </c>
      <c r="Q154" s="3" t="e">
        <f>Table1[[#This Row],[kelly/4 99]]*$W$2*$U$2</f>
        <v>#DIV/0!</v>
      </c>
      <c r="S1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5" spans="1:19" x14ac:dyDescent="0.2">
      <c r="A155">
        <v>8657</v>
      </c>
      <c r="B155" t="s">
        <v>66</v>
      </c>
      <c r="C155" s="1">
        <v>45625</v>
      </c>
      <c r="D155" t="s">
        <v>12</v>
      </c>
      <c r="E155">
        <v>1.5</v>
      </c>
      <c r="F155" s="2">
        <v>0.62111801242235998</v>
      </c>
      <c r="G155" s="2">
        <v>0.62924101676853605</v>
      </c>
      <c r="H155" s="2">
        <v>0.60758185195080205</v>
      </c>
      <c r="I155" s="2">
        <v>0.62758620689655098</v>
      </c>
      <c r="J155" s="2">
        <v>0.54365079365079305</v>
      </c>
      <c r="K155" s="2">
        <v>-8.9316468685278205E-3</v>
      </c>
      <c r="M155" s="2" t="e">
        <f>(Table1[[#This Row],[poisson_likelihood]] - (1-Table1[[#This Row],[poisson_likelihood]])/(1/Table1[[#This Row],[365 implied]]-1))/4</f>
        <v>#DIV/0!</v>
      </c>
      <c r="N155" s="3" t="e">
        <f>Table1[[#This Row],[kelly/4 365]]*$W$2*$U$2</f>
        <v>#DIV/0!</v>
      </c>
      <c r="P155" s="2" t="e">
        <f>(Table1[[#This Row],[poisson_likelihood]] - (1-Table1[[#This Row],[poisson_likelihood]])/(1/Table1[[#This Row],[99/pinn implied]]-1))/4</f>
        <v>#DIV/0!</v>
      </c>
      <c r="Q155" s="3" t="e">
        <f>Table1[[#This Row],[kelly/4 99]]*$W$2*$U$2</f>
        <v>#DIV/0!</v>
      </c>
      <c r="S1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6" spans="1:19" x14ac:dyDescent="0.2">
      <c r="A156">
        <v>8720</v>
      </c>
      <c r="B156" t="s">
        <v>97</v>
      </c>
      <c r="C156" s="1">
        <v>45625</v>
      </c>
      <c r="D156" t="s">
        <v>13</v>
      </c>
      <c r="E156">
        <v>2.5</v>
      </c>
      <c r="F156" s="2">
        <v>0.512820512820512</v>
      </c>
      <c r="G156" s="2">
        <v>0.45107159606709002</v>
      </c>
      <c r="H156" s="2">
        <v>0.49508990073130199</v>
      </c>
      <c r="I156" s="2">
        <v>0.47222222222222199</v>
      </c>
      <c r="J156" s="2">
        <v>0.46557377049180299</v>
      </c>
      <c r="K156" s="2">
        <v>-9.0986035720945699E-3</v>
      </c>
      <c r="M156" s="2" t="e">
        <f>(Table1[[#This Row],[poisson_likelihood]] - (1-Table1[[#This Row],[poisson_likelihood]])/(1/Table1[[#This Row],[365 implied]]-1))/4</f>
        <v>#DIV/0!</v>
      </c>
      <c r="N156" s="3" t="e">
        <f>Table1[[#This Row],[kelly/4 365]]*$W$2*$U$2</f>
        <v>#DIV/0!</v>
      </c>
      <c r="P156" s="2" t="e">
        <f>(Table1[[#This Row],[poisson_likelihood]] - (1-Table1[[#This Row],[poisson_likelihood]])/(1/Table1[[#This Row],[99/pinn implied]]-1))/4</f>
        <v>#DIV/0!</v>
      </c>
      <c r="Q156" s="3" t="e">
        <f>Table1[[#This Row],[kelly/4 99]]*$W$2*$U$2</f>
        <v>#DIV/0!</v>
      </c>
      <c r="S1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7" spans="1:19" x14ac:dyDescent="0.2">
      <c r="A157">
        <v>8804</v>
      </c>
      <c r="B157" t="s">
        <v>139</v>
      </c>
      <c r="C157" s="1">
        <v>45625</v>
      </c>
      <c r="D157" t="s">
        <v>13</v>
      </c>
      <c r="E157">
        <v>2.5</v>
      </c>
      <c r="F157" s="2">
        <v>0.54644808743169304</v>
      </c>
      <c r="G157" s="2">
        <v>0.48681743351012902</v>
      </c>
      <c r="H157" s="2">
        <v>0.52980839121575696</v>
      </c>
      <c r="I157" s="2">
        <v>0.54787234042553101</v>
      </c>
      <c r="J157" s="2">
        <v>0.55182926829268297</v>
      </c>
      <c r="K157" s="2">
        <v>-9.1718807455314303E-3</v>
      </c>
      <c r="M157" s="2" t="e">
        <f>(Table1[[#This Row],[poisson_likelihood]] - (1-Table1[[#This Row],[poisson_likelihood]])/(1/Table1[[#This Row],[365 implied]]-1))/4</f>
        <v>#DIV/0!</v>
      </c>
      <c r="N157" s="3" t="e">
        <f>Table1[[#This Row],[kelly/4 365]]*$W$2*$U$2</f>
        <v>#DIV/0!</v>
      </c>
      <c r="P157" s="2" t="e">
        <f>(Table1[[#This Row],[poisson_likelihood]] - (1-Table1[[#This Row],[poisson_likelihood]])/(1/Table1[[#This Row],[99/pinn implied]]-1))/4</f>
        <v>#DIV/0!</v>
      </c>
      <c r="Q157" s="3" t="e">
        <f>Table1[[#This Row],[kelly/4 99]]*$W$2*$U$2</f>
        <v>#DIV/0!</v>
      </c>
      <c r="S1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8" spans="1:19" x14ac:dyDescent="0.2">
      <c r="A158">
        <v>8755</v>
      </c>
      <c r="B158" t="s">
        <v>115</v>
      </c>
      <c r="C158" s="1">
        <v>45625</v>
      </c>
      <c r="D158" t="s">
        <v>12</v>
      </c>
      <c r="E158">
        <v>2.5</v>
      </c>
      <c r="F158" s="2">
        <v>0.54054054054054002</v>
      </c>
      <c r="G158" s="2">
        <v>0.56196689347761897</v>
      </c>
      <c r="H158" s="2">
        <v>0.52348986551754995</v>
      </c>
      <c r="I158" s="2">
        <v>0.52439024390243905</v>
      </c>
      <c r="J158" s="2">
        <v>0.50662251655629098</v>
      </c>
      <c r="K158" s="2">
        <v>-9.2775731742739606E-3</v>
      </c>
      <c r="M158" s="2" t="e">
        <f>(Table1[[#This Row],[poisson_likelihood]] - (1-Table1[[#This Row],[poisson_likelihood]])/(1/Table1[[#This Row],[365 implied]]-1))/4</f>
        <v>#DIV/0!</v>
      </c>
      <c r="N158" s="3" t="e">
        <f>Table1[[#This Row],[kelly/4 365]]*$W$2*$U$2</f>
        <v>#DIV/0!</v>
      </c>
      <c r="P158" s="2" t="e">
        <f>(Table1[[#This Row],[poisson_likelihood]] - (1-Table1[[#This Row],[poisson_likelihood]])/(1/Table1[[#This Row],[99/pinn implied]]-1))/4</f>
        <v>#DIV/0!</v>
      </c>
      <c r="Q158" s="3" t="e">
        <f>Table1[[#This Row],[kelly/4 99]]*$W$2*$U$2</f>
        <v>#DIV/0!</v>
      </c>
      <c r="S1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59" spans="1:19" x14ac:dyDescent="0.2">
      <c r="A159">
        <v>8893</v>
      </c>
      <c r="B159" t="s">
        <v>184</v>
      </c>
      <c r="C159" s="1">
        <v>45625</v>
      </c>
      <c r="D159" t="s">
        <v>12</v>
      </c>
      <c r="E159">
        <v>1.5</v>
      </c>
      <c r="F159" s="2">
        <v>0.60606060606060597</v>
      </c>
      <c r="G159" s="2">
        <v>0.63515699660583702</v>
      </c>
      <c r="H159" s="2">
        <v>0.59037293093654697</v>
      </c>
      <c r="I159" s="2">
        <v>0.60975609756097504</v>
      </c>
      <c r="J159" s="2">
        <v>0.60942760942760899</v>
      </c>
      <c r="K159" s="2">
        <v>-9.9556399825759204E-3</v>
      </c>
      <c r="M159" s="2" t="e">
        <f>(Table1[[#This Row],[poisson_likelihood]] - (1-Table1[[#This Row],[poisson_likelihood]])/(1/Table1[[#This Row],[365 implied]]-1))/4</f>
        <v>#DIV/0!</v>
      </c>
      <c r="N159" s="3" t="e">
        <f>Table1[[#This Row],[kelly/4 365]]*$W$2*$U$2</f>
        <v>#DIV/0!</v>
      </c>
      <c r="P159" s="2" t="e">
        <f>(Table1[[#This Row],[poisson_likelihood]] - (1-Table1[[#This Row],[poisson_likelihood]])/(1/Table1[[#This Row],[99/pinn implied]]-1))/4</f>
        <v>#DIV/0!</v>
      </c>
      <c r="Q159" s="3" t="e">
        <f>Table1[[#This Row],[kelly/4 99]]*$W$2*$U$2</f>
        <v>#DIV/0!</v>
      </c>
      <c r="S1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0" spans="1:19" x14ac:dyDescent="0.2">
      <c r="A160">
        <v>8570</v>
      </c>
      <c r="B160" t="s">
        <v>22</v>
      </c>
      <c r="C160" s="1">
        <v>45625</v>
      </c>
      <c r="D160" t="s">
        <v>13</v>
      </c>
      <c r="E160">
        <v>1.5</v>
      </c>
      <c r="F160" s="2">
        <v>0.40485829959514102</v>
      </c>
      <c r="G160" s="2">
        <v>0.34975718824023699</v>
      </c>
      <c r="H160" s="2">
        <v>0.38013751205204099</v>
      </c>
      <c r="I160" s="2">
        <v>0.41176470588235198</v>
      </c>
      <c r="J160" s="2">
        <v>0.387692307692307</v>
      </c>
      <c r="K160" s="2">
        <v>-1.0384412454329301E-2</v>
      </c>
      <c r="M160" s="2" t="e">
        <f>(Table1[[#This Row],[poisson_likelihood]] - (1-Table1[[#This Row],[poisson_likelihood]])/(1/Table1[[#This Row],[365 implied]]-1))/4</f>
        <v>#DIV/0!</v>
      </c>
      <c r="N160" s="3" t="e">
        <f>Table1[[#This Row],[kelly/4 365]]*$W$2*$U$2</f>
        <v>#DIV/0!</v>
      </c>
      <c r="P160" s="2" t="e">
        <f>(Table1[[#This Row],[poisson_likelihood]] - (1-Table1[[#This Row],[poisson_likelihood]])/(1/Table1[[#This Row],[99/pinn implied]]-1))/4</f>
        <v>#DIV/0!</v>
      </c>
      <c r="Q160" s="3" t="e">
        <f>Table1[[#This Row],[kelly/4 99]]*$W$2*$U$2</f>
        <v>#DIV/0!</v>
      </c>
      <c r="S1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1" spans="1:19" x14ac:dyDescent="0.2">
      <c r="A161">
        <v>8623</v>
      </c>
      <c r="B161" t="s">
        <v>49</v>
      </c>
      <c r="C161" s="1">
        <v>45625</v>
      </c>
      <c r="D161" t="s">
        <v>12</v>
      </c>
      <c r="E161">
        <v>1.5</v>
      </c>
      <c r="F161" s="2">
        <v>0.63694267515923497</v>
      </c>
      <c r="G161" s="2">
        <v>0.66334958585280901</v>
      </c>
      <c r="H161" s="2">
        <v>0.62131572684033998</v>
      </c>
      <c r="I161" s="2">
        <v>0.66863905325443695</v>
      </c>
      <c r="J161" s="2">
        <v>0.64041095890410904</v>
      </c>
      <c r="K161" s="2">
        <v>-1.0760661780993599E-2</v>
      </c>
      <c r="M161" s="2" t="e">
        <f>(Table1[[#This Row],[poisson_likelihood]] - (1-Table1[[#This Row],[poisson_likelihood]])/(1/Table1[[#This Row],[365 implied]]-1))/4</f>
        <v>#DIV/0!</v>
      </c>
      <c r="N161" s="3" t="e">
        <f>Table1[[#This Row],[kelly/4 365]]*$W$2*$U$2</f>
        <v>#DIV/0!</v>
      </c>
      <c r="P161" s="2" t="e">
        <f>(Table1[[#This Row],[poisson_likelihood]] - (1-Table1[[#This Row],[poisson_likelihood]])/(1/Table1[[#This Row],[99/pinn implied]]-1))/4</f>
        <v>#DIV/0!</v>
      </c>
      <c r="Q161" s="3" t="e">
        <f>Table1[[#This Row],[kelly/4 99]]*$W$2*$U$2</f>
        <v>#DIV/0!</v>
      </c>
      <c r="S1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2" spans="1:19" x14ac:dyDescent="0.2">
      <c r="A162">
        <v>8864</v>
      </c>
      <c r="B162" t="s">
        <v>169</v>
      </c>
      <c r="C162" s="1">
        <v>45625</v>
      </c>
      <c r="D162" t="s">
        <v>13</v>
      </c>
      <c r="E162">
        <v>2.5</v>
      </c>
      <c r="F162" s="2">
        <v>0.45454545454545398</v>
      </c>
      <c r="G162" s="2">
        <v>0.39106515287124199</v>
      </c>
      <c r="H162" s="2">
        <v>0.43104795290077702</v>
      </c>
      <c r="I162" s="2">
        <v>0.45624999999999999</v>
      </c>
      <c r="J162" s="2">
        <v>0.436860068259385</v>
      </c>
      <c r="K162" s="2">
        <v>-1.0769688253810399E-2</v>
      </c>
      <c r="M162" s="2" t="e">
        <f>(Table1[[#This Row],[poisson_likelihood]] - (1-Table1[[#This Row],[poisson_likelihood]])/(1/Table1[[#This Row],[365 implied]]-1))/4</f>
        <v>#DIV/0!</v>
      </c>
      <c r="N162" s="3" t="e">
        <f>Table1[[#This Row],[kelly/4 365]]*$W$2*$U$2</f>
        <v>#DIV/0!</v>
      </c>
      <c r="P162" s="2" t="e">
        <f>(Table1[[#This Row],[poisson_likelihood]] - (1-Table1[[#This Row],[poisson_likelihood]])/(1/Table1[[#This Row],[99/pinn implied]]-1))/4</f>
        <v>#DIV/0!</v>
      </c>
      <c r="Q162" s="3" t="e">
        <f>Table1[[#This Row],[kelly/4 99]]*$W$2*$U$2</f>
        <v>#DIV/0!</v>
      </c>
      <c r="S1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3" spans="1:19" x14ac:dyDescent="0.2">
      <c r="A163">
        <v>8639</v>
      </c>
      <c r="B163" t="s">
        <v>57</v>
      </c>
      <c r="C163" s="1">
        <v>45625</v>
      </c>
      <c r="D163" t="s">
        <v>12</v>
      </c>
      <c r="E163">
        <v>2.5</v>
      </c>
      <c r="F163" s="2">
        <v>0.64102564102564097</v>
      </c>
      <c r="G163" s="2">
        <v>0.64939958507375195</v>
      </c>
      <c r="H163" s="2">
        <v>0.62549741594007802</v>
      </c>
      <c r="I163" s="2">
        <v>0.57692307692307598</v>
      </c>
      <c r="J163" s="2">
        <v>0.59734513274336198</v>
      </c>
      <c r="K163" s="2">
        <v>-1.08142996131597E-2</v>
      </c>
      <c r="M163" s="2" t="e">
        <f>(Table1[[#This Row],[poisson_likelihood]] - (1-Table1[[#This Row],[poisson_likelihood]])/(1/Table1[[#This Row],[365 implied]]-1))/4</f>
        <v>#DIV/0!</v>
      </c>
      <c r="N163" s="3" t="e">
        <f>Table1[[#This Row],[kelly/4 365]]*$W$2*$U$2</f>
        <v>#DIV/0!</v>
      </c>
      <c r="P163" s="2" t="e">
        <f>(Table1[[#This Row],[poisson_likelihood]] - (1-Table1[[#This Row],[poisson_likelihood]])/(1/Table1[[#This Row],[99/pinn implied]]-1))/4</f>
        <v>#DIV/0!</v>
      </c>
      <c r="Q163" s="3" t="e">
        <f>Table1[[#This Row],[kelly/4 99]]*$W$2*$U$2</f>
        <v>#DIV/0!</v>
      </c>
      <c r="S1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4" spans="1:19" x14ac:dyDescent="0.2">
      <c r="A164">
        <v>8805</v>
      </c>
      <c r="B164" t="s">
        <v>140</v>
      </c>
      <c r="C164" s="1">
        <v>45625</v>
      </c>
      <c r="D164" t="s">
        <v>12</v>
      </c>
      <c r="E164">
        <v>2.5</v>
      </c>
      <c r="F164" s="2">
        <v>0.52910052910052896</v>
      </c>
      <c r="G164" s="2">
        <v>0.54832487101330596</v>
      </c>
      <c r="H164" s="2">
        <v>0.508184937652155</v>
      </c>
      <c r="I164" s="2">
        <v>0.47486033519553</v>
      </c>
      <c r="J164" s="2">
        <v>0.50156739811912199</v>
      </c>
      <c r="K164" s="2">
        <v>-1.11040639992769E-2</v>
      </c>
      <c r="M164" s="2" t="e">
        <f>(Table1[[#This Row],[poisson_likelihood]] - (1-Table1[[#This Row],[poisson_likelihood]])/(1/Table1[[#This Row],[365 implied]]-1))/4</f>
        <v>#DIV/0!</v>
      </c>
      <c r="N164" s="3" t="e">
        <f>Table1[[#This Row],[kelly/4 365]]*$W$2*$U$2</f>
        <v>#DIV/0!</v>
      </c>
      <c r="P164" s="2" t="e">
        <f>(Table1[[#This Row],[poisson_likelihood]] - (1-Table1[[#This Row],[poisson_likelihood]])/(1/Table1[[#This Row],[99/pinn implied]]-1))/4</f>
        <v>#DIV/0!</v>
      </c>
      <c r="Q164" s="3" t="e">
        <f>Table1[[#This Row],[kelly/4 99]]*$W$2*$U$2</f>
        <v>#DIV/0!</v>
      </c>
      <c r="S1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5" spans="1:19" x14ac:dyDescent="0.2">
      <c r="A165">
        <v>8604</v>
      </c>
      <c r="B165" t="s">
        <v>39</v>
      </c>
      <c r="C165" s="1">
        <v>45625</v>
      </c>
      <c r="D165" t="s">
        <v>13</v>
      </c>
      <c r="E165">
        <v>2.5</v>
      </c>
      <c r="F165" s="2">
        <v>0.476190476190476</v>
      </c>
      <c r="G165" s="2">
        <v>0.41494857745713198</v>
      </c>
      <c r="H165" s="2">
        <v>0.452562554017374</v>
      </c>
      <c r="I165" s="2">
        <v>0.46408839779005501</v>
      </c>
      <c r="J165" s="2">
        <v>0.436708860759493</v>
      </c>
      <c r="K165" s="2">
        <v>-1.1276962855344101E-2</v>
      </c>
      <c r="M165" s="2" t="e">
        <f>(Table1[[#This Row],[poisson_likelihood]] - (1-Table1[[#This Row],[poisson_likelihood]])/(1/Table1[[#This Row],[365 implied]]-1))/4</f>
        <v>#DIV/0!</v>
      </c>
      <c r="N165" s="3" t="e">
        <f>Table1[[#This Row],[kelly/4 365]]*$W$2*$U$2</f>
        <v>#DIV/0!</v>
      </c>
      <c r="P165" s="2" t="e">
        <f>(Table1[[#This Row],[poisson_likelihood]] - (1-Table1[[#This Row],[poisson_likelihood]])/(1/Table1[[#This Row],[99/pinn implied]]-1))/4</f>
        <v>#DIV/0!</v>
      </c>
      <c r="Q165" s="3" t="e">
        <f>Table1[[#This Row],[kelly/4 99]]*$W$2*$U$2</f>
        <v>#DIV/0!</v>
      </c>
      <c r="S1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6" spans="1:19" x14ac:dyDescent="0.2">
      <c r="A166">
        <v>8615</v>
      </c>
      <c r="B166" t="s">
        <v>45</v>
      </c>
      <c r="C166" s="1">
        <v>45625</v>
      </c>
      <c r="D166" t="s">
        <v>12</v>
      </c>
      <c r="E166">
        <v>2.5</v>
      </c>
      <c r="F166" s="2">
        <v>0.51020408163265296</v>
      </c>
      <c r="G166" s="2">
        <v>0.53020635727971599</v>
      </c>
      <c r="H166" s="2">
        <v>0.48804923269192302</v>
      </c>
      <c r="I166" s="2">
        <v>0.53216374269005795</v>
      </c>
      <c r="J166" s="2">
        <v>0.49333333333333301</v>
      </c>
      <c r="K166" s="2">
        <v>-1.13082041468309E-2</v>
      </c>
      <c r="M166" s="2" t="e">
        <f>(Table1[[#This Row],[poisson_likelihood]] - (1-Table1[[#This Row],[poisson_likelihood]])/(1/Table1[[#This Row],[365 implied]]-1))/4</f>
        <v>#DIV/0!</v>
      </c>
      <c r="N166" s="3" t="e">
        <f>Table1[[#This Row],[kelly/4 365]]*$W$2*$U$2</f>
        <v>#DIV/0!</v>
      </c>
      <c r="P166" s="2" t="e">
        <f>(Table1[[#This Row],[poisson_likelihood]] - (1-Table1[[#This Row],[poisson_likelihood]])/(1/Table1[[#This Row],[99/pinn implied]]-1))/4</f>
        <v>#DIV/0!</v>
      </c>
      <c r="Q166" s="3" t="e">
        <f>Table1[[#This Row],[kelly/4 99]]*$W$2*$U$2</f>
        <v>#DIV/0!</v>
      </c>
      <c r="S1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7" spans="1:19" x14ac:dyDescent="0.2">
      <c r="A167">
        <v>8823</v>
      </c>
      <c r="B167" t="s">
        <v>149</v>
      </c>
      <c r="C167" s="1">
        <v>45625</v>
      </c>
      <c r="D167" t="s">
        <v>12</v>
      </c>
      <c r="E167">
        <v>3.5</v>
      </c>
      <c r="F167" s="2">
        <v>0.52910052910052896</v>
      </c>
      <c r="G167" s="2">
        <v>0.54278915848752995</v>
      </c>
      <c r="H167" s="2">
        <v>0.50739367887312503</v>
      </c>
      <c r="I167" s="2">
        <v>0.50980392156862697</v>
      </c>
      <c r="J167" s="2">
        <v>0.51102941176470495</v>
      </c>
      <c r="K167" s="2">
        <v>-1.1524142396009299E-2</v>
      </c>
      <c r="M167" s="2" t="e">
        <f>(Table1[[#This Row],[poisson_likelihood]] - (1-Table1[[#This Row],[poisson_likelihood]])/(1/Table1[[#This Row],[365 implied]]-1))/4</f>
        <v>#DIV/0!</v>
      </c>
      <c r="N167" s="3" t="e">
        <f>Table1[[#This Row],[kelly/4 365]]*$W$2*$U$2</f>
        <v>#DIV/0!</v>
      </c>
      <c r="P167" s="2" t="e">
        <f>(Table1[[#This Row],[poisson_likelihood]] - (1-Table1[[#This Row],[poisson_likelihood]])/(1/Table1[[#This Row],[99/pinn implied]]-1))/4</f>
        <v>#DIV/0!</v>
      </c>
      <c r="Q167" s="3" t="e">
        <f>Table1[[#This Row],[kelly/4 99]]*$W$2*$U$2</f>
        <v>#DIV/0!</v>
      </c>
      <c r="S1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8" spans="1:19" x14ac:dyDescent="0.2">
      <c r="A168">
        <v>8625</v>
      </c>
      <c r="B168" t="s">
        <v>50</v>
      </c>
      <c r="C168" s="1">
        <v>45625</v>
      </c>
      <c r="D168" t="s">
        <v>12</v>
      </c>
      <c r="E168">
        <v>2.5</v>
      </c>
      <c r="F168" s="2">
        <v>0.427350427350427</v>
      </c>
      <c r="G168" s="2">
        <v>0.442347649219404</v>
      </c>
      <c r="H168" s="2">
        <v>0.40043070371056999</v>
      </c>
      <c r="I168" s="2">
        <v>0.403100775193798</v>
      </c>
      <c r="J168" s="2">
        <v>0.42803030303030298</v>
      </c>
      <c r="K168" s="2">
        <v>-1.17522674099374E-2</v>
      </c>
      <c r="M168" s="2" t="e">
        <f>(Table1[[#This Row],[poisson_likelihood]] - (1-Table1[[#This Row],[poisson_likelihood]])/(1/Table1[[#This Row],[365 implied]]-1))/4</f>
        <v>#DIV/0!</v>
      </c>
      <c r="N168" s="3" t="e">
        <f>Table1[[#This Row],[kelly/4 365]]*$W$2*$U$2</f>
        <v>#DIV/0!</v>
      </c>
      <c r="P168" s="2" t="e">
        <f>(Table1[[#This Row],[poisson_likelihood]] - (1-Table1[[#This Row],[poisson_likelihood]])/(1/Table1[[#This Row],[99/pinn implied]]-1))/4</f>
        <v>#DIV/0!</v>
      </c>
      <c r="Q168" s="3" t="e">
        <f>Table1[[#This Row],[kelly/4 99]]*$W$2*$U$2</f>
        <v>#DIV/0!</v>
      </c>
      <c r="S1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69" spans="1:19" x14ac:dyDescent="0.2">
      <c r="A169">
        <v>8699</v>
      </c>
      <c r="B169" t="s">
        <v>87</v>
      </c>
      <c r="C169" s="1">
        <v>45625</v>
      </c>
      <c r="D169" t="s">
        <v>12</v>
      </c>
      <c r="E169">
        <v>2.5</v>
      </c>
      <c r="F169" s="2">
        <v>0.59523809523809501</v>
      </c>
      <c r="G169" s="2">
        <v>0.61860853360216295</v>
      </c>
      <c r="H169" s="2">
        <v>0.57615846023308104</v>
      </c>
      <c r="I169" s="2">
        <v>0.60588235294117598</v>
      </c>
      <c r="J169" s="2">
        <v>0.58904109589041098</v>
      </c>
      <c r="K169" s="2">
        <v>-1.17844804442733E-2</v>
      </c>
      <c r="M169" s="2" t="e">
        <f>(Table1[[#This Row],[poisson_likelihood]] - (1-Table1[[#This Row],[poisson_likelihood]])/(1/Table1[[#This Row],[365 implied]]-1))/4</f>
        <v>#DIV/0!</v>
      </c>
      <c r="N169" s="3" t="e">
        <f>Table1[[#This Row],[kelly/4 365]]*$W$2*$U$2</f>
        <v>#DIV/0!</v>
      </c>
      <c r="P169" s="2" t="e">
        <f>(Table1[[#This Row],[poisson_likelihood]] - (1-Table1[[#This Row],[poisson_likelihood]])/(1/Table1[[#This Row],[99/pinn implied]]-1))/4</f>
        <v>#DIV/0!</v>
      </c>
      <c r="Q169" s="3" t="e">
        <f>Table1[[#This Row],[kelly/4 99]]*$W$2*$U$2</f>
        <v>#DIV/0!</v>
      </c>
      <c r="S1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0" spans="1:19" x14ac:dyDescent="0.2">
      <c r="A170">
        <v>8684</v>
      </c>
      <c r="B170" t="s">
        <v>79</v>
      </c>
      <c r="C170" s="1">
        <v>45625</v>
      </c>
      <c r="D170" t="s">
        <v>13</v>
      </c>
      <c r="E170">
        <v>1.5</v>
      </c>
      <c r="F170" s="2">
        <v>0.434782608695652</v>
      </c>
      <c r="G170" s="2">
        <v>0.37596524555843303</v>
      </c>
      <c r="H170" s="2">
        <v>0.40601280041889998</v>
      </c>
      <c r="I170" s="2">
        <v>0.493670886075949</v>
      </c>
      <c r="J170" s="2">
        <v>0.45018450184501801</v>
      </c>
      <c r="K170" s="2">
        <v>-1.2725107507024901E-2</v>
      </c>
      <c r="M170" s="2" t="e">
        <f>(Table1[[#This Row],[poisson_likelihood]] - (1-Table1[[#This Row],[poisson_likelihood]])/(1/Table1[[#This Row],[365 implied]]-1))/4</f>
        <v>#DIV/0!</v>
      </c>
      <c r="N170" s="3" t="e">
        <f>Table1[[#This Row],[kelly/4 365]]*$W$2*$U$2</f>
        <v>#DIV/0!</v>
      </c>
      <c r="P170" s="2" t="e">
        <f>(Table1[[#This Row],[poisson_likelihood]] - (1-Table1[[#This Row],[poisson_likelihood]])/(1/Table1[[#This Row],[99/pinn implied]]-1))/4</f>
        <v>#DIV/0!</v>
      </c>
      <c r="Q170" s="3" t="e">
        <f>Table1[[#This Row],[kelly/4 99]]*$W$2*$U$2</f>
        <v>#DIV/0!</v>
      </c>
      <c r="S1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1" spans="1:19" x14ac:dyDescent="0.2">
      <c r="A171">
        <v>8784</v>
      </c>
      <c r="B171" t="s">
        <v>129</v>
      </c>
      <c r="C171" s="1">
        <v>45625</v>
      </c>
      <c r="D171" t="s">
        <v>13</v>
      </c>
      <c r="E171">
        <v>1.5</v>
      </c>
      <c r="F171" s="2">
        <v>0.40816326530612201</v>
      </c>
      <c r="G171" s="2">
        <v>0.34232607950390698</v>
      </c>
      <c r="H171" s="2">
        <v>0.37595540160263602</v>
      </c>
      <c r="I171" s="2">
        <v>0.41025641025641002</v>
      </c>
      <c r="J171" s="2">
        <v>0.40875912408759102</v>
      </c>
      <c r="K171" s="2">
        <v>-1.36050458747481E-2</v>
      </c>
      <c r="M171" s="2" t="e">
        <f>(Table1[[#This Row],[poisson_likelihood]] - (1-Table1[[#This Row],[poisson_likelihood]])/(1/Table1[[#This Row],[365 implied]]-1))/4</f>
        <v>#DIV/0!</v>
      </c>
      <c r="N171" s="3" t="e">
        <f>Table1[[#This Row],[kelly/4 365]]*$W$2*$U$2</f>
        <v>#DIV/0!</v>
      </c>
      <c r="P171" s="2" t="e">
        <f>(Table1[[#This Row],[poisson_likelihood]] - (1-Table1[[#This Row],[poisson_likelihood]])/(1/Table1[[#This Row],[99/pinn implied]]-1))/4</f>
        <v>#DIV/0!</v>
      </c>
      <c r="Q171" s="3" t="e">
        <f>Table1[[#This Row],[kelly/4 99]]*$W$2*$U$2</f>
        <v>#DIV/0!</v>
      </c>
      <c r="S1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2" spans="1:19" x14ac:dyDescent="0.2">
      <c r="A172">
        <v>8700</v>
      </c>
      <c r="B172" t="s">
        <v>87</v>
      </c>
      <c r="C172" s="1">
        <v>45625</v>
      </c>
      <c r="D172" t="s">
        <v>13</v>
      </c>
      <c r="E172">
        <v>2.5</v>
      </c>
      <c r="F172" s="2">
        <v>0.45454545454545398</v>
      </c>
      <c r="G172" s="2">
        <v>0.381391466397836</v>
      </c>
      <c r="H172" s="2">
        <v>0.42384153976691802</v>
      </c>
      <c r="I172" s="2">
        <v>0.39411764705882302</v>
      </c>
      <c r="J172" s="2">
        <v>0.41095890410958902</v>
      </c>
      <c r="K172" s="2">
        <v>-1.40726276068288E-2</v>
      </c>
      <c r="M172" s="2" t="e">
        <f>(Table1[[#This Row],[poisson_likelihood]] - (1-Table1[[#This Row],[poisson_likelihood]])/(1/Table1[[#This Row],[365 implied]]-1))/4</f>
        <v>#DIV/0!</v>
      </c>
      <c r="N172" s="3" t="e">
        <f>Table1[[#This Row],[kelly/4 365]]*$W$2*$U$2</f>
        <v>#DIV/0!</v>
      </c>
      <c r="P172" s="2" t="e">
        <f>(Table1[[#This Row],[poisson_likelihood]] - (1-Table1[[#This Row],[poisson_likelihood]])/(1/Table1[[#This Row],[99/pinn implied]]-1))/4</f>
        <v>#DIV/0!</v>
      </c>
      <c r="Q172" s="3" t="e">
        <f>Table1[[#This Row],[kelly/4 99]]*$W$2*$U$2</f>
        <v>#DIV/0!</v>
      </c>
      <c r="S1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3" spans="1:19" x14ac:dyDescent="0.2">
      <c r="A173">
        <v>8730</v>
      </c>
      <c r="B173" t="s">
        <v>102</v>
      </c>
      <c r="C173" s="1">
        <v>45625</v>
      </c>
      <c r="D173" t="s">
        <v>13</v>
      </c>
      <c r="E173">
        <v>1.5</v>
      </c>
      <c r="F173" s="2">
        <v>0.44843049327354201</v>
      </c>
      <c r="G173" s="2">
        <v>0.38368351229562497</v>
      </c>
      <c r="H173" s="2">
        <v>0.41685047198674302</v>
      </c>
      <c r="I173" s="2">
        <v>0.443037974683544</v>
      </c>
      <c r="J173" s="2">
        <v>0.43581081081081002</v>
      </c>
      <c r="K173" s="2">
        <v>-1.4313708835276899E-2</v>
      </c>
      <c r="M173" s="2" t="e">
        <f>(Table1[[#This Row],[poisson_likelihood]] - (1-Table1[[#This Row],[poisson_likelihood]])/(1/Table1[[#This Row],[365 implied]]-1))/4</f>
        <v>#DIV/0!</v>
      </c>
      <c r="N173" s="3" t="e">
        <f>Table1[[#This Row],[kelly/4 365]]*$W$2*$U$2</f>
        <v>#DIV/0!</v>
      </c>
      <c r="P173" s="2" t="e">
        <f>(Table1[[#This Row],[poisson_likelihood]] - (1-Table1[[#This Row],[poisson_likelihood]])/(1/Table1[[#This Row],[99/pinn implied]]-1))/4</f>
        <v>#DIV/0!</v>
      </c>
      <c r="Q173" s="3" t="e">
        <f>Table1[[#This Row],[kelly/4 99]]*$W$2*$U$2</f>
        <v>#DIV/0!</v>
      </c>
      <c r="S1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4" spans="1:19" x14ac:dyDescent="0.2">
      <c r="A174">
        <v>8658</v>
      </c>
      <c r="B174" t="s">
        <v>66</v>
      </c>
      <c r="C174" s="1">
        <v>45625</v>
      </c>
      <c r="D174" t="s">
        <v>13</v>
      </c>
      <c r="E174">
        <v>1.5</v>
      </c>
      <c r="F174" s="2">
        <v>0.42553191489361702</v>
      </c>
      <c r="G174" s="2">
        <v>0.370758983231463</v>
      </c>
      <c r="H174" s="2">
        <v>0.392418148049197</v>
      </c>
      <c r="I174" s="2">
        <v>0.37241379310344802</v>
      </c>
      <c r="J174" s="2">
        <v>0.456349206349206</v>
      </c>
      <c r="K174" s="2">
        <v>-1.44106207563677E-2</v>
      </c>
      <c r="M174" s="2" t="e">
        <f>(Table1[[#This Row],[poisson_likelihood]] - (1-Table1[[#This Row],[poisson_likelihood]])/(1/Table1[[#This Row],[365 implied]]-1))/4</f>
        <v>#DIV/0!</v>
      </c>
      <c r="N174" s="3" t="e">
        <f>Table1[[#This Row],[kelly/4 365]]*$W$2*$U$2</f>
        <v>#DIV/0!</v>
      </c>
      <c r="P174" s="2" t="e">
        <f>(Table1[[#This Row],[poisson_likelihood]] - (1-Table1[[#This Row],[poisson_likelihood]])/(1/Table1[[#This Row],[99/pinn implied]]-1))/4</f>
        <v>#DIV/0!</v>
      </c>
      <c r="Q174" s="3" t="e">
        <f>Table1[[#This Row],[kelly/4 99]]*$W$2*$U$2</f>
        <v>#DIV/0!</v>
      </c>
      <c r="S1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5" spans="1:19" x14ac:dyDescent="0.2">
      <c r="A175">
        <v>8685</v>
      </c>
      <c r="B175" t="s">
        <v>80</v>
      </c>
      <c r="C175" s="1">
        <v>45625</v>
      </c>
      <c r="D175" t="s">
        <v>12</v>
      </c>
      <c r="E175">
        <v>2.5</v>
      </c>
      <c r="F175" s="2">
        <v>0.58479532163742598</v>
      </c>
      <c r="G175" s="2">
        <v>0.59358285311482295</v>
      </c>
      <c r="H175" s="2">
        <v>0.56073871862816604</v>
      </c>
      <c r="I175" s="2">
        <v>0.49206349206349198</v>
      </c>
      <c r="J175" s="2">
        <v>0.51963746223564899</v>
      </c>
      <c r="K175" s="2">
        <v>-1.4484785614730499E-2</v>
      </c>
      <c r="M175" s="2" t="e">
        <f>(Table1[[#This Row],[poisson_likelihood]] - (1-Table1[[#This Row],[poisson_likelihood]])/(1/Table1[[#This Row],[365 implied]]-1))/4</f>
        <v>#DIV/0!</v>
      </c>
      <c r="N175" s="3" t="e">
        <f>Table1[[#This Row],[kelly/4 365]]*$W$2*$U$2</f>
        <v>#DIV/0!</v>
      </c>
      <c r="P175" s="2" t="e">
        <f>(Table1[[#This Row],[poisson_likelihood]] - (1-Table1[[#This Row],[poisson_likelihood]])/(1/Table1[[#This Row],[99/pinn implied]]-1))/4</f>
        <v>#DIV/0!</v>
      </c>
      <c r="Q175" s="3" t="e">
        <f>Table1[[#This Row],[kelly/4 99]]*$W$2*$U$2</f>
        <v>#DIV/0!</v>
      </c>
      <c r="S1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6" spans="1:19" x14ac:dyDescent="0.2">
      <c r="A176">
        <v>8729</v>
      </c>
      <c r="B176" t="s">
        <v>102</v>
      </c>
      <c r="C176" s="1">
        <v>45625</v>
      </c>
      <c r="D176" t="s">
        <v>12</v>
      </c>
      <c r="E176">
        <v>1.5</v>
      </c>
      <c r="F176" s="2">
        <v>0.60606060606060597</v>
      </c>
      <c r="G176" s="2">
        <v>0.61631648770437397</v>
      </c>
      <c r="H176" s="2">
        <v>0.58314952801325604</v>
      </c>
      <c r="I176" s="2">
        <v>0.556962025316455</v>
      </c>
      <c r="J176" s="2">
        <v>0.56418918918918903</v>
      </c>
      <c r="K176" s="2">
        <v>-1.45397226069717E-2</v>
      </c>
      <c r="M176" s="2" t="e">
        <f>(Table1[[#This Row],[poisson_likelihood]] - (1-Table1[[#This Row],[poisson_likelihood]])/(1/Table1[[#This Row],[365 implied]]-1))/4</f>
        <v>#DIV/0!</v>
      </c>
      <c r="N176" s="3" t="e">
        <f>Table1[[#This Row],[kelly/4 365]]*$W$2*$U$2</f>
        <v>#DIV/0!</v>
      </c>
      <c r="P176" s="2" t="e">
        <f>(Table1[[#This Row],[poisson_likelihood]] - (1-Table1[[#This Row],[poisson_likelihood]])/(1/Table1[[#This Row],[99/pinn implied]]-1))/4</f>
        <v>#DIV/0!</v>
      </c>
      <c r="Q176" s="3" t="e">
        <f>Table1[[#This Row],[kelly/4 99]]*$W$2*$U$2</f>
        <v>#DIV/0!</v>
      </c>
      <c r="S1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7" spans="1:19" x14ac:dyDescent="0.2">
      <c r="A177">
        <v>8672</v>
      </c>
      <c r="B177" t="s">
        <v>73</v>
      </c>
      <c r="C177" s="1">
        <v>45625</v>
      </c>
      <c r="D177" t="s">
        <v>13</v>
      </c>
      <c r="E177">
        <v>2.5</v>
      </c>
      <c r="F177" s="2">
        <v>0.512820512820512</v>
      </c>
      <c r="G177" s="2">
        <v>0.43505974431544098</v>
      </c>
      <c r="H177" s="2">
        <v>0.48420001947161601</v>
      </c>
      <c r="I177" s="2">
        <v>0.46524064171122997</v>
      </c>
      <c r="J177" s="2">
        <v>0.46153846153846101</v>
      </c>
      <c r="K177" s="2">
        <v>-1.46868321132494E-2</v>
      </c>
      <c r="M177" s="2" t="e">
        <f>(Table1[[#This Row],[poisson_likelihood]] - (1-Table1[[#This Row],[poisson_likelihood]])/(1/Table1[[#This Row],[365 implied]]-1))/4</f>
        <v>#DIV/0!</v>
      </c>
      <c r="N177" s="3" t="e">
        <f>Table1[[#This Row],[kelly/4 365]]*$W$2*$U$2</f>
        <v>#DIV/0!</v>
      </c>
      <c r="P177" s="2" t="e">
        <f>(Table1[[#This Row],[poisson_likelihood]] - (1-Table1[[#This Row],[poisson_likelihood]])/(1/Table1[[#This Row],[99/pinn implied]]-1))/4</f>
        <v>#DIV/0!</v>
      </c>
      <c r="Q177" s="3" t="e">
        <f>Table1[[#This Row],[kelly/4 99]]*$W$2*$U$2</f>
        <v>#DIV/0!</v>
      </c>
      <c r="S1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8" spans="1:19" x14ac:dyDescent="0.2">
      <c r="A178">
        <v>8754</v>
      </c>
      <c r="B178" t="s">
        <v>114</v>
      </c>
      <c r="C178" s="1">
        <v>45625</v>
      </c>
      <c r="D178" t="s">
        <v>13</v>
      </c>
      <c r="E178">
        <v>1.5</v>
      </c>
      <c r="F178" s="2">
        <v>0.45871559633027498</v>
      </c>
      <c r="G178" s="2">
        <v>0.38661322379537699</v>
      </c>
      <c r="H178" s="2">
        <v>0.42672346961012603</v>
      </c>
      <c r="I178" s="2">
        <v>0.43975903614457801</v>
      </c>
      <c r="J178" s="2">
        <v>0.43772241992882499</v>
      </c>
      <c r="K178" s="2">
        <v>-1.4776024629221099E-2</v>
      </c>
      <c r="M178" s="2" t="e">
        <f>(Table1[[#This Row],[poisson_likelihood]] - (1-Table1[[#This Row],[poisson_likelihood]])/(1/Table1[[#This Row],[365 implied]]-1))/4</f>
        <v>#DIV/0!</v>
      </c>
      <c r="N178" s="3" t="e">
        <f>Table1[[#This Row],[kelly/4 365]]*$W$2*$U$2</f>
        <v>#DIV/0!</v>
      </c>
      <c r="P178" s="2" t="e">
        <f>(Table1[[#This Row],[poisson_likelihood]] - (1-Table1[[#This Row],[poisson_likelihood]])/(1/Table1[[#This Row],[99/pinn implied]]-1))/4</f>
        <v>#DIV/0!</v>
      </c>
      <c r="Q178" s="3" t="e">
        <f>Table1[[#This Row],[kelly/4 99]]*$W$2*$U$2</f>
        <v>#DIV/0!</v>
      </c>
      <c r="S1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79" spans="1:19" x14ac:dyDescent="0.2">
      <c r="A179">
        <v>8745</v>
      </c>
      <c r="B179" t="s">
        <v>110</v>
      </c>
      <c r="C179" s="1">
        <v>45625</v>
      </c>
      <c r="D179" t="s">
        <v>12</v>
      </c>
      <c r="E179">
        <v>2.5</v>
      </c>
      <c r="F179" s="2">
        <v>0.59523809523809501</v>
      </c>
      <c r="G179" s="2">
        <v>0.615919247165154</v>
      </c>
      <c r="H179" s="2">
        <v>0.57114174021766295</v>
      </c>
      <c r="I179" s="2">
        <v>0.57923497267759505</v>
      </c>
      <c r="J179" s="2">
        <v>0.58750000000000002</v>
      </c>
      <c r="K179" s="2">
        <v>-1.48830428067371E-2</v>
      </c>
      <c r="M179" s="2" t="e">
        <f>(Table1[[#This Row],[poisson_likelihood]] - (1-Table1[[#This Row],[poisson_likelihood]])/(1/Table1[[#This Row],[365 implied]]-1))/4</f>
        <v>#DIV/0!</v>
      </c>
      <c r="N179" s="3" t="e">
        <f>Table1[[#This Row],[kelly/4 365]]*$W$2*$U$2</f>
        <v>#DIV/0!</v>
      </c>
      <c r="P179" s="2" t="e">
        <f>(Table1[[#This Row],[poisson_likelihood]] - (1-Table1[[#This Row],[poisson_likelihood]])/(1/Table1[[#This Row],[99/pinn implied]]-1))/4</f>
        <v>#DIV/0!</v>
      </c>
      <c r="Q179" s="3" t="e">
        <f>Table1[[#This Row],[kelly/4 99]]*$W$2*$U$2</f>
        <v>#DIV/0!</v>
      </c>
      <c r="S1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0" spans="1:19" x14ac:dyDescent="0.2">
      <c r="A180">
        <v>8709</v>
      </c>
      <c r="B180" t="s">
        <v>92</v>
      </c>
      <c r="C180" s="1">
        <v>45625</v>
      </c>
      <c r="D180" t="s">
        <v>12</v>
      </c>
      <c r="E180">
        <v>2.5</v>
      </c>
      <c r="F180" s="2">
        <v>0.43103448275862</v>
      </c>
      <c r="G180" s="2">
        <v>0.43833196525373602</v>
      </c>
      <c r="H180" s="2">
        <v>0.39672911656889898</v>
      </c>
      <c r="I180" s="2">
        <v>0.39428571428571402</v>
      </c>
      <c r="J180" s="2">
        <v>0.393442622950819</v>
      </c>
      <c r="K180" s="2">
        <v>-1.5073569992453399E-2</v>
      </c>
      <c r="M180" s="2" t="e">
        <f>(Table1[[#This Row],[poisson_likelihood]] - (1-Table1[[#This Row],[poisson_likelihood]])/(1/Table1[[#This Row],[365 implied]]-1))/4</f>
        <v>#DIV/0!</v>
      </c>
      <c r="N180" s="3" t="e">
        <f>Table1[[#This Row],[kelly/4 365]]*$W$2*$U$2</f>
        <v>#DIV/0!</v>
      </c>
      <c r="P180" s="2" t="e">
        <f>(Table1[[#This Row],[poisson_likelihood]] - (1-Table1[[#This Row],[poisson_likelihood]])/(1/Table1[[#This Row],[99/pinn implied]]-1))/4</f>
        <v>#DIV/0!</v>
      </c>
      <c r="Q180" s="3" t="e">
        <f>Table1[[#This Row],[kelly/4 99]]*$W$2*$U$2</f>
        <v>#DIV/0!</v>
      </c>
      <c r="S1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1" spans="1:19" x14ac:dyDescent="0.2">
      <c r="A181">
        <v>8683</v>
      </c>
      <c r="B181" t="s">
        <v>79</v>
      </c>
      <c r="C181" s="1">
        <v>45625</v>
      </c>
      <c r="D181" t="s">
        <v>12</v>
      </c>
      <c r="E181">
        <v>1.5</v>
      </c>
      <c r="F181" s="2">
        <v>0.61728395061728303</v>
      </c>
      <c r="G181" s="2">
        <v>0.62403475444156598</v>
      </c>
      <c r="H181" s="2">
        <v>0.59398719958109902</v>
      </c>
      <c r="I181" s="2">
        <v>0.50632911392405</v>
      </c>
      <c r="J181" s="2">
        <v>0.54981549815498099</v>
      </c>
      <c r="K181" s="2">
        <v>-1.5218038983313699E-2</v>
      </c>
      <c r="M181" s="2" t="e">
        <f>(Table1[[#This Row],[poisson_likelihood]] - (1-Table1[[#This Row],[poisson_likelihood]])/(1/Table1[[#This Row],[365 implied]]-1))/4</f>
        <v>#DIV/0!</v>
      </c>
      <c r="N181" s="3" t="e">
        <f>Table1[[#This Row],[kelly/4 365]]*$W$2*$U$2</f>
        <v>#DIV/0!</v>
      </c>
      <c r="P181" s="2" t="e">
        <f>(Table1[[#This Row],[poisson_likelihood]] - (1-Table1[[#This Row],[poisson_likelihood]])/(1/Table1[[#This Row],[99/pinn implied]]-1))/4</f>
        <v>#DIV/0!</v>
      </c>
      <c r="Q181" s="3" t="e">
        <f>Table1[[#This Row],[kelly/4 99]]*$W$2*$U$2</f>
        <v>#DIV/0!</v>
      </c>
      <c r="S1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2" spans="1:19" x14ac:dyDescent="0.2">
      <c r="A182">
        <v>8735</v>
      </c>
      <c r="B182" t="s">
        <v>105</v>
      </c>
      <c r="C182" s="1">
        <v>45625</v>
      </c>
      <c r="D182" t="s">
        <v>12</v>
      </c>
      <c r="E182">
        <v>2.5</v>
      </c>
      <c r="F182" s="2">
        <v>0.45045045045045001</v>
      </c>
      <c r="G182" s="2">
        <v>0.46336313611951702</v>
      </c>
      <c r="H182" s="2">
        <v>0.416858130213137</v>
      </c>
      <c r="I182" s="2">
        <v>0.47222222222222199</v>
      </c>
      <c r="J182" s="2">
        <v>0.46071428571428502</v>
      </c>
      <c r="K182" s="2">
        <v>-1.52817522391055E-2</v>
      </c>
      <c r="M182" s="2" t="e">
        <f>(Table1[[#This Row],[poisson_likelihood]] - (1-Table1[[#This Row],[poisson_likelihood]])/(1/Table1[[#This Row],[365 implied]]-1))/4</f>
        <v>#DIV/0!</v>
      </c>
      <c r="N182" s="3" t="e">
        <f>Table1[[#This Row],[kelly/4 365]]*$W$2*$U$2</f>
        <v>#DIV/0!</v>
      </c>
      <c r="P182" s="2" t="e">
        <f>(Table1[[#This Row],[poisson_likelihood]] - (1-Table1[[#This Row],[poisson_likelihood]])/(1/Table1[[#This Row],[99/pinn implied]]-1))/4</f>
        <v>#DIV/0!</v>
      </c>
      <c r="Q182" s="3" t="e">
        <f>Table1[[#This Row],[kelly/4 99]]*$W$2*$U$2</f>
        <v>#DIV/0!</v>
      </c>
      <c r="S1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3" spans="1:19" x14ac:dyDescent="0.2">
      <c r="A183">
        <v>8827</v>
      </c>
      <c r="B183" t="s">
        <v>151</v>
      </c>
      <c r="C183" s="1">
        <v>45625</v>
      </c>
      <c r="D183" t="s">
        <v>12</v>
      </c>
      <c r="E183">
        <v>2.5</v>
      </c>
      <c r="F183" s="2">
        <v>0.434782608695652</v>
      </c>
      <c r="G183" s="2">
        <v>0.44396290882779399</v>
      </c>
      <c r="H183" s="2">
        <v>0.399556822666711</v>
      </c>
      <c r="I183" s="2">
        <v>0.39010989010989</v>
      </c>
      <c r="J183" s="2">
        <v>0.40752351097178602</v>
      </c>
      <c r="K183" s="2">
        <v>-1.55806361281854E-2</v>
      </c>
      <c r="M183" s="2" t="e">
        <f>(Table1[[#This Row],[poisson_likelihood]] - (1-Table1[[#This Row],[poisson_likelihood]])/(1/Table1[[#This Row],[365 implied]]-1))/4</f>
        <v>#DIV/0!</v>
      </c>
      <c r="N183" s="3" t="e">
        <f>Table1[[#This Row],[kelly/4 365]]*$W$2*$U$2</f>
        <v>#DIV/0!</v>
      </c>
      <c r="P183" s="2" t="e">
        <f>(Table1[[#This Row],[poisson_likelihood]] - (1-Table1[[#This Row],[poisson_likelihood]])/(1/Table1[[#This Row],[99/pinn implied]]-1))/4</f>
        <v>#DIV/0!</v>
      </c>
      <c r="Q183" s="3" t="e">
        <f>Table1[[#This Row],[kelly/4 99]]*$W$2*$U$2</f>
        <v>#DIV/0!</v>
      </c>
      <c r="S1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4" spans="1:19" x14ac:dyDescent="0.2">
      <c r="A184">
        <v>8746</v>
      </c>
      <c r="B184" t="s">
        <v>110</v>
      </c>
      <c r="C184" s="1">
        <v>45625</v>
      </c>
      <c r="D184" t="s">
        <v>13</v>
      </c>
      <c r="E184">
        <v>2.5</v>
      </c>
      <c r="F184" s="2">
        <v>0.46296296296296202</v>
      </c>
      <c r="G184" s="2">
        <v>0.384080752834845</v>
      </c>
      <c r="H184" s="2">
        <v>0.42885825978233599</v>
      </c>
      <c r="I184" s="2">
        <v>0.42076502732240401</v>
      </c>
      <c r="J184" s="2">
        <v>0.41249999999999998</v>
      </c>
      <c r="K184" s="2">
        <v>-1.5876327342705499E-2</v>
      </c>
      <c r="M184" s="2" t="e">
        <f>(Table1[[#This Row],[poisson_likelihood]] - (1-Table1[[#This Row],[poisson_likelihood]])/(1/Table1[[#This Row],[365 implied]]-1))/4</f>
        <v>#DIV/0!</v>
      </c>
      <c r="N184" s="3" t="e">
        <f>Table1[[#This Row],[kelly/4 365]]*$W$2*$U$2</f>
        <v>#DIV/0!</v>
      </c>
      <c r="P184" s="2" t="e">
        <f>(Table1[[#This Row],[poisson_likelihood]] - (1-Table1[[#This Row],[poisson_likelihood]])/(1/Table1[[#This Row],[99/pinn implied]]-1))/4</f>
        <v>#DIV/0!</v>
      </c>
      <c r="Q184" s="3" t="e">
        <f>Table1[[#This Row],[kelly/4 99]]*$W$2*$U$2</f>
        <v>#DIV/0!</v>
      </c>
      <c r="S1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5" spans="1:19" x14ac:dyDescent="0.2">
      <c r="A185">
        <v>8675</v>
      </c>
      <c r="B185" t="s">
        <v>75</v>
      </c>
      <c r="C185" s="1">
        <v>45625</v>
      </c>
      <c r="D185" t="s">
        <v>12</v>
      </c>
      <c r="E185">
        <v>2.5</v>
      </c>
      <c r="F185" s="2">
        <v>0.54644808743169304</v>
      </c>
      <c r="G185" s="2">
        <v>0.55711797925510997</v>
      </c>
      <c r="H185" s="2">
        <v>0.51746304170775803</v>
      </c>
      <c r="I185" s="2">
        <v>0.56000000000000005</v>
      </c>
      <c r="J185" s="2">
        <v>0.550488599348534</v>
      </c>
      <c r="K185" s="2">
        <v>-1.5976696890000301E-2</v>
      </c>
      <c r="M185" s="2" t="e">
        <f>(Table1[[#This Row],[poisson_likelihood]] - (1-Table1[[#This Row],[poisson_likelihood]])/(1/Table1[[#This Row],[365 implied]]-1))/4</f>
        <v>#DIV/0!</v>
      </c>
      <c r="N185" s="3" t="e">
        <f>Table1[[#This Row],[kelly/4 365]]*$W$2*$U$2</f>
        <v>#DIV/0!</v>
      </c>
      <c r="P185" s="2" t="e">
        <f>(Table1[[#This Row],[poisson_likelihood]] - (1-Table1[[#This Row],[poisson_likelihood]])/(1/Table1[[#This Row],[99/pinn implied]]-1))/4</f>
        <v>#DIV/0!</v>
      </c>
      <c r="Q185" s="3" t="e">
        <f>Table1[[#This Row],[kelly/4 99]]*$W$2*$U$2</f>
        <v>#DIV/0!</v>
      </c>
      <c r="S1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6" spans="1:19" x14ac:dyDescent="0.2">
      <c r="A186">
        <v>8631</v>
      </c>
      <c r="B186" t="s">
        <v>53</v>
      </c>
      <c r="C186" s="1">
        <v>45625</v>
      </c>
      <c r="D186" t="s">
        <v>12</v>
      </c>
      <c r="E186">
        <v>1.5</v>
      </c>
      <c r="F186" s="2">
        <v>0.625</v>
      </c>
      <c r="G186" s="2">
        <v>0.62815088704392497</v>
      </c>
      <c r="H186" s="2">
        <v>0.60096380926261495</v>
      </c>
      <c r="I186" s="2">
        <v>0.51552795031055898</v>
      </c>
      <c r="J186" s="2">
        <v>0.54513888888888795</v>
      </c>
      <c r="K186" s="2">
        <v>-1.6024127158256098E-2</v>
      </c>
      <c r="M186" s="2" t="e">
        <f>(Table1[[#This Row],[poisson_likelihood]] - (1-Table1[[#This Row],[poisson_likelihood]])/(1/Table1[[#This Row],[365 implied]]-1))/4</f>
        <v>#DIV/0!</v>
      </c>
      <c r="N186" s="3" t="e">
        <f>Table1[[#This Row],[kelly/4 365]]*$W$2*$U$2</f>
        <v>#DIV/0!</v>
      </c>
      <c r="P186" s="2" t="e">
        <f>(Table1[[#This Row],[poisson_likelihood]] - (1-Table1[[#This Row],[poisson_likelihood]])/(1/Table1[[#This Row],[99/pinn implied]]-1))/4</f>
        <v>#DIV/0!</v>
      </c>
      <c r="Q186" s="3" t="e">
        <f>Table1[[#This Row],[kelly/4 99]]*$W$2*$U$2</f>
        <v>#DIV/0!</v>
      </c>
      <c r="S1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7" spans="1:19" x14ac:dyDescent="0.2">
      <c r="A187">
        <v>8603</v>
      </c>
      <c r="B187" t="s">
        <v>39</v>
      </c>
      <c r="C187" s="1">
        <v>45625</v>
      </c>
      <c r="D187" t="s">
        <v>12</v>
      </c>
      <c r="E187">
        <v>2.5</v>
      </c>
      <c r="F187" s="2">
        <v>0.57471264367816</v>
      </c>
      <c r="G187" s="2">
        <v>0.58505142254286702</v>
      </c>
      <c r="H187" s="2">
        <v>0.547437445982625</v>
      </c>
      <c r="I187" s="2">
        <v>0.53591160220994405</v>
      </c>
      <c r="J187" s="2">
        <v>0.563291139240506</v>
      </c>
      <c r="K187" s="2">
        <v>-1.6033393239942899E-2</v>
      </c>
      <c r="M187" s="2" t="e">
        <f>(Table1[[#This Row],[poisson_likelihood]] - (1-Table1[[#This Row],[poisson_likelihood]])/(1/Table1[[#This Row],[365 implied]]-1))/4</f>
        <v>#DIV/0!</v>
      </c>
      <c r="N187" s="3" t="e">
        <f>Table1[[#This Row],[kelly/4 365]]*$W$2*$U$2</f>
        <v>#DIV/0!</v>
      </c>
      <c r="P187" s="2" t="e">
        <f>(Table1[[#This Row],[poisson_likelihood]] - (1-Table1[[#This Row],[poisson_likelihood]])/(1/Table1[[#This Row],[99/pinn implied]]-1))/4</f>
        <v>#DIV/0!</v>
      </c>
      <c r="Q187" s="3" t="e">
        <f>Table1[[#This Row],[kelly/4 99]]*$W$2*$U$2</f>
        <v>#DIV/0!</v>
      </c>
      <c r="S1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8" spans="1:19" x14ac:dyDescent="0.2">
      <c r="A188">
        <v>8863</v>
      </c>
      <c r="B188" t="s">
        <v>169</v>
      </c>
      <c r="C188" s="1">
        <v>45625</v>
      </c>
      <c r="D188" t="s">
        <v>12</v>
      </c>
      <c r="E188">
        <v>2.5</v>
      </c>
      <c r="F188" s="2">
        <v>0.59523809523809501</v>
      </c>
      <c r="G188" s="2">
        <v>0.60893484712875701</v>
      </c>
      <c r="H188" s="2">
        <v>0.56895204709922198</v>
      </c>
      <c r="I188" s="2">
        <v>0.54374999999999996</v>
      </c>
      <c r="J188" s="2">
        <v>0.56313993174061405</v>
      </c>
      <c r="K188" s="2">
        <v>-1.62355003210682E-2</v>
      </c>
      <c r="M188" s="2" t="e">
        <f>(Table1[[#This Row],[poisson_likelihood]] - (1-Table1[[#This Row],[poisson_likelihood]])/(1/Table1[[#This Row],[365 implied]]-1))/4</f>
        <v>#DIV/0!</v>
      </c>
      <c r="N188" s="3" t="e">
        <f>Table1[[#This Row],[kelly/4 365]]*$W$2*$U$2</f>
        <v>#DIV/0!</v>
      </c>
      <c r="P188" s="2" t="e">
        <f>(Table1[[#This Row],[poisson_likelihood]] - (1-Table1[[#This Row],[poisson_likelihood]])/(1/Table1[[#This Row],[99/pinn implied]]-1))/4</f>
        <v>#DIV/0!</v>
      </c>
      <c r="Q188" s="3" t="e">
        <f>Table1[[#This Row],[kelly/4 99]]*$W$2*$U$2</f>
        <v>#DIV/0!</v>
      </c>
      <c r="S1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89" spans="1:19" x14ac:dyDescent="0.2">
      <c r="A189">
        <v>8624</v>
      </c>
      <c r="B189" t="s">
        <v>49</v>
      </c>
      <c r="C189" s="1">
        <v>45625</v>
      </c>
      <c r="D189" t="s">
        <v>13</v>
      </c>
      <c r="E189">
        <v>1.5</v>
      </c>
      <c r="F189" s="2">
        <v>0.41666666666666602</v>
      </c>
      <c r="G189" s="2">
        <v>0.33665041414718999</v>
      </c>
      <c r="H189" s="2">
        <v>0.37868427315965902</v>
      </c>
      <c r="I189" s="2">
        <v>0.33136094674556199</v>
      </c>
      <c r="J189" s="2">
        <v>0.35958904109589002</v>
      </c>
      <c r="K189" s="2">
        <v>-1.6278168645860101E-2</v>
      </c>
      <c r="M189" s="2" t="e">
        <f>(Table1[[#This Row],[poisson_likelihood]] - (1-Table1[[#This Row],[poisson_likelihood]])/(1/Table1[[#This Row],[365 implied]]-1))/4</f>
        <v>#DIV/0!</v>
      </c>
      <c r="N189" s="3" t="e">
        <f>Table1[[#This Row],[kelly/4 365]]*$W$2*$U$2</f>
        <v>#DIV/0!</v>
      </c>
      <c r="P189" s="2" t="e">
        <f>(Table1[[#This Row],[poisson_likelihood]] - (1-Table1[[#This Row],[poisson_likelihood]])/(1/Table1[[#This Row],[99/pinn implied]]-1))/4</f>
        <v>#DIV/0!</v>
      </c>
      <c r="Q189" s="3" t="e">
        <f>Table1[[#This Row],[kelly/4 99]]*$W$2*$U$2</f>
        <v>#DIV/0!</v>
      </c>
      <c r="S1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0" spans="1:19" x14ac:dyDescent="0.2">
      <c r="A190">
        <v>8626</v>
      </c>
      <c r="B190" t="s">
        <v>50</v>
      </c>
      <c r="C190" s="1">
        <v>45625</v>
      </c>
      <c r="D190" t="s">
        <v>13</v>
      </c>
      <c r="E190">
        <v>2.5</v>
      </c>
      <c r="F190" s="2">
        <v>0.625</v>
      </c>
      <c r="G190" s="2">
        <v>0.55765235078059505</v>
      </c>
      <c r="H190" s="2">
        <v>0.59956929628942901</v>
      </c>
      <c r="I190" s="2">
        <v>0.59689922480620095</v>
      </c>
      <c r="J190" s="2">
        <v>0.57196969696969702</v>
      </c>
      <c r="K190" s="2">
        <v>-1.69538024737136E-2</v>
      </c>
      <c r="M190" s="2" t="e">
        <f>(Table1[[#This Row],[poisson_likelihood]] - (1-Table1[[#This Row],[poisson_likelihood]])/(1/Table1[[#This Row],[365 implied]]-1))/4</f>
        <v>#DIV/0!</v>
      </c>
      <c r="N190" s="3" t="e">
        <f>Table1[[#This Row],[kelly/4 365]]*$W$2*$U$2</f>
        <v>#DIV/0!</v>
      </c>
      <c r="P190" s="2" t="e">
        <f>(Table1[[#This Row],[poisson_likelihood]] - (1-Table1[[#This Row],[poisson_likelihood]])/(1/Table1[[#This Row],[99/pinn implied]]-1))/4</f>
        <v>#DIV/0!</v>
      </c>
      <c r="Q190" s="3" t="e">
        <f>Table1[[#This Row],[kelly/4 99]]*$W$2*$U$2</f>
        <v>#DIV/0!</v>
      </c>
      <c r="S1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1" spans="1:19" x14ac:dyDescent="0.2">
      <c r="A191">
        <v>8854</v>
      </c>
      <c r="B191" t="s">
        <v>164</v>
      </c>
      <c r="C191" s="1">
        <v>45625</v>
      </c>
      <c r="D191" t="s">
        <v>13</v>
      </c>
      <c r="E191">
        <v>1.5</v>
      </c>
      <c r="F191" s="2">
        <v>0.42372881355932202</v>
      </c>
      <c r="G191" s="2">
        <v>0.330458986462148</v>
      </c>
      <c r="H191" s="2">
        <v>0.38459840090372899</v>
      </c>
      <c r="I191" s="2">
        <v>0.34302325581395299</v>
      </c>
      <c r="J191" s="2">
        <v>0.36513157894736797</v>
      </c>
      <c r="K191" s="2">
        <v>-1.6975693725587999E-2</v>
      </c>
      <c r="M191" s="2" t="e">
        <f>(Table1[[#This Row],[poisson_likelihood]] - (1-Table1[[#This Row],[poisson_likelihood]])/(1/Table1[[#This Row],[365 implied]]-1))/4</f>
        <v>#DIV/0!</v>
      </c>
      <c r="N191" s="3" t="e">
        <f>Table1[[#This Row],[kelly/4 365]]*$W$2*$U$2</f>
        <v>#DIV/0!</v>
      </c>
      <c r="P191" s="2" t="e">
        <f>(Table1[[#This Row],[poisson_likelihood]] - (1-Table1[[#This Row],[poisson_likelihood]])/(1/Table1[[#This Row],[99/pinn implied]]-1))/4</f>
        <v>#DIV/0!</v>
      </c>
      <c r="Q191" s="3" t="e">
        <f>Table1[[#This Row],[kelly/4 99]]*$W$2*$U$2</f>
        <v>#DIV/0!</v>
      </c>
      <c r="S1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2" spans="1:19" x14ac:dyDescent="0.2">
      <c r="A192">
        <v>8634</v>
      </c>
      <c r="B192" t="s">
        <v>54</v>
      </c>
      <c r="C192" s="1">
        <v>45625</v>
      </c>
      <c r="D192" t="s">
        <v>13</v>
      </c>
      <c r="E192">
        <v>1.5</v>
      </c>
      <c r="F192" s="2">
        <v>0.4</v>
      </c>
      <c r="G192" s="2">
        <v>0.34655937181251201</v>
      </c>
      <c r="H192" s="2">
        <v>0.35896222682204698</v>
      </c>
      <c r="I192" s="2">
        <v>0.35714285714285698</v>
      </c>
      <c r="J192" s="2">
        <v>0.38011695906432702</v>
      </c>
      <c r="K192" s="2">
        <v>-1.70990721574803E-2</v>
      </c>
      <c r="M192" s="2" t="e">
        <f>(Table1[[#This Row],[poisson_likelihood]] - (1-Table1[[#This Row],[poisson_likelihood]])/(1/Table1[[#This Row],[365 implied]]-1))/4</f>
        <v>#DIV/0!</v>
      </c>
      <c r="N192" s="3" t="e">
        <f>Table1[[#This Row],[kelly/4 365]]*$W$2*$U$2</f>
        <v>#DIV/0!</v>
      </c>
      <c r="P192" s="2" t="e">
        <f>(Table1[[#This Row],[poisson_likelihood]] - (1-Table1[[#This Row],[poisson_likelihood]])/(1/Table1[[#This Row],[99/pinn implied]]-1))/4</f>
        <v>#DIV/0!</v>
      </c>
      <c r="Q192" s="3" t="e">
        <f>Table1[[#This Row],[kelly/4 99]]*$W$2*$U$2</f>
        <v>#DIV/0!</v>
      </c>
      <c r="S1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3" spans="1:19" x14ac:dyDescent="0.2">
      <c r="A193">
        <v>8894</v>
      </c>
      <c r="B193" t="s">
        <v>184</v>
      </c>
      <c r="C193" s="1">
        <v>45625</v>
      </c>
      <c r="D193" t="s">
        <v>13</v>
      </c>
      <c r="E193">
        <v>1.5</v>
      </c>
      <c r="F193" s="2">
        <v>0.44843049327354201</v>
      </c>
      <c r="G193" s="2">
        <v>0.36484300339416198</v>
      </c>
      <c r="H193" s="2">
        <v>0.40962706906345198</v>
      </c>
      <c r="I193" s="2">
        <v>0.39024390243902402</v>
      </c>
      <c r="J193" s="2">
        <v>0.39057239057239002</v>
      </c>
      <c r="K193" s="2">
        <v>-1.7587730891971499E-2</v>
      </c>
      <c r="M193" s="2" t="e">
        <f>(Table1[[#This Row],[poisson_likelihood]] - (1-Table1[[#This Row],[poisson_likelihood]])/(1/Table1[[#This Row],[365 implied]]-1))/4</f>
        <v>#DIV/0!</v>
      </c>
      <c r="N193" s="3" t="e">
        <f>Table1[[#This Row],[kelly/4 365]]*$W$2*$U$2</f>
        <v>#DIV/0!</v>
      </c>
      <c r="P193" s="2" t="e">
        <f>(Table1[[#This Row],[poisson_likelihood]] - (1-Table1[[#This Row],[poisson_likelihood]])/(1/Table1[[#This Row],[99/pinn implied]]-1))/4</f>
        <v>#DIV/0!</v>
      </c>
      <c r="Q193" s="3" t="e">
        <f>Table1[[#This Row],[kelly/4 99]]*$W$2*$U$2</f>
        <v>#DIV/0!</v>
      </c>
      <c r="S1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4" spans="1:19" x14ac:dyDescent="0.2">
      <c r="A194">
        <v>8803</v>
      </c>
      <c r="B194" t="s">
        <v>139</v>
      </c>
      <c r="C194" s="1">
        <v>45625</v>
      </c>
      <c r="D194" t="s">
        <v>12</v>
      </c>
      <c r="E194">
        <v>2.5</v>
      </c>
      <c r="F194" s="2">
        <v>0.50505050505050497</v>
      </c>
      <c r="G194" s="2">
        <v>0.51318256648987004</v>
      </c>
      <c r="H194" s="2">
        <v>0.47019160878424199</v>
      </c>
      <c r="I194" s="2">
        <v>0.45212765957446799</v>
      </c>
      <c r="J194" s="2">
        <v>0.44817073170731703</v>
      </c>
      <c r="K194" s="2">
        <v>-1.76072996446936E-2</v>
      </c>
      <c r="M194" s="2" t="e">
        <f>(Table1[[#This Row],[poisson_likelihood]] - (1-Table1[[#This Row],[poisson_likelihood]])/(1/Table1[[#This Row],[365 implied]]-1))/4</f>
        <v>#DIV/0!</v>
      </c>
      <c r="N194" s="3" t="e">
        <f>Table1[[#This Row],[kelly/4 365]]*$W$2*$U$2</f>
        <v>#DIV/0!</v>
      </c>
      <c r="P194" s="2" t="e">
        <f>(Table1[[#This Row],[poisson_likelihood]] - (1-Table1[[#This Row],[poisson_likelihood]])/(1/Table1[[#This Row],[99/pinn implied]]-1))/4</f>
        <v>#DIV/0!</v>
      </c>
      <c r="Q194" s="3" t="e">
        <f>Table1[[#This Row],[kelly/4 99]]*$W$2*$U$2</f>
        <v>#DIV/0!</v>
      </c>
      <c r="S1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5" spans="1:19" x14ac:dyDescent="0.2">
      <c r="A195">
        <v>8632</v>
      </c>
      <c r="B195" t="s">
        <v>53</v>
      </c>
      <c r="C195" s="1">
        <v>45625</v>
      </c>
      <c r="D195" t="s">
        <v>13</v>
      </c>
      <c r="E195">
        <v>1.5</v>
      </c>
      <c r="F195" s="2">
        <v>0.43859649122806998</v>
      </c>
      <c r="G195" s="2">
        <v>0.37184911295607398</v>
      </c>
      <c r="H195" s="2">
        <v>0.399036190737384</v>
      </c>
      <c r="I195" s="2">
        <v>0.48447204968944102</v>
      </c>
      <c r="J195" s="2">
        <v>0.45486111111111099</v>
      </c>
      <c r="K195" s="2">
        <v>-1.7616696312258501E-2</v>
      </c>
      <c r="M195" s="2" t="e">
        <f>(Table1[[#This Row],[poisson_likelihood]] - (1-Table1[[#This Row],[poisson_likelihood]])/(1/Table1[[#This Row],[365 implied]]-1))/4</f>
        <v>#DIV/0!</v>
      </c>
      <c r="N195" s="3" t="e">
        <f>Table1[[#This Row],[kelly/4 365]]*$W$2*$U$2</f>
        <v>#DIV/0!</v>
      </c>
      <c r="P195" s="2" t="e">
        <f>(Table1[[#This Row],[poisson_likelihood]] - (1-Table1[[#This Row],[poisson_likelihood]])/(1/Table1[[#This Row],[99/pinn implied]]-1))/4</f>
        <v>#DIV/0!</v>
      </c>
      <c r="Q195" s="3" t="e">
        <f>Table1[[#This Row],[kelly/4 99]]*$W$2*$U$2</f>
        <v>#DIV/0!</v>
      </c>
      <c r="S1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6" spans="1:19" x14ac:dyDescent="0.2">
      <c r="A196">
        <v>8686</v>
      </c>
      <c r="B196" t="s">
        <v>80</v>
      </c>
      <c r="C196" s="1">
        <v>45625</v>
      </c>
      <c r="D196" t="s">
        <v>13</v>
      </c>
      <c r="E196">
        <v>2.5</v>
      </c>
      <c r="F196" s="2">
        <v>0.476190476190476</v>
      </c>
      <c r="G196" s="2">
        <v>0.40641714688517599</v>
      </c>
      <c r="H196" s="2">
        <v>0.43926128137183301</v>
      </c>
      <c r="I196" s="2">
        <v>0.50793650793650702</v>
      </c>
      <c r="J196" s="2">
        <v>0.48036253776435001</v>
      </c>
      <c r="K196" s="2">
        <v>-1.76252975270796E-2</v>
      </c>
      <c r="M196" s="2" t="e">
        <f>(Table1[[#This Row],[poisson_likelihood]] - (1-Table1[[#This Row],[poisson_likelihood]])/(1/Table1[[#This Row],[365 implied]]-1))/4</f>
        <v>#DIV/0!</v>
      </c>
      <c r="N196" s="3" t="e">
        <f>Table1[[#This Row],[kelly/4 365]]*$W$2*$U$2</f>
        <v>#DIV/0!</v>
      </c>
      <c r="P196" s="2" t="e">
        <f>(Table1[[#This Row],[poisson_likelihood]] - (1-Table1[[#This Row],[poisson_likelihood]])/(1/Table1[[#This Row],[99/pinn implied]]-1))/4</f>
        <v>#DIV/0!</v>
      </c>
      <c r="Q196" s="3" t="e">
        <f>Table1[[#This Row],[kelly/4 99]]*$W$2*$U$2</f>
        <v>#DIV/0!</v>
      </c>
      <c r="S1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7" spans="1:19" x14ac:dyDescent="0.2">
      <c r="A197">
        <v>8635</v>
      </c>
      <c r="B197" t="s">
        <v>55</v>
      </c>
      <c r="C197" s="1">
        <v>45625</v>
      </c>
      <c r="D197" t="s">
        <v>12</v>
      </c>
      <c r="E197">
        <v>3.5</v>
      </c>
      <c r="F197" s="2">
        <v>0.45454545454545398</v>
      </c>
      <c r="G197" s="2">
        <v>0.45217084567532101</v>
      </c>
      <c r="H197" s="2">
        <v>0.41547000687144098</v>
      </c>
      <c r="I197" s="2">
        <v>0.41711229946523998</v>
      </c>
      <c r="J197" s="2">
        <v>0.41538461538461502</v>
      </c>
      <c r="K197" s="2">
        <v>-1.7909580183922798E-2</v>
      </c>
      <c r="M197" s="2" t="e">
        <f>(Table1[[#This Row],[poisson_likelihood]] - (1-Table1[[#This Row],[poisson_likelihood]])/(1/Table1[[#This Row],[365 implied]]-1))/4</f>
        <v>#DIV/0!</v>
      </c>
      <c r="N197" s="3" t="e">
        <f>Table1[[#This Row],[kelly/4 365]]*$W$2*$U$2</f>
        <v>#DIV/0!</v>
      </c>
      <c r="P197" s="2" t="e">
        <f>(Table1[[#This Row],[poisson_likelihood]] - (1-Table1[[#This Row],[poisson_likelihood]])/(1/Table1[[#This Row],[99/pinn implied]]-1))/4</f>
        <v>#DIV/0!</v>
      </c>
      <c r="Q197" s="3" t="e">
        <f>Table1[[#This Row],[kelly/4 99]]*$W$2*$U$2</f>
        <v>#DIV/0!</v>
      </c>
      <c r="S1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8" spans="1:19" x14ac:dyDescent="0.2">
      <c r="A198">
        <v>8783</v>
      </c>
      <c r="B198" t="s">
        <v>129</v>
      </c>
      <c r="C198" s="1">
        <v>45625</v>
      </c>
      <c r="D198" t="s">
        <v>12</v>
      </c>
      <c r="E198">
        <v>1.5</v>
      </c>
      <c r="F198" s="2">
        <v>0.64935064935064901</v>
      </c>
      <c r="G198" s="2">
        <v>0.65767392049609197</v>
      </c>
      <c r="H198" s="2">
        <v>0.62404459839736304</v>
      </c>
      <c r="I198" s="2">
        <v>0.58974358974358898</v>
      </c>
      <c r="J198" s="2">
        <v>0.59124087591240804</v>
      </c>
      <c r="K198" s="2">
        <v>-1.8042277068546698E-2</v>
      </c>
      <c r="M198" s="2" t="e">
        <f>(Table1[[#This Row],[poisson_likelihood]] - (1-Table1[[#This Row],[poisson_likelihood]])/(1/Table1[[#This Row],[365 implied]]-1))/4</f>
        <v>#DIV/0!</v>
      </c>
      <c r="N198" s="3" t="e">
        <f>Table1[[#This Row],[kelly/4 365]]*$W$2*$U$2</f>
        <v>#DIV/0!</v>
      </c>
      <c r="P198" s="2" t="e">
        <f>(Table1[[#This Row],[poisson_likelihood]] - (1-Table1[[#This Row],[poisson_likelihood]])/(1/Table1[[#This Row],[99/pinn implied]]-1))/4</f>
        <v>#DIV/0!</v>
      </c>
      <c r="Q198" s="3" t="e">
        <f>Table1[[#This Row],[kelly/4 99]]*$W$2*$U$2</f>
        <v>#DIV/0!</v>
      </c>
      <c r="S1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199" spans="1:19" x14ac:dyDescent="0.2">
      <c r="A199">
        <v>8809</v>
      </c>
      <c r="B199" t="s">
        <v>142</v>
      </c>
      <c r="C199" s="1">
        <v>45625</v>
      </c>
      <c r="D199" t="s">
        <v>12</v>
      </c>
      <c r="E199">
        <v>2.5</v>
      </c>
      <c r="F199" s="2">
        <v>0.49504950495049499</v>
      </c>
      <c r="G199" s="2">
        <v>0.50217926468244301</v>
      </c>
      <c r="H199" s="2">
        <v>0.45857144961232099</v>
      </c>
      <c r="I199" s="2">
        <v>0.46590909090909</v>
      </c>
      <c r="J199" s="2">
        <v>0.43421052631578899</v>
      </c>
      <c r="K199" s="2">
        <v>-1.80602136723312E-2</v>
      </c>
      <c r="M199" s="2" t="e">
        <f>(Table1[[#This Row],[poisson_likelihood]] - (1-Table1[[#This Row],[poisson_likelihood]])/(1/Table1[[#This Row],[365 implied]]-1))/4</f>
        <v>#DIV/0!</v>
      </c>
      <c r="N199" s="3" t="e">
        <f>Table1[[#This Row],[kelly/4 365]]*$W$2*$U$2</f>
        <v>#DIV/0!</v>
      </c>
      <c r="P199" s="2" t="e">
        <f>(Table1[[#This Row],[poisson_likelihood]] - (1-Table1[[#This Row],[poisson_likelihood]])/(1/Table1[[#This Row],[99/pinn implied]]-1))/4</f>
        <v>#DIV/0!</v>
      </c>
      <c r="Q199" s="3" t="e">
        <f>Table1[[#This Row],[kelly/4 99]]*$W$2*$U$2</f>
        <v>#DIV/0!</v>
      </c>
      <c r="S1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0" spans="1:19" x14ac:dyDescent="0.2">
      <c r="A200">
        <v>8757</v>
      </c>
      <c r="B200" t="s">
        <v>116</v>
      </c>
      <c r="C200" s="1">
        <v>45625</v>
      </c>
      <c r="D200" t="s">
        <v>12</v>
      </c>
      <c r="E200">
        <v>1.5</v>
      </c>
      <c r="F200" s="2">
        <v>0.59523809523809501</v>
      </c>
      <c r="G200" s="2">
        <v>0.61536751103421194</v>
      </c>
      <c r="H200" s="2">
        <v>0.56505323255239104</v>
      </c>
      <c r="I200" s="2">
        <v>0.57377049180327799</v>
      </c>
      <c r="J200" s="2">
        <v>0.57413249211356399</v>
      </c>
      <c r="K200" s="2">
        <v>-1.86435916588172E-2</v>
      </c>
      <c r="M200" s="2" t="e">
        <f>(Table1[[#This Row],[poisson_likelihood]] - (1-Table1[[#This Row],[poisson_likelihood]])/(1/Table1[[#This Row],[365 implied]]-1))/4</f>
        <v>#DIV/0!</v>
      </c>
      <c r="N200" s="3" t="e">
        <f>Table1[[#This Row],[kelly/4 365]]*$W$2*$U$2</f>
        <v>#DIV/0!</v>
      </c>
      <c r="P200" s="2" t="e">
        <f>(Table1[[#This Row],[poisson_likelihood]] - (1-Table1[[#This Row],[poisson_likelihood]])/(1/Table1[[#This Row],[99/pinn implied]]-1))/4</f>
        <v>#DIV/0!</v>
      </c>
      <c r="Q200" s="3" t="e">
        <f>Table1[[#This Row],[kelly/4 99]]*$W$2*$U$2</f>
        <v>#DIV/0!</v>
      </c>
      <c r="S2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1" spans="1:19" x14ac:dyDescent="0.2">
      <c r="A201">
        <v>8888</v>
      </c>
      <c r="B201" t="s">
        <v>181</v>
      </c>
      <c r="C201" s="1">
        <v>45625</v>
      </c>
      <c r="D201" t="s">
        <v>13</v>
      </c>
      <c r="E201">
        <v>3.5</v>
      </c>
      <c r="F201" s="2">
        <v>0.52356020942408299</v>
      </c>
      <c r="G201" s="2">
        <v>0.45841969073856798</v>
      </c>
      <c r="H201" s="2">
        <v>0.48793764284955599</v>
      </c>
      <c r="I201" s="2">
        <v>0.48022598870056499</v>
      </c>
      <c r="J201" s="2">
        <v>0.50830564784053101</v>
      </c>
      <c r="K201" s="2">
        <v>-1.8692061032238302E-2</v>
      </c>
      <c r="M201" s="2" t="e">
        <f>(Table1[[#This Row],[poisson_likelihood]] - (1-Table1[[#This Row],[poisson_likelihood]])/(1/Table1[[#This Row],[365 implied]]-1))/4</f>
        <v>#DIV/0!</v>
      </c>
      <c r="N201" s="3" t="e">
        <f>Table1[[#This Row],[kelly/4 365]]*$W$2*$U$2</f>
        <v>#DIV/0!</v>
      </c>
      <c r="P201" s="2" t="e">
        <f>(Table1[[#This Row],[poisson_likelihood]] - (1-Table1[[#This Row],[poisson_likelihood]])/(1/Table1[[#This Row],[99/pinn implied]]-1))/4</f>
        <v>#DIV/0!</v>
      </c>
      <c r="Q201" s="3" t="e">
        <f>Table1[[#This Row],[kelly/4 99]]*$W$2*$U$2</f>
        <v>#DIV/0!</v>
      </c>
      <c r="S2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2" spans="1:19" x14ac:dyDescent="0.2">
      <c r="A202">
        <v>8668</v>
      </c>
      <c r="B202" t="s">
        <v>71</v>
      </c>
      <c r="C202" s="1">
        <v>45625</v>
      </c>
      <c r="D202" t="s">
        <v>13</v>
      </c>
      <c r="E202">
        <v>2.5</v>
      </c>
      <c r="F202" s="2">
        <v>0.62111801242235998</v>
      </c>
      <c r="G202" s="2">
        <v>0.54791301802997805</v>
      </c>
      <c r="H202" s="2">
        <v>0.59272484630798805</v>
      </c>
      <c r="I202" s="2">
        <v>0.58988764044943798</v>
      </c>
      <c r="J202" s="2">
        <v>0.57859531772575201</v>
      </c>
      <c r="K202" s="2">
        <v>-1.87348350180894E-2</v>
      </c>
      <c r="M202" s="2" t="e">
        <f>(Table1[[#This Row],[poisson_likelihood]] - (1-Table1[[#This Row],[poisson_likelihood]])/(1/Table1[[#This Row],[365 implied]]-1))/4</f>
        <v>#DIV/0!</v>
      </c>
      <c r="N202" s="3" t="e">
        <f>Table1[[#This Row],[kelly/4 365]]*$W$2*$U$2</f>
        <v>#DIV/0!</v>
      </c>
      <c r="P202" s="2" t="e">
        <f>(Table1[[#This Row],[poisson_likelihood]] - (1-Table1[[#This Row],[poisson_likelihood]])/(1/Table1[[#This Row],[99/pinn implied]]-1))/4</f>
        <v>#DIV/0!</v>
      </c>
      <c r="Q202" s="3" t="e">
        <f>Table1[[#This Row],[kelly/4 99]]*$W$2*$U$2</f>
        <v>#DIV/0!</v>
      </c>
      <c r="S2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3" spans="1:19" x14ac:dyDescent="0.2">
      <c r="A203">
        <v>8808</v>
      </c>
      <c r="B203" t="s">
        <v>141</v>
      </c>
      <c r="C203" s="1">
        <v>45625</v>
      </c>
      <c r="D203" t="s">
        <v>13</v>
      </c>
      <c r="E203">
        <v>2.5</v>
      </c>
      <c r="F203" s="2">
        <v>0.485436893203883</v>
      </c>
      <c r="G203" s="2">
        <v>0.41518870086785298</v>
      </c>
      <c r="H203" s="2">
        <v>0.446443628620255</v>
      </c>
      <c r="I203" s="2">
        <v>0.52500000000000002</v>
      </c>
      <c r="J203" s="2">
        <v>0.522556390977443</v>
      </c>
      <c r="K203" s="2">
        <v>-1.8944840811856999E-2</v>
      </c>
      <c r="M203" s="2" t="e">
        <f>(Table1[[#This Row],[poisson_likelihood]] - (1-Table1[[#This Row],[poisson_likelihood]])/(1/Table1[[#This Row],[365 implied]]-1))/4</f>
        <v>#DIV/0!</v>
      </c>
      <c r="N203" s="3" t="e">
        <f>Table1[[#This Row],[kelly/4 365]]*$W$2*$U$2</f>
        <v>#DIV/0!</v>
      </c>
      <c r="P203" s="2" t="e">
        <f>(Table1[[#This Row],[poisson_likelihood]] - (1-Table1[[#This Row],[poisson_likelihood]])/(1/Table1[[#This Row],[99/pinn implied]]-1))/4</f>
        <v>#DIV/0!</v>
      </c>
      <c r="Q203" s="3" t="e">
        <f>Table1[[#This Row],[kelly/4 99]]*$W$2*$U$2</f>
        <v>#DIV/0!</v>
      </c>
      <c r="S2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4" spans="1:19" x14ac:dyDescent="0.2">
      <c r="A204">
        <v>8616</v>
      </c>
      <c r="B204" t="s">
        <v>45</v>
      </c>
      <c r="C204" s="1">
        <v>45625</v>
      </c>
      <c r="D204" t="s">
        <v>13</v>
      </c>
      <c r="E204">
        <v>2.5</v>
      </c>
      <c r="F204" s="2">
        <v>0.54644808743169304</v>
      </c>
      <c r="G204" s="2">
        <v>0.46979364272028301</v>
      </c>
      <c r="H204" s="2">
        <v>0.51195076730807698</v>
      </c>
      <c r="I204" s="2">
        <v>0.46783625730994099</v>
      </c>
      <c r="J204" s="2">
        <v>0.50666666666666604</v>
      </c>
      <c r="K204" s="2">
        <v>-1.90150891042828E-2</v>
      </c>
      <c r="M204" s="2" t="e">
        <f>(Table1[[#This Row],[poisson_likelihood]] - (1-Table1[[#This Row],[poisson_likelihood]])/(1/Table1[[#This Row],[365 implied]]-1))/4</f>
        <v>#DIV/0!</v>
      </c>
      <c r="N204" s="3" t="e">
        <f>Table1[[#This Row],[kelly/4 365]]*$W$2*$U$2</f>
        <v>#DIV/0!</v>
      </c>
      <c r="P204" s="2" t="e">
        <f>(Table1[[#This Row],[poisson_likelihood]] - (1-Table1[[#This Row],[poisson_likelihood]])/(1/Table1[[#This Row],[99/pinn implied]]-1))/4</f>
        <v>#DIV/0!</v>
      </c>
      <c r="Q204" s="3" t="e">
        <f>Table1[[#This Row],[kelly/4 99]]*$W$2*$U$2</f>
        <v>#DIV/0!</v>
      </c>
      <c r="S2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5" spans="1:19" x14ac:dyDescent="0.2">
      <c r="A205">
        <v>8719</v>
      </c>
      <c r="B205" t="s">
        <v>97</v>
      </c>
      <c r="C205" s="1">
        <v>45625</v>
      </c>
      <c r="D205" t="s">
        <v>12</v>
      </c>
      <c r="E205">
        <v>2.5</v>
      </c>
      <c r="F205" s="2">
        <v>0.54054054054054002</v>
      </c>
      <c r="G205" s="2">
        <v>0.54892840393290898</v>
      </c>
      <c r="H205" s="2">
        <v>0.50491009926869701</v>
      </c>
      <c r="I205" s="2">
        <v>0.52777777777777701</v>
      </c>
      <c r="J205" s="2">
        <v>0.53442622950819596</v>
      </c>
      <c r="K205" s="2">
        <v>-1.9387151868503E-2</v>
      </c>
      <c r="M205" s="2" t="e">
        <f>(Table1[[#This Row],[poisson_likelihood]] - (1-Table1[[#This Row],[poisson_likelihood]])/(1/Table1[[#This Row],[365 implied]]-1))/4</f>
        <v>#DIV/0!</v>
      </c>
      <c r="N205" s="3" t="e">
        <f>Table1[[#This Row],[kelly/4 365]]*$W$2*$U$2</f>
        <v>#DIV/0!</v>
      </c>
      <c r="P205" s="2" t="e">
        <f>(Table1[[#This Row],[poisson_likelihood]] - (1-Table1[[#This Row],[poisson_likelihood]])/(1/Table1[[#This Row],[99/pinn implied]]-1))/4</f>
        <v>#DIV/0!</v>
      </c>
      <c r="Q205" s="3" t="e">
        <f>Table1[[#This Row],[kelly/4 99]]*$W$2*$U$2</f>
        <v>#DIV/0!</v>
      </c>
      <c r="S2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6" spans="1:19" x14ac:dyDescent="0.2">
      <c r="A206">
        <v>8646</v>
      </c>
      <c r="B206" t="s">
        <v>60</v>
      </c>
      <c r="C206" s="1">
        <v>45625</v>
      </c>
      <c r="D206" t="s">
        <v>13</v>
      </c>
      <c r="E206">
        <v>2.5</v>
      </c>
      <c r="F206" s="2">
        <v>0.52083333333333304</v>
      </c>
      <c r="G206" s="2">
        <v>0.443300577649897</v>
      </c>
      <c r="H206" s="2">
        <v>0.48292757277169301</v>
      </c>
      <c r="I206" s="2">
        <v>0.45454545454545398</v>
      </c>
      <c r="J206" s="2">
        <v>0.46769230769230702</v>
      </c>
      <c r="K206" s="2">
        <v>-1.97769185538989E-2</v>
      </c>
      <c r="M206" s="2" t="e">
        <f>(Table1[[#This Row],[poisson_likelihood]] - (1-Table1[[#This Row],[poisson_likelihood]])/(1/Table1[[#This Row],[365 implied]]-1))/4</f>
        <v>#DIV/0!</v>
      </c>
      <c r="N206" s="3" t="e">
        <f>Table1[[#This Row],[kelly/4 365]]*$W$2*$U$2</f>
        <v>#DIV/0!</v>
      </c>
      <c r="P206" s="2" t="e">
        <f>(Table1[[#This Row],[poisson_likelihood]] - (1-Table1[[#This Row],[poisson_likelihood]])/(1/Table1[[#This Row],[99/pinn implied]]-1))/4</f>
        <v>#DIV/0!</v>
      </c>
      <c r="Q206" s="3" t="e">
        <f>Table1[[#This Row],[kelly/4 99]]*$W$2*$U$2</f>
        <v>#DIV/0!</v>
      </c>
      <c r="S2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7" spans="1:19" x14ac:dyDescent="0.2">
      <c r="A207">
        <v>8664</v>
      </c>
      <c r="B207" t="s">
        <v>69</v>
      </c>
      <c r="C207" s="1">
        <v>45625</v>
      </c>
      <c r="D207" t="s">
        <v>13</v>
      </c>
      <c r="E207">
        <v>2.5</v>
      </c>
      <c r="F207" s="2">
        <v>0.48780487804877998</v>
      </c>
      <c r="G207" s="2">
        <v>0.41225271912823303</v>
      </c>
      <c r="H207" s="2">
        <v>0.44683085433688202</v>
      </c>
      <c r="I207" s="2">
        <v>0.46896551724137903</v>
      </c>
      <c r="J207" s="2">
        <v>0.468992248062015</v>
      </c>
      <c r="K207" s="2">
        <v>-1.9999225859378699E-2</v>
      </c>
      <c r="M207" s="2" t="e">
        <f>(Table1[[#This Row],[poisson_likelihood]] - (1-Table1[[#This Row],[poisson_likelihood]])/(1/Table1[[#This Row],[365 implied]]-1))/4</f>
        <v>#DIV/0!</v>
      </c>
      <c r="N207" s="3" t="e">
        <f>Table1[[#This Row],[kelly/4 365]]*$W$2*$U$2</f>
        <v>#DIV/0!</v>
      </c>
      <c r="P207" s="2" t="e">
        <f>(Table1[[#This Row],[poisson_likelihood]] - (1-Table1[[#This Row],[poisson_likelihood]])/(1/Table1[[#This Row],[99/pinn implied]]-1))/4</f>
        <v>#DIV/0!</v>
      </c>
      <c r="Q207" s="3" t="e">
        <f>Table1[[#This Row],[kelly/4 99]]*$W$2*$U$2</f>
        <v>#DIV/0!</v>
      </c>
      <c r="S2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8" spans="1:19" x14ac:dyDescent="0.2">
      <c r="A208">
        <v>8838</v>
      </c>
      <c r="B208" t="s">
        <v>156</v>
      </c>
      <c r="C208" s="1">
        <v>45625</v>
      </c>
      <c r="D208" t="s">
        <v>13</v>
      </c>
      <c r="E208">
        <v>2.5</v>
      </c>
      <c r="F208" s="2">
        <v>0.512820512820512</v>
      </c>
      <c r="G208" s="2">
        <v>0.427610975756541</v>
      </c>
      <c r="H208" s="2">
        <v>0.47289893583670001</v>
      </c>
      <c r="I208" s="2">
        <v>0.44666666666666599</v>
      </c>
      <c r="J208" s="2">
        <v>0.45833333333333298</v>
      </c>
      <c r="K208" s="2">
        <v>-2.0486072399587898E-2</v>
      </c>
      <c r="M208" s="2" t="e">
        <f>(Table1[[#This Row],[poisson_likelihood]] - (1-Table1[[#This Row],[poisson_likelihood]])/(1/Table1[[#This Row],[365 implied]]-1))/4</f>
        <v>#DIV/0!</v>
      </c>
      <c r="N208" s="3" t="e">
        <f>Table1[[#This Row],[kelly/4 365]]*$W$2*$U$2</f>
        <v>#DIV/0!</v>
      </c>
      <c r="P208" s="2" t="e">
        <f>(Table1[[#This Row],[poisson_likelihood]] - (1-Table1[[#This Row],[poisson_likelihood]])/(1/Table1[[#This Row],[99/pinn implied]]-1))/4</f>
        <v>#DIV/0!</v>
      </c>
      <c r="Q208" s="3" t="e">
        <f>Table1[[#This Row],[kelly/4 99]]*$W$2*$U$2</f>
        <v>#DIV/0!</v>
      </c>
      <c r="S2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09" spans="1:19" x14ac:dyDescent="0.2">
      <c r="A209">
        <v>8555</v>
      </c>
      <c r="B209" t="s">
        <v>15</v>
      </c>
      <c r="C209" s="1">
        <v>45625</v>
      </c>
      <c r="D209" t="s">
        <v>12</v>
      </c>
      <c r="E209">
        <v>3.5</v>
      </c>
      <c r="F209" s="2">
        <v>0.42372881355932202</v>
      </c>
      <c r="G209" s="2">
        <v>0.40407997732314099</v>
      </c>
      <c r="H209" s="2">
        <v>0.37593824439808599</v>
      </c>
      <c r="I209" s="2">
        <v>0.383647798742138</v>
      </c>
      <c r="J209" s="2">
        <v>0.37113402061855599</v>
      </c>
      <c r="K209" s="2">
        <v>-2.0732673386124199E-2</v>
      </c>
      <c r="M209" s="2" t="e">
        <f>(Table1[[#This Row],[poisson_likelihood]] - (1-Table1[[#This Row],[poisson_likelihood]])/(1/Table1[[#This Row],[365 implied]]-1))/4</f>
        <v>#DIV/0!</v>
      </c>
      <c r="N209" s="3" t="e">
        <f>Table1[[#This Row],[kelly/4 365]]*$W$2*$U$2</f>
        <v>#DIV/0!</v>
      </c>
      <c r="P209" s="2" t="e">
        <f>(Table1[[#This Row],[poisson_likelihood]] - (1-Table1[[#This Row],[poisson_likelihood]])/(1/Table1[[#This Row],[99/pinn implied]]-1))/4</f>
        <v>#DIV/0!</v>
      </c>
      <c r="Q209" s="3" t="e">
        <f>Table1[[#This Row],[kelly/4 99]]*$W$2*$U$2</f>
        <v>#DIV/0!</v>
      </c>
      <c r="S2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0" spans="1:19" x14ac:dyDescent="0.2">
      <c r="A210">
        <v>8768</v>
      </c>
      <c r="B210" t="s">
        <v>121</v>
      </c>
      <c r="C210" s="1">
        <v>45625</v>
      </c>
      <c r="D210" t="s">
        <v>13</v>
      </c>
      <c r="E210">
        <v>1.5</v>
      </c>
      <c r="F210" s="2">
        <v>0.46511627906976699</v>
      </c>
      <c r="G210" s="2">
        <v>0.373943266961764</v>
      </c>
      <c r="H210" s="2">
        <v>0.42054883093939799</v>
      </c>
      <c r="I210" s="2">
        <v>0.37735849056603699</v>
      </c>
      <c r="J210" s="2">
        <v>0.37642585551330798</v>
      </c>
      <c r="K210" s="2">
        <v>-2.0830437713107001E-2</v>
      </c>
      <c r="M210" s="2" t="e">
        <f>(Table1[[#This Row],[poisson_likelihood]] - (1-Table1[[#This Row],[poisson_likelihood]])/(1/Table1[[#This Row],[365 implied]]-1))/4</f>
        <v>#DIV/0!</v>
      </c>
      <c r="N210" s="3" t="e">
        <f>Table1[[#This Row],[kelly/4 365]]*$W$2*$U$2</f>
        <v>#DIV/0!</v>
      </c>
      <c r="P210" s="2" t="e">
        <f>(Table1[[#This Row],[poisson_likelihood]] - (1-Table1[[#This Row],[poisson_likelihood]])/(1/Table1[[#This Row],[99/pinn implied]]-1))/4</f>
        <v>#DIV/0!</v>
      </c>
      <c r="Q210" s="3" t="e">
        <f>Table1[[#This Row],[kelly/4 99]]*$W$2*$U$2</f>
        <v>#DIV/0!</v>
      </c>
      <c r="S2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1" spans="1:19" x14ac:dyDescent="0.2">
      <c r="A211">
        <v>8824</v>
      </c>
      <c r="B211" t="s">
        <v>149</v>
      </c>
      <c r="C211" s="1">
        <v>45625</v>
      </c>
      <c r="D211" t="s">
        <v>13</v>
      </c>
      <c r="E211">
        <v>3.5</v>
      </c>
      <c r="F211" s="2">
        <v>0.53191489361702105</v>
      </c>
      <c r="G211" s="2">
        <v>0.45721084151246999</v>
      </c>
      <c r="H211" s="2">
        <v>0.49260632112687402</v>
      </c>
      <c r="I211" s="2">
        <v>0.49019607843137197</v>
      </c>
      <c r="J211" s="2">
        <v>0.48897058823529399</v>
      </c>
      <c r="K211" s="2">
        <v>-2.09943512163282E-2</v>
      </c>
      <c r="M211" s="2" t="e">
        <f>(Table1[[#This Row],[poisson_likelihood]] - (1-Table1[[#This Row],[poisson_likelihood]])/(1/Table1[[#This Row],[365 implied]]-1))/4</f>
        <v>#DIV/0!</v>
      </c>
      <c r="N211" s="3" t="e">
        <f>Table1[[#This Row],[kelly/4 365]]*$W$2*$U$2</f>
        <v>#DIV/0!</v>
      </c>
      <c r="P211" s="2" t="e">
        <f>(Table1[[#This Row],[poisson_likelihood]] - (1-Table1[[#This Row],[poisson_likelihood]])/(1/Table1[[#This Row],[99/pinn implied]]-1))/4</f>
        <v>#DIV/0!</v>
      </c>
      <c r="Q211" s="3" t="e">
        <f>Table1[[#This Row],[kelly/4 99]]*$W$2*$U$2</f>
        <v>#DIV/0!</v>
      </c>
      <c r="S2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2" spans="1:19" x14ac:dyDescent="0.2">
      <c r="A212">
        <v>8559</v>
      </c>
      <c r="B212" t="s">
        <v>17</v>
      </c>
      <c r="C212" s="1">
        <v>45625</v>
      </c>
      <c r="D212" t="s">
        <v>12</v>
      </c>
      <c r="E212">
        <v>2.5</v>
      </c>
      <c r="F212" s="2">
        <v>0.52083333333333304</v>
      </c>
      <c r="G212" s="2">
        <v>0.52308450232253501</v>
      </c>
      <c r="H212" s="2">
        <v>0.48019446857877301</v>
      </c>
      <c r="I212" s="2">
        <v>0.47027027027027002</v>
      </c>
      <c r="J212" s="2">
        <v>0.47648902821316602</v>
      </c>
      <c r="K212" s="2">
        <v>-2.12028859589008E-2</v>
      </c>
      <c r="M212" s="2" t="e">
        <f>(Table1[[#This Row],[poisson_likelihood]] - (1-Table1[[#This Row],[poisson_likelihood]])/(1/Table1[[#This Row],[365 implied]]-1))/4</f>
        <v>#DIV/0!</v>
      </c>
      <c r="N212" s="3" t="e">
        <f>Table1[[#This Row],[kelly/4 365]]*$W$2*$U$2</f>
        <v>#DIV/0!</v>
      </c>
      <c r="P212" s="2" t="e">
        <f>(Table1[[#This Row],[poisson_likelihood]] - (1-Table1[[#This Row],[poisson_likelihood]])/(1/Table1[[#This Row],[99/pinn implied]]-1))/4</f>
        <v>#DIV/0!</v>
      </c>
      <c r="Q212" s="3" t="e">
        <f>Table1[[#This Row],[kelly/4 99]]*$W$2*$U$2</f>
        <v>#DIV/0!</v>
      </c>
      <c r="S2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3" spans="1:19" x14ac:dyDescent="0.2">
      <c r="A213">
        <v>8640</v>
      </c>
      <c r="B213" t="s">
        <v>57</v>
      </c>
      <c r="C213" s="1">
        <v>45625</v>
      </c>
      <c r="D213" t="s">
        <v>13</v>
      </c>
      <c r="E213">
        <v>2.5</v>
      </c>
      <c r="F213" s="2">
        <v>0.42372881355932202</v>
      </c>
      <c r="G213" s="2">
        <v>0.35060041492624699</v>
      </c>
      <c r="H213" s="2">
        <v>0.37450258405992098</v>
      </c>
      <c r="I213" s="2">
        <v>0.42307692307692302</v>
      </c>
      <c r="J213" s="2">
        <v>0.40265486725663702</v>
      </c>
      <c r="K213" s="2">
        <v>-2.13554966210633E-2</v>
      </c>
      <c r="M213" s="2" t="e">
        <f>(Table1[[#This Row],[poisson_likelihood]] - (1-Table1[[#This Row],[poisson_likelihood]])/(1/Table1[[#This Row],[365 implied]]-1))/4</f>
        <v>#DIV/0!</v>
      </c>
      <c r="N213" s="3" t="e">
        <f>Table1[[#This Row],[kelly/4 365]]*$W$2*$U$2</f>
        <v>#DIV/0!</v>
      </c>
      <c r="P213" s="2" t="e">
        <f>(Table1[[#This Row],[poisson_likelihood]] - (1-Table1[[#This Row],[poisson_likelihood]])/(1/Table1[[#This Row],[99/pinn implied]]-1))/4</f>
        <v>#DIV/0!</v>
      </c>
      <c r="Q213" s="3" t="e">
        <f>Table1[[#This Row],[kelly/4 99]]*$W$2*$U$2</f>
        <v>#DIV/0!</v>
      </c>
      <c r="S2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4" spans="1:19" x14ac:dyDescent="0.2">
      <c r="A214">
        <v>8579</v>
      </c>
      <c r="B214" t="s">
        <v>27</v>
      </c>
      <c r="C214" s="1">
        <v>45625</v>
      </c>
      <c r="D214" t="s">
        <v>12</v>
      </c>
      <c r="E214">
        <v>3.5</v>
      </c>
      <c r="F214" s="2">
        <v>0.43859649122806998</v>
      </c>
      <c r="G214" s="2">
        <v>0.42507280979866402</v>
      </c>
      <c r="H214" s="2">
        <v>0.39060351241918501</v>
      </c>
      <c r="I214" s="2">
        <v>0.40229885057471199</v>
      </c>
      <c r="J214" s="2">
        <v>0.38127090301003302</v>
      </c>
      <c r="K214" s="2">
        <v>-2.13718733758313E-2</v>
      </c>
      <c r="M214" s="2" t="e">
        <f>(Table1[[#This Row],[poisson_likelihood]] - (1-Table1[[#This Row],[poisson_likelihood]])/(1/Table1[[#This Row],[365 implied]]-1))/4</f>
        <v>#DIV/0!</v>
      </c>
      <c r="N214" s="3" t="e">
        <f>Table1[[#This Row],[kelly/4 365]]*$W$2*$U$2</f>
        <v>#DIV/0!</v>
      </c>
      <c r="P214" s="2" t="e">
        <f>(Table1[[#This Row],[poisson_likelihood]] - (1-Table1[[#This Row],[poisson_likelihood]])/(1/Table1[[#This Row],[99/pinn implied]]-1))/4</f>
        <v>#DIV/0!</v>
      </c>
      <c r="Q214" s="3" t="e">
        <f>Table1[[#This Row],[kelly/4 99]]*$W$2*$U$2</f>
        <v>#DIV/0!</v>
      </c>
      <c r="S2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5" spans="1:19" x14ac:dyDescent="0.2">
      <c r="A215">
        <v>8830</v>
      </c>
      <c r="B215" t="s">
        <v>152</v>
      </c>
      <c r="C215" s="1">
        <v>45625</v>
      </c>
      <c r="D215" t="s">
        <v>13</v>
      </c>
      <c r="E215">
        <v>1.5</v>
      </c>
      <c r="F215" s="2">
        <v>0.45045045045045001</v>
      </c>
      <c r="G215" s="2">
        <v>0.36771380093375</v>
      </c>
      <c r="H215" s="2">
        <v>0.40217506639036099</v>
      </c>
      <c r="I215" s="2">
        <v>0.40217391304347799</v>
      </c>
      <c r="J215" s="2">
        <v>0.41562500000000002</v>
      </c>
      <c r="K215" s="2">
        <v>-2.1961342748647101E-2</v>
      </c>
      <c r="M215" s="2" t="e">
        <f>(Table1[[#This Row],[poisson_likelihood]] - (1-Table1[[#This Row],[poisson_likelihood]])/(1/Table1[[#This Row],[365 implied]]-1))/4</f>
        <v>#DIV/0!</v>
      </c>
      <c r="N215" s="3" t="e">
        <f>Table1[[#This Row],[kelly/4 365]]*$W$2*$U$2</f>
        <v>#DIV/0!</v>
      </c>
      <c r="P215" s="2" t="e">
        <f>(Table1[[#This Row],[poisson_likelihood]] - (1-Table1[[#This Row],[poisson_likelihood]])/(1/Table1[[#This Row],[99/pinn implied]]-1))/4</f>
        <v>#DIV/0!</v>
      </c>
      <c r="Q215" s="3" t="e">
        <f>Table1[[#This Row],[kelly/4 99]]*$W$2*$U$2</f>
        <v>#DIV/0!</v>
      </c>
      <c r="S2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6" spans="1:19" x14ac:dyDescent="0.2">
      <c r="A216">
        <v>8831</v>
      </c>
      <c r="B216" t="s">
        <v>153</v>
      </c>
      <c r="C216" s="1">
        <v>45625</v>
      </c>
      <c r="D216" t="s">
        <v>12</v>
      </c>
      <c r="E216">
        <v>2.5</v>
      </c>
      <c r="F216" s="2">
        <v>0.414937759336099</v>
      </c>
      <c r="G216" s="2">
        <v>0.41255408193911802</v>
      </c>
      <c r="H216" s="2">
        <v>0.36213246490941398</v>
      </c>
      <c r="I216" s="2">
        <v>0.41353383458646598</v>
      </c>
      <c r="J216" s="2">
        <v>0.43220338983050799</v>
      </c>
      <c r="K216" s="2">
        <v>-2.2563964462466401E-2</v>
      </c>
      <c r="M216" s="2" t="e">
        <f>(Table1[[#This Row],[poisson_likelihood]] - (1-Table1[[#This Row],[poisson_likelihood]])/(1/Table1[[#This Row],[365 implied]]-1))/4</f>
        <v>#DIV/0!</v>
      </c>
      <c r="N216" s="3" t="e">
        <f>Table1[[#This Row],[kelly/4 365]]*$W$2*$U$2</f>
        <v>#DIV/0!</v>
      </c>
      <c r="P216" s="2" t="e">
        <f>(Table1[[#This Row],[poisson_likelihood]] - (1-Table1[[#This Row],[poisson_likelihood]])/(1/Table1[[#This Row],[99/pinn implied]]-1))/4</f>
        <v>#DIV/0!</v>
      </c>
      <c r="Q216" s="3" t="e">
        <f>Table1[[#This Row],[kelly/4 99]]*$W$2*$U$2</f>
        <v>#DIV/0!</v>
      </c>
      <c r="S2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7" spans="1:19" x14ac:dyDescent="0.2">
      <c r="A217">
        <v>8600</v>
      </c>
      <c r="B217" t="s">
        <v>37</v>
      </c>
      <c r="C217" s="1">
        <v>45625</v>
      </c>
      <c r="D217" t="s">
        <v>13</v>
      </c>
      <c r="E217">
        <v>1.5</v>
      </c>
      <c r="F217" s="2">
        <v>0.46948356807511699</v>
      </c>
      <c r="G217" s="2">
        <v>0.38435658494987801</v>
      </c>
      <c r="H217" s="2">
        <v>0.42142814329183298</v>
      </c>
      <c r="I217" s="2">
        <v>0.45783132530120402</v>
      </c>
      <c r="J217" s="2">
        <v>0.46621621621621601</v>
      </c>
      <c r="K217" s="2">
        <v>-2.26455873425651E-2</v>
      </c>
      <c r="M217" s="2" t="e">
        <f>(Table1[[#This Row],[poisson_likelihood]] - (1-Table1[[#This Row],[poisson_likelihood]])/(1/Table1[[#This Row],[365 implied]]-1))/4</f>
        <v>#DIV/0!</v>
      </c>
      <c r="N217" s="3" t="e">
        <f>Table1[[#This Row],[kelly/4 365]]*$W$2*$U$2</f>
        <v>#DIV/0!</v>
      </c>
      <c r="P217" s="2" t="e">
        <f>(Table1[[#This Row],[poisson_likelihood]] - (1-Table1[[#This Row],[poisson_likelihood]])/(1/Table1[[#This Row],[99/pinn implied]]-1))/4</f>
        <v>#DIV/0!</v>
      </c>
      <c r="Q217" s="3" t="e">
        <f>Table1[[#This Row],[kelly/4 99]]*$W$2*$U$2</f>
        <v>#DIV/0!</v>
      </c>
      <c r="S2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8" spans="1:19" x14ac:dyDescent="0.2">
      <c r="A218">
        <v>8844</v>
      </c>
      <c r="B218" t="s">
        <v>159</v>
      </c>
      <c r="C218" s="1">
        <v>45625</v>
      </c>
      <c r="D218" t="s">
        <v>13</v>
      </c>
      <c r="E218">
        <v>2.5</v>
      </c>
      <c r="F218" s="2">
        <v>0.65359477124182996</v>
      </c>
      <c r="G218" s="2">
        <v>0.57987768836616005</v>
      </c>
      <c r="H218" s="2">
        <v>0.62191590099414595</v>
      </c>
      <c r="I218" s="2">
        <v>0.550561797752809</v>
      </c>
      <c r="J218" s="2">
        <v>0.57467532467532401</v>
      </c>
      <c r="K218" s="2">
        <v>-2.2862580886299999E-2</v>
      </c>
      <c r="M218" s="2" t="e">
        <f>(Table1[[#This Row],[poisson_likelihood]] - (1-Table1[[#This Row],[poisson_likelihood]])/(1/Table1[[#This Row],[365 implied]]-1))/4</f>
        <v>#DIV/0!</v>
      </c>
      <c r="N218" s="3" t="e">
        <f>Table1[[#This Row],[kelly/4 365]]*$W$2*$U$2</f>
        <v>#DIV/0!</v>
      </c>
      <c r="P218" s="2" t="e">
        <f>(Table1[[#This Row],[poisson_likelihood]] - (1-Table1[[#This Row],[poisson_likelihood]])/(1/Table1[[#This Row],[99/pinn implied]]-1))/4</f>
        <v>#DIV/0!</v>
      </c>
      <c r="Q218" s="3" t="e">
        <f>Table1[[#This Row],[kelly/4 99]]*$W$2*$U$2</f>
        <v>#DIV/0!</v>
      </c>
      <c r="S2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19" spans="1:19" x14ac:dyDescent="0.2">
      <c r="A219">
        <v>8781</v>
      </c>
      <c r="B219" t="s">
        <v>128</v>
      </c>
      <c r="C219" s="1">
        <v>45625</v>
      </c>
      <c r="D219" t="s">
        <v>12</v>
      </c>
      <c r="E219">
        <v>2.5</v>
      </c>
      <c r="F219" s="2">
        <v>0.41666666666666602</v>
      </c>
      <c r="G219" s="2">
        <v>0.41441914920928802</v>
      </c>
      <c r="H219" s="2">
        <v>0.36329954512270701</v>
      </c>
      <c r="I219" s="2">
        <v>0.38216560509554098</v>
      </c>
      <c r="J219" s="2">
        <v>0.366300366300366</v>
      </c>
      <c r="K219" s="2">
        <v>-2.2871623518839802E-2</v>
      </c>
      <c r="M219" s="2" t="e">
        <f>(Table1[[#This Row],[poisson_likelihood]] - (1-Table1[[#This Row],[poisson_likelihood]])/(1/Table1[[#This Row],[365 implied]]-1))/4</f>
        <v>#DIV/0!</v>
      </c>
      <c r="N219" s="3" t="e">
        <f>Table1[[#This Row],[kelly/4 365]]*$W$2*$U$2</f>
        <v>#DIV/0!</v>
      </c>
      <c r="P219" s="2" t="e">
        <f>(Table1[[#This Row],[poisson_likelihood]] - (1-Table1[[#This Row],[poisson_likelihood]])/(1/Table1[[#This Row],[99/pinn implied]]-1))/4</f>
        <v>#DIV/0!</v>
      </c>
      <c r="Q219" s="3" t="e">
        <f>Table1[[#This Row],[kelly/4 99]]*$W$2*$U$2</f>
        <v>#DIV/0!</v>
      </c>
      <c r="S2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0" spans="1:19" x14ac:dyDescent="0.2">
      <c r="A220">
        <v>8756</v>
      </c>
      <c r="B220" t="s">
        <v>115</v>
      </c>
      <c r="C220" s="1">
        <v>45625</v>
      </c>
      <c r="D220" t="s">
        <v>13</v>
      </c>
      <c r="E220">
        <v>2.5</v>
      </c>
      <c r="F220" s="2">
        <v>0.52083333333333304</v>
      </c>
      <c r="G220" s="2">
        <v>0.43803310652237998</v>
      </c>
      <c r="H220" s="2">
        <v>0.476510134482449</v>
      </c>
      <c r="I220" s="2">
        <v>0.47560975609756001</v>
      </c>
      <c r="J220" s="2">
        <v>0.49337748344370802</v>
      </c>
      <c r="K220" s="2">
        <v>-2.3125147226548098E-2</v>
      </c>
      <c r="M220" s="2" t="e">
        <f>(Table1[[#This Row],[poisson_likelihood]] - (1-Table1[[#This Row],[poisson_likelihood]])/(1/Table1[[#This Row],[365 implied]]-1))/4</f>
        <v>#DIV/0!</v>
      </c>
      <c r="N220" s="3" t="e">
        <f>Table1[[#This Row],[kelly/4 365]]*$W$2*$U$2</f>
        <v>#DIV/0!</v>
      </c>
      <c r="P220" s="2" t="e">
        <f>(Table1[[#This Row],[poisson_likelihood]] - (1-Table1[[#This Row],[poisson_likelihood]])/(1/Table1[[#This Row],[99/pinn implied]]-1))/4</f>
        <v>#DIV/0!</v>
      </c>
      <c r="Q220" s="3" t="e">
        <f>Table1[[#This Row],[kelly/4 99]]*$W$2*$U$2</f>
        <v>#DIV/0!</v>
      </c>
      <c r="S2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1" spans="1:19" x14ac:dyDescent="0.2">
      <c r="A221">
        <v>8648</v>
      </c>
      <c r="B221" t="s">
        <v>61</v>
      </c>
      <c r="C221" s="1">
        <v>45625</v>
      </c>
      <c r="D221" t="s">
        <v>13</v>
      </c>
      <c r="E221">
        <v>2.5</v>
      </c>
      <c r="F221" s="2">
        <v>0.61728395061728303</v>
      </c>
      <c r="G221" s="2">
        <v>0.53785029772340698</v>
      </c>
      <c r="H221" s="2">
        <v>0.58183851715201496</v>
      </c>
      <c r="I221" s="2">
        <v>0.55737704918032704</v>
      </c>
      <c r="J221" s="2">
        <v>0.56151419558359605</v>
      </c>
      <c r="K221" s="2">
        <v>-2.3153871860376998E-2</v>
      </c>
      <c r="M221" s="2" t="e">
        <f>(Table1[[#This Row],[poisson_likelihood]] - (1-Table1[[#This Row],[poisson_likelihood]])/(1/Table1[[#This Row],[365 implied]]-1))/4</f>
        <v>#DIV/0!</v>
      </c>
      <c r="N221" s="3" t="e">
        <f>Table1[[#This Row],[kelly/4 365]]*$W$2*$U$2</f>
        <v>#DIV/0!</v>
      </c>
      <c r="P221" s="2" t="e">
        <f>(Table1[[#This Row],[poisson_likelihood]] - (1-Table1[[#This Row],[poisson_likelihood]])/(1/Table1[[#This Row],[99/pinn implied]]-1))/4</f>
        <v>#DIV/0!</v>
      </c>
      <c r="Q221" s="3" t="e">
        <f>Table1[[#This Row],[kelly/4 99]]*$W$2*$U$2</f>
        <v>#DIV/0!</v>
      </c>
      <c r="S2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2" spans="1:19" x14ac:dyDescent="0.2">
      <c r="A222">
        <v>8565</v>
      </c>
      <c r="B222" t="s">
        <v>20</v>
      </c>
      <c r="C222" s="1">
        <v>45625</v>
      </c>
      <c r="D222" t="s">
        <v>12</v>
      </c>
      <c r="E222">
        <v>3.5</v>
      </c>
      <c r="F222" s="2">
        <v>0.46511627906976699</v>
      </c>
      <c r="G222" s="2">
        <v>0.45638606235590301</v>
      </c>
      <c r="H222" s="2">
        <v>0.41554937702149802</v>
      </c>
      <c r="I222" s="2">
        <v>0.38378378378378297</v>
      </c>
      <c r="J222" s="2">
        <v>0.41692789968652</v>
      </c>
      <c r="K222" s="2">
        <v>-2.3167139000821499E-2</v>
      </c>
      <c r="M222" s="2" t="e">
        <f>(Table1[[#This Row],[poisson_likelihood]] - (1-Table1[[#This Row],[poisson_likelihood]])/(1/Table1[[#This Row],[365 implied]]-1))/4</f>
        <v>#DIV/0!</v>
      </c>
      <c r="N222" s="3" t="e">
        <f>Table1[[#This Row],[kelly/4 365]]*$W$2*$U$2</f>
        <v>#DIV/0!</v>
      </c>
      <c r="P222" s="2" t="e">
        <f>(Table1[[#This Row],[poisson_likelihood]] - (1-Table1[[#This Row],[poisson_likelihood]])/(1/Table1[[#This Row],[99/pinn implied]]-1))/4</f>
        <v>#DIV/0!</v>
      </c>
      <c r="Q222" s="3" t="e">
        <f>Table1[[#This Row],[kelly/4 99]]*$W$2*$U$2</f>
        <v>#DIV/0!</v>
      </c>
      <c r="S2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3" spans="1:19" x14ac:dyDescent="0.2">
      <c r="A223">
        <v>8875</v>
      </c>
      <c r="B223" t="s">
        <v>175</v>
      </c>
      <c r="C223" s="1">
        <v>45625</v>
      </c>
      <c r="D223" t="s">
        <v>12</v>
      </c>
      <c r="E223">
        <v>2.5</v>
      </c>
      <c r="F223" s="2">
        <v>0.485436893203883</v>
      </c>
      <c r="G223" s="2">
        <v>0.48112330742132797</v>
      </c>
      <c r="H223" s="2">
        <v>0.436463342878956</v>
      </c>
      <c r="I223" s="2">
        <v>0.41</v>
      </c>
      <c r="J223" s="2">
        <v>0.46733668341708501</v>
      </c>
      <c r="K223" s="2">
        <v>-2.3793753223903199E-2</v>
      </c>
      <c r="M223" s="2" t="e">
        <f>(Table1[[#This Row],[poisson_likelihood]] - (1-Table1[[#This Row],[poisson_likelihood]])/(1/Table1[[#This Row],[365 implied]]-1))/4</f>
        <v>#DIV/0!</v>
      </c>
      <c r="N223" s="3" t="e">
        <f>Table1[[#This Row],[kelly/4 365]]*$W$2*$U$2</f>
        <v>#DIV/0!</v>
      </c>
      <c r="P223" s="2" t="e">
        <f>(Table1[[#This Row],[poisson_likelihood]] - (1-Table1[[#This Row],[poisson_likelihood]])/(1/Table1[[#This Row],[99/pinn implied]]-1))/4</f>
        <v>#DIV/0!</v>
      </c>
      <c r="Q223" s="3" t="e">
        <f>Table1[[#This Row],[kelly/4 99]]*$W$2*$U$2</f>
        <v>#DIV/0!</v>
      </c>
      <c r="S2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4" spans="1:19" x14ac:dyDescent="0.2">
      <c r="A224">
        <v>8561</v>
      </c>
      <c r="B224" t="s">
        <v>18</v>
      </c>
      <c r="C224" s="1">
        <v>45625</v>
      </c>
      <c r="D224" t="s">
        <v>12</v>
      </c>
      <c r="E224">
        <v>2.5</v>
      </c>
      <c r="F224" s="2">
        <v>0.48780487804877998</v>
      </c>
      <c r="G224" s="2">
        <v>0.48443581879873998</v>
      </c>
      <c r="H224" s="2">
        <v>0.43851647863521198</v>
      </c>
      <c r="I224" s="2">
        <v>0.40625</v>
      </c>
      <c r="J224" s="2">
        <v>0.40625</v>
      </c>
      <c r="K224" s="2">
        <v>-2.40574330470988E-2</v>
      </c>
      <c r="M224" s="2" t="e">
        <f>(Table1[[#This Row],[poisson_likelihood]] - (1-Table1[[#This Row],[poisson_likelihood]])/(1/Table1[[#This Row],[365 implied]]-1))/4</f>
        <v>#DIV/0!</v>
      </c>
      <c r="N224" s="3" t="e">
        <f>Table1[[#This Row],[kelly/4 365]]*$W$2*$U$2</f>
        <v>#DIV/0!</v>
      </c>
      <c r="P224" s="2" t="e">
        <f>(Table1[[#This Row],[poisson_likelihood]] - (1-Table1[[#This Row],[poisson_likelihood]])/(1/Table1[[#This Row],[99/pinn implied]]-1))/4</f>
        <v>#DIV/0!</v>
      </c>
      <c r="Q224" s="3" t="e">
        <f>Table1[[#This Row],[kelly/4 99]]*$W$2*$U$2</f>
        <v>#DIV/0!</v>
      </c>
      <c r="S2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5" spans="1:19" x14ac:dyDescent="0.2">
      <c r="A225">
        <v>8712</v>
      </c>
      <c r="B225" t="s">
        <v>93</v>
      </c>
      <c r="C225" s="1">
        <v>45625</v>
      </c>
      <c r="D225" t="s">
        <v>13</v>
      </c>
      <c r="E225">
        <v>2.5</v>
      </c>
      <c r="F225" s="2">
        <v>0.434782608695652</v>
      </c>
      <c r="G225" s="2">
        <v>0.35471963561324998</v>
      </c>
      <c r="H225" s="2">
        <v>0.38031123344752199</v>
      </c>
      <c r="I225" s="2">
        <v>0.34806629834254099</v>
      </c>
      <c r="J225" s="2">
        <v>0.33855799373040701</v>
      </c>
      <c r="K225" s="2">
        <v>-2.4093108282826702E-2</v>
      </c>
      <c r="M225" s="2" t="e">
        <f>(Table1[[#This Row],[poisson_likelihood]] - (1-Table1[[#This Row],[poisson_likelihood]])/(1/Table1[[#This Row],[365 implied]]-1))/4</f>
        <v>#DIV/0!</v>
      </c>
      <c r="N225" s="3" t="e">
        <f>Table1[[#This Row],[kelly/4 365]]*$W$2*$U$2</f>
        <v>#DIV/0!</v>
      </c>
      <c r="P225" s="2" t="e">
        <f>(Table1[[#This Row],[poisson_likelihood]] - (1-Table1[[#This Row],[poisson_likelihood]])/(1/Table1[[#This Row],[99/pinn implied]]-1))/4</f>
        <v>#DIV/0!</v>
      </c>
      <c r="Q225" s="3" t="e">
        <f>Table1[[#This Row],[kelly/4 99]]*$W$2*$U$2</f>
        <v>#DIV/0!</v>
      </c>
      <c r="S2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6" spans="1:19" x14ac:dyDescent="0.2">
      <c r="A226">
        <v>8747</v>
      </c>
      <c r="B226" t="s">
        <v>111</v>
      </c>
      <c r="C226" s="1">
        <v>45625</v>
      </c>
      <c r="D226" t="s">
        <v>12</v>
      </c>
      <c r="E226">
        <v>2.5</v>
      </c>
      <c r="F226" s="2">
        <v>0.5</v>
      </c>
      <c r="G226" s="2">
        <v>0.49554294911308699</v>
      </c>
      <c r="H226" s="2">
        <v>0.45151030987034502</v>
      </c>
      <c r="I226" s="2">
        <v>0.48979591836734598</v>
      </c>
      <c r="J226" s="2">
        <v>0.45054945054945</v>
      </c>
      <c r="K226" s="2">
        <v>-2.42448450648272E-2</v>
      </c>
      <c r="M226" s="2" t="e">
        <f>(Table1[[#This Row],[poisson_likelihood]] - (1-Table1[[#This Row],[poisson_likelihood]])/(1/Table1[[#This Row],[365 implied]]-1))/4</f>
        <v>#DIV/0!</v>
      </c>
      <c r="N226" s="3" t="e">
        <f>Table1[[#This Row],[kelly/4 365]]*$W$2*$U$2</f>
        <v>#DIV/0!</v>
      </c>
      <c r="P226" s="2" t="e">
        <f>(Table1[[#This Row],[poisson_likelihood]] - (1-Table1[[#This Row],[poisson_likelihood]])/(1/Table1[[#This Row],[99/pinn implied]]-1))/4</f>
        <v>#DIV/0!</v>
      </c>
      <c r="Q226" s="3" t="e">
        <f>Table1[[#This Row],[kelly/4 99]]*$W$2*$U$2</f>
        <v>#DIV/0!</v>
      </c>
      <c r="S2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7" spans="1:19" x14ac:dyDescent="0.2">
      <c r="A227">
        <v>8569</v>
      </c>
      <c r="B227" t="s">
        <v>22</v>
      </c>
      <c r="C227" s="1">
        <v>45625</v>
      </c>
      <c r="D227" t="s">
        <v>12</v>
      </c>
      <c r="E227">
        <v>1.5</v>
      </c>
      <c r="F227" s="2">
        <v>0.65359477124182996</v>
      </c>
      <c r="G227" s="2">
        <v>0.65024281175976195</v>
      </c>
      <c r="H227" s="2">
        <v>0.61986248794795795</v>
      </c>
      <c r="I227" s="2">
        <v>0.58823529411764697</v>
      </c>
      <c r="J227" s="2">
        <v>0.612307692307692</v>
      </c>
      <c r="K227" s="2">
        <v>-2.43445252073697E-2</v>
      </c>
      <c r="M227" s="2" t="e">
        <f>(Table1[[#This Row],[poisson_likelihood]] - (1-Table1[[#This Row],[poisson_likelihood]])/(1/Table1[[#This Row],[365 implied]]-1))/4</f>
        <v>#DIV/0!</v>
      </c>
      <c r="N227" s="3" t="e">
        <f>Table1[[#This Row],[kelly/4 365]]*$W$2*$U$2</f>
        <v>#DIV/0!</v>
      </c>
      <c r="P227" s="2" t="e">
        <f>(Table1[[#This Row],[poisson_likelihood]] - (1-Table1[[#This Row],[poisson_likelihood]])/(1/Table1[[#This Row],[99/pinn implied]]-1))/4</f>
        <v>#DIV/0!</v>
      </c>
      <c r="Q227" s="3" t="e">
        <f>Table1[[#This Row],[kelly/4 99]]*$W$2*$U$2</f>
        <v>#DIV/0!</v>
      </c>
      <c r="S2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8" spans="1:19" x14ac:dyDescent="0.2">
      <c r="A228">
        <v>8696</v>
      </c>
      <c r="B228" t="s">
        <v>85</v>
      </c>
      <c r="C228" s="1">
        <v>45625</v>
      </c>
      <c r="D228" t="s">
        <v>13</v>
      </c>
      <c r="E228">
        <v>2.5</v>
      </c>
      <c r="F228" s="2">
        <v>0.512820512820512</v>
      </c>
      <c r="G228" s="2">
        <v>0.43042259751841599</v>
      </c>
      <c r="H228" s="2">
        <v>0.46520528858423299</v>
      </c>
      <c r="I228" s="2">
        <v>0.45762711864406702</v>
      </c>
      <c r="J228" s="2">
        <v>0.48051948051948001</v>
      </c>
      <c r="K228" s="2">
        <v>-2.44341282265115E-2</v>
      </c>
      <c r="M228" s="2" t="e">
        <f>(Table1[[#This Row],[poisson_likelihood]] - (1-Table1[[#This Row],[poisson_likelihood]])/(1/Table1[[#This Row],[365 implied]]-1))/4</f>
        <v>#DIV/0!</v>
      </c>
      <c r="N228" s="3" t="e">
        <f>Table1[[#This Row],[kelly/4 365]]*$W$2*$U$2</f>
        <v>#DIV/0!</v>
      </c>
      <c r="P228" s="2" t="e">
        <f>(Table1[[#This Row],[poisson_likelihood]] - (1-Table1[[#This Row],[poisson_likelihood]])/(1/Table1[[#This Row],[99/pinn implied]]-1))/4</f>
        <v>#DIV/0!</v>
      </c>
      <c r="Q228" s="3" t="e">
        <f>Table1[[#This Row],[kelly/4 99]]*$W$2*$U$2</f>
        <v>#DIV/0!</v>
      </c>
      <c r="S2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29" spans="1:19" x14ac:dyDescent="0.2">
      <c r="A229">
        <v>8751</v>
      </c>
      <c r="B229" t="s">
        <v>113</v>
      </c>
      <c r="C229" s="1">
        <v>45625</v>
      </c>
      <c r="D229" t="s">
        <v>12</v>
      </c>
      <c r="E229">
        <v>2.5</v>
      </c>
      <c r="F229" s="2">
        <v>0.46296296296296202</v>
      </c>
      <c r="G229" s="2">
        <v>0.460079858326221</v>
      </c>
      <c r="H229" s="2">
        <v>0.41010408906679102</v>
      </c>
      <c r="I229" s="2">
        <v>0.37984496124030998</v>
      </c>
      <c r="J229" s="2">
        <v>0.357976653696498</v>
      </c>
      <c r="K229" s="2">
        <v>-2.4606717158562701E-2</v>
      </c>
      <c r="M229" s="2" t="e">
        <f>(Table1[[#This Row],[poisson_likelihood]] - (1-Table1[[#This Row],[poisson_likelihood]])/(1/Table1[[#This Row],[365 implied]]-1))/4</f>
        <v>#DIV/0!</v>
      </c>
      <c r="N229" s="3" t="e">
        <f>Table1[[#This Row],[kelly/4 365]]*$W$2*$U$2</f>
        <v>#DIV/0!</v>
      </c>
      <c r="P229" s="2" t="e">
        <f>(Table1[[#This Row],[poisson_likelihood]] - (1-Table1[[#This Row],[poisson_likelihood]])/(1/Table1[[#This Row],[99/pinn implied]]-1))/4</f>
        <v>#DIV/0!</v>
      </c>
      <c r="Q229" s="3" t="e">
        <f>Table1[[#This Row],[kelly/4 99]]*$W$2*$U$2</f>
        <v>#DIV/0!</v>
      </c>
      <c r="S2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0" spans="1:19" x14ac:dyDescent="0.2">
      <c r="A230">
        <v>8773</v>
      </c>
      <c r="B230" t="s">
        <v>124</v>
      </c>
      <c r="C230" s="1">
        <v>45625</v>
      </c>
      <c r="D230" t="s">
        <v>12</v>
      </c>
      <c r="E230">
        <v>2.5</v>
      </c>
      <c r="F230" s="2">
        <v>0.57471264367816</v>
      </c>
      <c r="G230" s="2">
        <v>0.57174385534414796</v>
      </c>
      <c r="H230" s="2">
        <v>0.53275039986060302</v>
      </c>
      <c r="I230" s="2">
        <v>0.54335260115606898</v>
      </c>
      <c r="J230" s="2">
        <v>0.52750809061488602</v>
      </c>
      <c r="K230" s="2">
        <v>-2.4666994676536901E-2</v>
      </c>
      <c r="M230" s="2" t="e">
        <f>(Table1[[#This Row],[poisson_likelihood]] - (1-Table1[[#This Row],[poisson_likelihood]])/(1/Table1[[#This Row],[365 implied]]-1))/4</f>
        <v>#DIV/0!</v>
      </c>
      <c r="N230" s="3" t="e">
        <f>Table1[[#This Row],[kelly/4 365]]*$W$2*$U$2</f>
        <v>#DIV/0!</v>
      </c>
      <c r="P230" s="2" t="e">
        <f>(Table1[[#This Row],[poisson_likelihood]] - (1-Table1[[#This Row],[poisson_likelihood]])/(1/Table1[[#This Row],[99/pinn implied]]-1))/4</f>
        <v>#DIV/0!</v>
      </c>
      <c r="Q230" s="3" t="e">
        <f>Table1[[#This Row],[kelly/4 99]]*$W$2*$U$2</f>
        <v>#DIV/0!</v>
      </c>
      <c r="S2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1" spans="1:19" x14ac:dyDescent="0.2">
      <c r="A231">
        <v>8868</v>
      </c>
      <c r="B231" t="s">
        <v>171</v>
      </c>
      <c r="C231" s="1">
        <v>45625</v>
      </c>
      <c r="D231" t="s">
        <v>13</v>
      </c>
      <c r="E231">
        <v>2.5</v>
      </c>
      <c r="F231" s="2">
        <v>0.64102564102564097</v>
      </c>
      <c r="G231" s="2">
        <v>0.56164689059125805</v>
      </c>
      <c r="H231" s="2">
        <v>0.60514871971255602</v>
      </c>
      <c r="I231" s="2">
        <v>0.53333333333333299</v>
      </c>
      <c r="J231" s="2">
        <v>0.55837563451776595</v>
      </c>
      <c r="K231" s="2">
        <v>-2.4985713057326501E-2</v>
      </c>
      <c r="M231" s="2" t="e">
        <f>(Table1[[#This Row],[poisson_likelihood]] - (1-Table1[[#This Row],[poisson_likelihood]])/(1/Table1[[#This Row],[365 implied]]-1))/4</f>
        <v>#DIV/0!</v>
      </c>
      <c r="N231" s="3" t="e">
        <f>Table1[[#This Row],[kelly/4 365]]*$W$2*$U$2</f>
        <v>#DIV/0!</v>
      </c>
      <c r="P231" s="2" t="e">
        <f>(Table1[[#This Row],[poisson_likelihood]] - (1-Table1[[#This Row],[poisson_likelihood]])/(1/Table1[[#This Row],[99/pinn implied]]-1))/4</f>
        <v>#DIV/0!</v>
      </c>
      <c r="Q231" s="3" t="e">
        <f>Table1[[#This Row],[kelly/4 99]]*$W$2*$U$2</f>
        <v>#DIV/0!</v>
      </c>
      <c r="S2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2" spans="1:19" x14ac:dyDescent="0.2">
      <c r="A232">
        <v>8760</v>
      </c>
      <c r="B232" t="s">
        <v>117</v>
      </c>
      <c r="C232" s="1">
        <v>45625</v>
      </c>
      <c r="D232" t="s">
        <v>13</v>
      </c>
      <c r="E232">
        <v>1.5</v>
      </c>
      <c r="F232" s="2">
        <v>0.413223140495867</v>
      </c>
      <c r="G232" s="2">
        <v>0.32974134297714602</v>
      </c>
      <c r="H232" s="2">
        <v>0.35337553106491998</v>
      </c>
      <c r="I232" s="2">
        <v>0.35338345864661602</v>
      </c>
      <c r="J232" s="2">
        <v>0.35185185185185103</v>
      </c>
      <c r="K232" s="2">
        <v>-2.5498453313889599E-2</v>
      </c>
      <c r="M232" s="2" t="e">
        <f>(Table1[[#This Row],[poisson_likelihood]] - (1-Table1[[#This Row],[poisson_likelihood]])/(1/Table1[[#This Row],[365 implied]]-1))/4</f>
        <v>#DIV/0!</v>
      </c>
      <c r="N232" s="3" t="e">
        <f>Table1[[#This Row],[kelly/4 365]]*$W$2*$U$2</f>
        <v>#DIV/0!</v>
      </c>
      <c r="P232" s="2" t="e">
        <f>(Table1[[#This Row],[poisson_likelihood]] - (1-Table1[[#This Row],[poisson_likelihood]])/(1/Table1[[#This Row],[99/pinn implied]]-1))/4</f>
        <v>#DIV/0!</v>
      </c>
      <c r="Q232" s="3" t="e">
        <f>Table1[[#This Row],[kelly/4 99]]*$W$2*$U$2</f>
        <v>#DIV/0!</v>
      </c>
      <c r="S2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3" spans="1:19" x14ac:dyDescent="0.2">
      <c r="A233">
        <v>8834</v>
      </c>
      <c r="B233" t="s">
        <v>154</v>
      </c>
      <c r="C233" s="1">
        <v>45625</v>
      </c>
      <c r="D233" t="s">
        <v>13</v>
      </c>
      <c r="E233">
        <v>1.5</v>
      </c>
      <c r="F233" s="2">
        <v>0.5</v>
      </c>
      <c r="G233" s="2">
        <v>0.39755750309875698</v>
      </c>
      <c r="H233" s="2">
        <v>0.44737953886169302</v>
      </c>
      <c r="I233" s="2">
        <v>0.46206896551724103</v>
      </c>
      <c r="J233" s="2">
        <v>0.46691176470588203</v>
      </c>
      <c r="K233" s="2">
        <v>-2.63102305691531E-2</v>
      </c>
      <c r="M233" s="2" t="e">
        <f>(Table1[[#This Row],[poisson_likelihood]] - (1-Table1[[#This Row],[poisson_likelihood]])/(1/Table1[[#This Row],[365 implied]]-1))/4</f>
        <v>#DIV/0!</v>
      </c>
      <c r="N233" s="3" t="e">
        <f>Table1[[#This Row],[kelly/4 365]]*$W$2*$U$2</f>
        <v>#DIV/0!</v>
      </c>
      <c r="P233" s="2" t="e">
        <f>(Table1[[#This Row],[poisson_likelihood]] - (1-Table1[[#This Row],[poisson_likelihood]])/(1/Table1[[#This Row],[99/pinn implied]]-1))/4</f>
        <v>#DIV/0!</v>
      </c>
      <c r="Q233" s="3" t="e">
        <f>Table1[[#This Row],[kelly/4 99]]*$W$2*$U$2</f>
        <v>#DIV/0!</v>
      </c>
      <c r="S2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4" spans="1:19" x14ac:dyDescent="0.2">
      <c r="A234">
        <v>8733</v>
      </c>
      <c r="B234" t="s">
        <v>104</v>
      </c>
      <c r="C234" s="1">
        <v>45625</v>
      </c>
      <c r="D234" t="s">
        <v>12</v>
      </c>
      <c r="E234">
        <v>2.5</v>
      </c>
      <c r="F234" s="2">
        <v>0.52356020942408299</v>
      </c>
      <c r="G234" s="2">
        <v>0.51516777970764605</v>
      </c>
      <c r="H234" s="2">
        <v>0.472351278055334</v>
      </c>
      <c r="I234" s="2">
        <v>0.462365591397849</v>
      </c>
      <c r="J234" s="2">
        <v>0.47058823529411697</v>
      </c>
      <c r="K234" s="2">
        <v>-2.6870620580854699E-2</v>
      </c>
      <c r="M234" s="2" t="e">
        <f>(Table1[[#This Row],[poisson_likelihood]] - (1-Table1[[#This Row],[poisson_likelihood]])/(1/Table1[[#This Row],[365 implied]]-1))/4</f>
        <v>#DIV/0!</v>
      </c>
      <c r="N234" s="3" t="e">
        <f>Table1[[#This Row],[kelly/4 365]]*$W$2*$U$2</f>
        <v>#DIV/0!</v>
      </c>
      <c r="P234" s="2" t="e">
        <f>(Table1[[#This Row],[poisson_likelihood]] - (1-Table1[[#This Row],[poisson_likelihood]])/(1/Table1[[#This Row],[99/pinn implied]]-1))/4</f>
        <v>#DIV/0!</v>
      </c>
      <c r="Q234" s="3" t="e">
        <f>Table1[[#This Row],[kelly/4 99]]*$W$2*$U$2</f>
        <v>#DIV/0!</v>
      </c>
      <c r="S2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5" spans="1:19" x14ac:dyDescent="0.2">
      <c r="A235">
        <v>8563</v>
      </c>
      <c r="B235" t="s">
        <v>19</v>
      </c>
      <c r="C235" s="1">
        <v>45625</v>
      </c>
      <c r="D235" t="s">
        <v>12</v>
      </c>
      <c r="E235">
        <v>1.5</v>
      </c>
      <c r="F235" s="2">
        <v>0.57471264367816</v>
      </c>
      <c r="G235" s="2">
        <v>0.58056146722158697</v>
      </c>
      <c r="H235" s="2">
        <v>0.52880962993580605</v>
      </c>
      <c r="I235" s="2">
        <v>0.57714285714285696</v>
      </c>
      <c r="J235" s="2">
        <v>0.56521739130434701</v>
      </c>
      <c r="K235" s="2">
        <v>-2.6983528348546199E-2</v>
      </c>
      <c r="M235" s="2" t="e">
        <f>(Table1[[#This Row],[poisson_likelihood]] - (1-Table1[[#This Row],[poisson_likelihood]])/(1/Table1[[#This Row],[365 implied]]-1))/4</f>
        <v>#DIV/0!</v>
      </c>
      <c r="N235" s="3" t="e">
        <f>Table1[[#This Row],[kelly/4 365]]*$W$2*$U$2</f>
        <v>#DIV/0!</v>
      </c>
      <c r="P235" s="2" t="e">
        <f>(Table1[[#This Row],[poisson_likelihood]] - (1-Table1[[#This Row],[poisson_likelihood]])/(1/Table1[[#This Row],[99/pinn implied]]-1))/4</f>
        <v>#DIV/0!</v>
      </c>
      <c r="Q235" s="3" t="e">
        <f>Table1[[#This Row],[kelly/4 99]]*$W$2*$U$2</f>
        <v>#DIV/0!</v>
      </c>
      <c r="S2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6" spans="1:19" x14ac:dyDescent="0.2">
      <c r="A236">
        <v>8689</v>
      </c>
      <c r="B236" t="s">
        <v>82</v>
      </c>
      <c r="C236" s="1">
        <v>45625</v>
      </c>
      <c r="D236" t="s">
        <v>12</v>
      </c>
      <c r="E236">
        <v>2.5</v>
      </c>
      <c r="F236" s="2">
        <v>0.4</v>
      </c>
      <c r="G236" s="2">
        <v>0.380829818410718</v>
      </c>
      <c r="H236" s="2">
        <v>0.33498830668475299</v>
      </c>
      <c r="I236" s="2">
        <v>0.39156626506024</v>
      </c>
      <c r="J236" s="2">
        <v>0.37414965986394499</v>
      </c>
      <c r="K236" s="2">
        <v>-2.7088205548019301E-2</v>
      </c>
      <c r="M236" s="2" t="e">
        <f>(Table1[[#This Row],[poisson_likelihood]] - (1-Table1[[#This Row],[poisson_likelihood]])/(1/Table1[[#This Row],[365 implied]]-1))/4</f>
        <v>#DIV/0!</v>
      </c>
      <c r="N236" s="3" t="e">
        <f>Table1[[#This Row],[kelly/4 365]]*$W$2*$U$2</f>
        <v>#DIV/0!</v>
      </c>
      <c r="P236" s="2" t="e">
        <f>(Table1[[#This Row],[poisson_likelihood]] - (1-Table1[[#This Row],[poisson_likelihood]])/(1/Table1[[#This Row],[99/pinn implied]]-1))/4</f>
        <v>#DIV/0!</v>
      </c>
      <c r="Q236" s="3" t="e">
        <f>Table1[[#This Row],[kelly/4 99]]*$W$2*$U$2</f>
        <v>#DIV/0!</v>
      </c>
      <c r="S2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7" spans="1:19" x14ac:dyDescent="0.2">
      <c r="A237">
        <v>8629</v>
      </c>
      <c r="B237" t="s">
        <v>52</v>
      </c>
      <c r="C237" s="1">
        <v>45625</v>
      </c>
      <c r="D237" t="s">
        <v>12</v>
      </c>
      <c r="E237">
        <v>2.5</v>
      </c>
      <c r="F237" s="2">
        <v>0.485436893203883</v>
      </c>
      <c r="G237" s="2">
        <v>0.47591193108770202</v>
      </c>
      <c r="H237" s="2">
        <v>0.429051268004567</v>
      </c>
      <c r="I237" s="2">
        <v>0.38709677419354799</v>
      </c>
      <c r="J237" s="2">
        <v>0.40123456790123402</v>
      </c>
      <c r="K237" s="2">
        <v>-2.7394902809101802E-2</v>
      </c>
      <c r="M237" s="2" t="e">
        <f>(Table1[[#This Row],[poisson_likelihood]] - (1-Table1[[#This Row],[poisson_likelihood]])/(1/Table1[[#This Row],[365 implied]]-1))/4</f>
        <v>#DIV/0!</v>
      </c>
      <c r="N237" s="3" t="e">
        <f>Table1[[#This Row],[kelly/4 365]]*$W$2*$U$2</f>
        <v>#DIV/0!</v>
      </c>
      <c r="P237" s="2" t="e">
        <f>(Table1[[#This Row],[poisson_likelihood]] - (1-Table1[[#This Row],[poisson_likelihood]])/(1/Table1[[#This Row],[99/pinn implied]]-1))/4</f>
        <v>#DIV/0!</v>
      </c>
      <c r="Q237" s="3" t="e">
        <f>Table1[[#This Row],[kelly/4 99]]*$W$2*$U$2</f>
        <v>#DIV/0!</v>
      </c>
      <c r="S2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8" spans="1:19" x14ac:dyDescent="0.2">
      <c r="A238">
        <v>8852</v>
      </c>
      <c r="B238" t="s">
        <v>163</v>
      </c>
      <c r="C238" s="1">
        <v>45625</v>
      </c>
      <c r="D238" t="s">
        <v>13</v>
      </c>
      <c r="E238">
        <v>1.5</v>
      </c>
      <c r="F238" s="2">
        <v>0.49504950495049499</v>
      </c>
      <c r="G238" s="2">
        <v>0.39846012445798001</v>
      </c>
      <c r="H238" s="2">
        <v>0.43923936201122799</v>
      </c>
      <c r="I238" s="2">
        <v>0.48113207547169801</v>
      </c>
      <c r="J238" s="2">
        <v>0.481012658227848</v>
      </c>
      <c r="K238" s="2">
        <v>-2.7631492337578001E-2</v>
      </c>
      <c r="M238" s="2" t="e">
        <f>(Table1[[#This Row],[poisson_likelihood]] - (1-Table1[[#This Row],[poisson_likelihood]])/(1/Table1[[#This Row],[365 implied]]-1))/4</f>
        <v>#DIV/0!</v>
      </c>
      <c r="N238" s="3" t="e">
        <f>Table1[[#This Row],[kelly/4 365]]*$W$2*$U$2</f>
        <v>#DIV/0!</v>
      </c>
      <c r="P238" s="2" t="e">
        <f>(Table1[[#This Row],[poisson_likelihood]] - (1-Table1[[#This Row],[poisson_likelihood]])/(1/Table1[[#This Row],[99/pinn implied]]-1))/4</f>
        <v>#DIV/0!</v>
      </c>
      <c r="Q238" s="3" t="e">
        <f>Table1[[#This Row],[kelly/4 99]]*$W$2*$U$2</f>
        <v>#DIV/0!</v>
      </c>
      <c r="S2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39" spans="1:19" x14ac:dyDescent="0.2">
      <c r="A239">
        <v>8714</v>
      </c>
      <c r="B239" t="s">
        <v>94</v>
      </c>
      <c r="C239" s="1">
        <v>45625</v>
      </c>
      <c r="D239" t="s">
        <v>13</v>
      </c>
      <c r="E239">
        <v>3.5</v>
      </c>
      <c r="F239" s="2">
        <v>0.55555555555555503</v>
      </c>
      <c r="G239" s="2">
        <v>0.46992170934775002</v>
      </c>
      <c r="H239" s="2">
        <v>0.50578297577259601</v>
      </c>
      <c r="I239" s="2">
        <v>0.50543478260869501</v>
      </c>
      <c r="J239" s="2">
        <v>0.47318611987381698</v>
      </c>
      <c r="K239" s="2">
        <v>-2.7997076127914598E-2</v>
      </c>
      <c r="M239" s="2" t="e">
        <f>(Table1[[#This Row],[poisson_likelihood]] - (1-Table1[[#This Row],[poisson_likelihood]])/(1/Table1[[#This Row],[365 implied]]-1))/4</f>
        <v>#DIV/0!</v>
      </c>
      <c r="N239" s="3" t="e">
        <f>Table1[[#This Row],[kelly/4 365]]*$W$2*$U$2</f>
        <v>#DIV/0!</v>
      </c>
      <c r="P239" s="2" t="e">
        <f>(Table1[[#This Row],[poisson_likelihood]] - (1-Table1[[#This Row],[poisson_likelihood]])/(1/Table1[[#This Row],[99/pinn implied]]-1))/4</f>
        <v>#DIV/0!</v>
      </c>
      <c r="Q239" s="3" t="e">
        <f>Table1[[#This Row],[kelly/4 99]]*$W$2*$U$2</f>
        <v>#DIV/0!</v>
      </c>
      <c r="S2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0" spans="1:19" x14ac:dyDescent="0.2">
      <c r="A240">
        <v>8789</v>
      </c>
      <c r="B240" t="s">
        <v>132</v>
      </c>
      <c r="C240" s="1">
        <v>45625</v>
      </c>
      <c r="D240" t="s">
        <v>12</v>
      </c>
      <c r="E240">
        <v>2.5</v>
      </c>
      <c r="F240" s="2">
        <v>0.45454545454545398</v>
      </c>
      <c r="G240" s="2">
        <v>0.439604671455812</v>
      </c>
      <c r="H240" s="2">
        <v>0.39213515523574799</v>
      </c>
      <c r="I240" s="2">
        <v>0.37356321839080397</v>
      </c>
      <c r="J240" s="2">
        <v>0.392405063291139</v>
      </c>
      <c r="K240" s="2">
        <v>-2.8604720516948502E-2</v>
      </c>
      <c r="M240" s="2" t="e">
        <f>(Table1[[#This Row],[poisson_likelihood]] - (1-Table1[[#This Row],[poisson_likelihood]])/(1/Table1[[#This Row],[365 implied]]-1))/4</f>
        <v>#DIV/0!</v>
      </c>
      <c r="N240" s="3" t="e">
        <f>Table1[[#This Row],[kelly/4 365]]*$W$2*$U$2</f>
        <v>#DIV/0!</v>
      </c>
      <c r="P240" s="2" t="e">
        <f>(Table1[[#This Row],[poisson_likelihood]] - (1-Table1[[#This Row],[poisson_likelihood]])/(1/Table1[[#This Row],[99/pinn implied]]-1))/4</f>
        <v>#DIV/0!</v>
      </c>
      <c r="Q240" s="3" t="e">
        <f>Table1[[#This Row],[kelly/4 99]]*$W$2*$U$2</f>
        <v>#DIV/0!</v>
      </c>
      <c r="S2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1" spans="1:19" x14ac:dyDescent="0.2">
      <c r="A241">
        <v>8715</v>
      </c>
      <c r="B241" t="s">
        <v>95</v>
      </c>
      <c r="C241" s="1">
        <v>45625</v>
      </c>
      <c r="D241" t="s">
        <v>12</v>
      </c>
      <c r="E241">
        <v>2.5</v>
      </c>
      <c r="F241" s="2">
        <v>0.47169811320754701</v>
      </c>
      <c r="G241" s="2">
        <v>0.449782551994653</v>
      </c>
      <c r="H241" s="2">
        <v>0.411125819511446</v>
      </c>
      <c r="I241" s="2">
        <v>0.41304347826086901</v>
      </c>
      <c r="J241" s="2">
        <v>0.44025157232704398</v>
      </c>
      <c r="K241" s="2">
        <v>-2.8663674695476E-2</v>
      </c>
      <c r="M241" s="2" t="e">
        <f>(Table1[[#This Row],[poisson_likelihood]] - (1-Table1[[#This Row],[poisson_likelihood]])/(1/Table1[[#This Row],[365 implied]]-1))/4</f>
        <v>#DIV/0!</v>
      </c>
      <c r="N241" s="3" t="e">
        <f>Table1[[#This Row],[kelly/4 365]]*$W$2*$U$2</f>
        <v>#DIV/0!</v>
      </c>
      <c r="P241" s="2" t="e">
        <f>(Table1[[#This Row],[poisson_likelihood]] - (1-Table1[[#This Row],[poisson_likelihood]])/(1/Table1[[#This Row],[99/pinn implied]]-1))/4</f>
        <v>#DIV/0!</v>
      </c>
      <c r="Q241" s="3" t="e">
        <f>Table1[[#This Row],[kelly/4 99]]*$W$2*$U$2</f>
        <v>#DIV/0!</v>
      </c>
      <c r="S2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2" spans="1:19" x14ac:dyDescent="0.2">
      <c r="A242">
        <v>8780</v>
      </c>
      <c r="B242" t="s">
        <v>127</v>
      </c>
      <c r="C242" s="1">
        <v>45625</v>
      </c>
      <c r="D242" t="s">
        <v>13</v>
      </c>
      <c r="E242">
        <v>1.5</v>
      </c>
      <c r="F242" s="2">
        <v>0.39370078740157399</v>
      </c>
      <c r="G242" s="2">
        <v>0.30296495619325298</v>
      </c>
      <c r="H242" s="2">
        <v>0.32383668723792702</v>
      </c>
      <c r="I242" s="2">
        <v>0.34054054054054</v>
      </c>
      <c r="J242" s="2">
        <v>0.33644859813084099</v>
      </c>
      <c r="K242" s="2">
        <v>-2.8807599742802802E-2</v>
      </c>
      <c r="M242" s="2" t="e">
        <f>(Table1[[#This Row],[poisson_likelihood]] - (1-Table1[[#This Row],[poisson_likelihood]])/(1/Table1[[#This Row],[365 implied]]-1))/4</f>
        <v>#DIV/0!</v>
      </c>
      <c r="N242" s="3" t="e">
        <f>Table1[[#This Row],[kelly/4 365]]*$W$2*$U$2</f>
        <v>#DIV/0!</v>
      </c>
      <c r="P242" s="2" t="e">
        <f>(Table1[[#This Row],[poisson_likelihood]] - (1-Table1[[#This Row],[poisson_likelihood]])/(1/Table1[[#This Row],[99/pinn implied]]-1))/4</f>
        <v>#DIV/0!</v>
      </c>
      <c r="Q242" s="3" t="e">
        <f>Table1[[#This Row],[kelly/4 99]]*$W$2*$U$2</f>
        <v>#DIV/0!</v>
      </c>
      <c r="S2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3" spans="1:19" x14ac:dyDescent="0.2">
      <c r="A243">
        <v>8777</v>
      </c>
      <c r="B243" t="s">
        <v>126</v>
      </c>
      <c r="C243" s="1">
        <v>45625</v>
      </c>
      <c r="D243" t="s">
        <v>12</v>
      </c>
      <c r="E243">
        <v>2.5</v>
      </c>
      <c r="F243" s="2">
        <v>0.54945054945054905</v>
      </c>
      <c r="G243" s="2">
        <v>0.54127054470047997</v>
      </c>
      <c r="H243" s="2">
        <v>0.49679342686376199</v>
      </c>
      <c r="I243" s="2">
        <v>0.50549450549450503</v>
      </c>
      <c r="J243" s="2">
        <v>0.5</v>
      </c>
      <c r="K243" s="2">
        <v>-2.9218281435351299E-2</v>
      </c>
      <c r="M243" s="2" t="e">
        <f>(Table1[[#This Row],[poisson_likelihood]] - (1-Table1[[#This Row],[poisson_likelihood]])/(1/Table1[[#This Row],[365 implied]]-1))/4</f>
        <v>#DIV/0!</v>
      </c>
      <c r="N243" s="3" t="e">
        <f>Table1[[#This Row],[kelly/4 365]]*$W$2*$U$2</f>
        <v>#DIV/0!</v>
      </c>
      <c r="P243" s="2" t="e">
        <f>(Table1[[#This Row],[poisson_likelihood]] - (1-Table1[[#This Row],[poisson_likelihood]])/(1/Table1[[#This Row],[99/pinn implied]]-1))/4</f>
        <v>#DIV/0!</v>
      </c>
      <c r="Q243" s="3" t="e">
        <f>Table1[[#This Row],[kelly/4 99]]*$W$2*$U$2</f>
        <v>#DIV/0!</v>
      </c>
      <c r="S2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4" spans="1:19" x14ac:dyDescent="0.2">
      <c r="A244">
        <v>8835</v>
      </c>
      <c r="B244" t="s">
        <v>155</v>
      </c>
      <c r="C244" s="1">
        <v>45625</v>
      </c>
      <c r="D244" t="s">
        <v>12</v>
      </c>
      <c r="E244">
        <v>2.5</v>
      </c>
      <c r="F244" s="2">
        <v>0.45454545454545398</v>
      </c>
      <c r="G244" s="2">
        <v>0.439101175605558</v>
      </c>
      <c r="H244" s="2">
        <v>0.39061742357259299</v>
      </c>
      <c r="I244" s="2">
        <v>0.39516129032258002</v>
      </c>
      <c r="J244" s="2">
        <v>0.38666666666666599</v>
      </c>
      <c r="K244" s="2">
        <v>-2.9300347529227801E-2</v>
      </c>
      <c r="M244" s="2" t="e">
        <f>(Table1[[#This Row],[poisson_likelihood]] - (1-Table1[[#This Row],[poisson_likelihood]])/(1/Table1[[#This Row],[365 implied]]-1))/4</f>
        <v>#DIV/0!</v>
      </c>
      <c r="N244" s="3" t="e">
        <f>Table1[[#This Row],[kelly/4 365]]*$W$2*$U$2</f>
        <v>#DIV/0!</v>
      </c>
      <c r="P244" s="2" t="e">
        <f>(Table1[[#This Row],[poisson_likelihood]] - (1-Table1[[#This Row],[poisson_likelihood]])/(1/Table1[[#This Row],[99/pinn implied]]-1))/4</f>
        <v>#DIV/0!</v>
      </c>
      <c r="Q244" s="3" t="e">
        <f>Table1[[#This Row],[kelly/4 99]]*$W$2*$U$2</f>
        <v>#DIV/0!</v>
      </c>
      <c r="S2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5" spans="1:19" x14ac:dyDescent="0.2">
      <c r="A245">
        <v>8786</v>
      </c>
      <c r="B245" t="s">
        <v>130</v>
      </c>
      <c r="C245" s="1">
        <v>45625</v>
      </c>
      <c r="D245" t="s">
        <v>13</v>
      </c>
      <c r="E245">
        <v>2.5</v>
      </c>
      <c r="F245" s="2">
        <v>0.49751243781094501</v>
      </c>
      <c r="G245" s="2">
        <v>0.39459671680740299</v>
      </c>
      <c r="H245" s="2">
        <v>0.437963561908567</v>
      </c>
      <c r="I245" s="2">
        <v>0.43452380952380898</v>
      </c>
      <c r="J245" s="2">
        <v>0.42013888888888801</v>
      </c>
      <c r="K245" s="2">
        <v>-2.9627039743509598E-2</v>
      </c>
      <c r="M245" s="2" t="e">
        <f>(Table1[[#This Row],[poisson_likelihood]] - (1-Table1[[#This Row],[poisson_likelihood]])/(1/Table1[[#This Row],[365 implied]]-1))/4</f>
        <v>#DIV/0!</v>
      </c>
      <c r="N245" s="3" t="e">
        <f>Table1[[#This Row],[kelly/4 365]]*$W$2*$U$2</f>
        <v>#DIV/0!</v>
      </c>
      <c r="P245" s="2" t="e">
        <f>(Table1[[#This Row],[poisson_likelihood]] - (1-Table1[[#This Row],[poisson_likelihood]])/(1/Table1[[#This Row],[99/pinn implied]]-1))/4</f>
        <v>#DIV/0!</v>
      </c>
      <c r="Q245" s="3" t="e">
        <f>Table1[[#This Row],[kelly/4 99]]*$W$2*$U$2</f>
        <v>#DIV/0!</v>
      </c>
      <c r="S2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6" spans="1:19" x14ac:dyDescent="0.2">
      <c r="A246">
        <v>8666</v>
      </c>
      <c r="B246" t="s">
        <v>70</v>
      </c>
      <c r="C246" s="1">
        <v>45625</v>
      </c>
      <c r="D246" t="s">
        <v>13</v>
      </c>
      <c r="E246">
        <v>2.5</v>
      </c>
      <c r="F246" s="2">
        <v>0.61728395061728303</v>
      </c>
      <c r="G246" s="2">
        <v>0.52451946064767996</v>
      </c>
      <c r="H246" s="2">
        <v>0.57186186084240198</v>
      </c>
      <c r="I246" s="2">
        <v>0.543010752688172</v>
      </c>
      <c r="J246" s="2">
        <v>0.60248447204968902</v>
      </c>
      <c r="K246" s="2">
        <v>-2.96708812239143E-2</v>
      </c>
      <c r="M246" s="2" t="e">
        <f>(Table1[[#This Row],[poisson_likelihood]] - (1-Table1[[#This Row],[poisson_likelihood]])/(1/Table1[[#This Row],[365 implied]]-1))/4</f>
        <v>#DIV/0!</v>
      </c>
      <c r="N246" s="3" t="e">
        <f>Table1[[#This Row],[kelly/4 365]]*$W$2*$U$2</f>
        <v>#DIV/0!</v>
      </c>
      <c r="P246" s="2" t="e">
        <f>(Table1[[#This Row],[poisson_likelihood]] - (1-Table1[[#This Row],[poisson_likelihood]])/(1/Table1[[#This Row],[99/pinn implied]]-1))/4</f>
        <v>#DIV/0!</v>
      </c>
      <c r="Q246" s="3" t="e">
        <f>Table1[[#This Row],[kelly/4 99]]*$W$2*$U$2</f>
        <v>#DIV/0!</v>
      </c>
      <c r="S2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7" spans="1:19" x14ac:dyDescent="0.2">
      <c r="A247">
        <v>8723</v>
      </c>
      <c r="B247" t="s">
        <v>99</v>
      </c>
      <c r="C247" s="1">
        <v>45625</v>
      </c>
      <c r="D247" t="s">
        <v>12</v>
      </c>
      <c r="E247">
        <v>3.5</v>
      </c>
      <c r="F247" s="2">
        <v>0.57471264367816</v>
      </c>
      <c r="G247" s="2">
        <v>0.55668369509401405</v>
      </c>
      <c r="H247" s="2">
        <v>0.52396595260775303</v>
      </c>
      <c r="I247" s="2">
        <v>0.50967741935483801</v>
      </c>
      <c r="J247" s="2">
        <v>0.51535836177474403</v>
      </c>
      <c r="K247" s="2">
        <v>-2.9830825156253099E-2</v>
      </c>
      <c r="M247" s="2" t="e">
        <f>(Table1[[#This Row],[poisson_likelihood]] - (1-Table1[[#This Row],[poisson_likelihood]])/(1/Table1[[#This Row],[365 implied]]-1))/4</f>
        <v>#DIV/0!</v>
      </c>
      <c r="N247" s="3" t="e">
        <f>Table1[[#This Row],[kelly/4 365]]*$W$2*$U$2</f>
        <v>#DIV/0!</v>
      </c>
      <c r="P247" s="2" t="e">
        <f>(Table1[[#This Row],[poisson_likelihood]] - (1-Table1[[#This Row],[poisson_likelihood]])/(1/Table1[[#This Row],[99/pinn implied]]-1))/4</f>
        <v>#DIV/0!</v>
      </c>
      <c r="Q247" s="3" t="e">
        <f>Table1[[#This Row],[kelly/4 99]]*$W$2*$U$2</f>
        <v>#DIV/0!</v>
      </c>
      <c r="S2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8" spans="1:19" x14ac:dyDescent="0.2">
      <c r="A248">
        <v>8558</v>
      </c>
      <c r="B248" t="s">
        <v>16</v>
      </c>
      <c r="C248" s="1">
        <v>45625</v>
      </c>
      <c r="D248" t="s">
        <v>13</v>
      </c>
      <c r="E248">
        <v>2.5</v>
      </c>
      <c r="F248" s="2">
        <v>0.427350427350427</v>
      </c>
      <c r="G248" s="2">
        <v>0.34940605030903599</v>
      </c>
      <c r="H248" s="2">
        <v>0.35835243384177501</v>
      </c>
      <c r="I248" s="2">
        <v>0.38202247191011202</v>
      </c>
      <c r="J248" s="2">
        <v>0.37820512820512803</v>
      </c>
      <c r="K248" s="2">
        <v>-3.01222583601202E-2</v>
      </c>
      <c r="M248" s="2" t="e">
        <f>(Table1[[#This Row],[poisson_likelihood]] - (1-Table1[[#This Row],[poisson_likelihood]])/(1/Table1[[#This Row],[365 implied]]-1))/4</f>
        <v>#DIV/0!</v>
      </c>
      <c r="N248" s="3" t="e">
        <f>Table1[[#This Row],[kelly/4 365]]*$W$2*$U$2</f>
        <v>#DIV/0!</v>
      </c>
      <c r="P248" s="2" t="e">
        <f>(Table1[[#This Row],[poisson_likelihood]] - (1-Table1[[#This Row],[poisson_likelihood]])/(1/Table1[[#This Row],[99/pinn implied]]-1))/4</f>
        <v>#DIV/0!</v>
      </c>
      <c r="Q248" s="3" t="e">
        <f>Table1[[#This Row],[kelly/4 99]]*$W$2*$U$2</f>
        <v>#DIV/0!</v>
      </c>
      <c r="S24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49" spans="1:19" x14ac:dyDescent="0.2">
      <c r="A249">
        <v>8592</v>
      </c>
      <c r="B249" t="s">
        <v>33</v>
      </c>
      <c r="C249" s="1">
        <v>45625</v>
      </c>
      <c r="D249" t="s">
        <v>13</v>
      </c>
      <c r="E249">
        <v>2.5</v>
      </c>
      <c r="F249" s="2">
        <v>0.52356020942408299</v>
      </c>
      <c r="G249" s="2">
        <v>0.43199196872994899</v>
      </c>
      <c r="H249" s="2">
        <v>0.46418240220770202</v>
      </c>
      <c r="I249" s="2">
        <v>0.43333333333333302</v>
      </c>
      <c r="J249" s="2">
        <v>0.46226415094339601</v>
      </c>
      <c r="K249" s="2">
        <v>-3.1157036204199899E-2</v>
      </c>
      <c r="M249" s="2" t="e">
        <f>(Table1[[#This Row],[poisson_likelihood]] - (1-Table1[[#This Row],[poisson_likelihood]])/(1/Table1[[#This Row],[365 implied]]-1))/4</f>
        <v>#DIV/0!</v>
      </c>
      <c r="N249" s="3" t="e">
        <f>Table1[[#This Row],[kelly/4 365]]*$W$2*$U$2</f>
        <v>#DIV/0!</v>
      </c>
      <c r="P249" s="2" t="e">
        <f>(Table1[[#This Row],[poisson_likelihood]] - (1-Table1[[#This Row],[poisson_likelihood]])/(1/Table1[[#This Row],[99/pinn implied]]-1))/4</f>
        <v>#DIV/0!</v>
      </c>
      <c r="Q249" s="3" t="e">
        <f>Table1[[#This Row],[kelly/4 99]]*$W$2*$U$2</f>
        <v>#DIV/0!</v>
      </c>
      <c r="S24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0" spans="1:19" x14ac:dyDescent="0.2">
      <c r="A250">
        <v>8798</v>
      </c>
      <c r="B250" t="s">
        <v>136</v>
      </c>
      <c r="C250" s="1">
        <v>45625</v>
      </c>
      <c r="D250" t="s">
        <v>13</v>
      </c>
      <c r="E250">
        <v>2.5</v>
      </c>
      <c r="F250" s="2">
        <v>0.44247787610619399</v>
      </c>
      <c r="G250" s="2">
        <v>0.35530253016966401</v>
      </c>
      <c r="H250" s="2">
        <v>0.37298491076330798</v>
      </c>
      <c r="I250" s="2">
        <v>0.37765957446808501</v>
      </c>
      <c r="J250" s="2">
        <v>0.35975609756097499</v>
      </c>
      <c r="K250" s="2">
        <v>-3.1161528110103701E-2</v>
      </c>
      <c r="M250" s="2" t="e">
        <f>(Table1[[#This Row],[poisson_likelihood]] - (1-Table1[[#This Row],[poisson_likelihood]])/(1/Table1[[#This Row],[365 implied]]-1))/4</f>
        <v>#DIV/0!</v>
      </c>
      <c r="N250" s="3" t="e">
        <f>Table1[[#This Row],[kelly/4 365]]*$W$2*$U$2</f>
        <v>#DIV/0!</v>
      </c>
      <c r="P250" s="2" t="e">
        <f>(Table1[[#This Row],[poisson_likelihood]] - (1-Table1[[#This Row],[poisson_likelihood]])/(1/Table1[[#This Row],[99/pinn implied]]-1))/4</f>
        <v>#DIV/0!</v>
      </c>
      <c r="Q250" s="3" t="e">
        <f>Table1[[#This Row],[kelly/4 99]]*$W$2*$U$2</f>
        <v>#DIV/0!</v>
      </c>
      <c r="S25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1" spans="1:19" x14ac:dyDescent="0.2">
      <c r="A251">
        <v>8822</v>
      </c>
      <c r="B251" t="s">
        <v>148</v>
      </c>
      <c r="C251" s="1">
        <v>45625</v>
      </c>
      <c r="D251" t="s">
        <v>13</v>
      </c>
      <c r="E251">
        <v>2.5</v>
      </c>
      <c r="F251" s="2">
        <v>0.64516129032257996</v>
      </c>
      <c r="G251" s="2">
        <v>0.55610717905385398</v>
      </c>
      <c r="H251" s="2">
        <v>0.60059318118537797</v>
      </c>
      <c r="I251" s="2">
        <v>0.61445783132530096</v>
      </c>
      <c r="J251" s="2">
        <v>0.58759124087591197</v>
      </c>
      <c r="K251" s="2">
        <v>-3.14002587103017E-2</v>
      </c>
      <c r="M251" s="2" t="e">
        <f>(Table1[[#This Row],[poisson_likelihood]] - (1-Table1[[#This Row],[poisson_likelihood]])/(1/Table1[[#This Row],[365 implied]]-1))/4</f>
        <v>#DIV/0!</v>
      </c>
      <c r="N251" s="3" t="e">
        <f>Table1[[#This Row],[kelly/4 365]]*$W$2*$U$2</f>
        <v>#DIV/0!</v>
      </c>
      <c r="P251" s="2" t="e">
        <f>(Table1[[#This Row],[poisson_likelihood]] - (1-Table1[[#This Row],[poisson_likelihood]])/(1/Table1[[#This Row],[99/pinn implied]]-1))/4</f>
        <v>#DIV/0!</v>
      </c>
      <c r="Q251" s="3" t="e">
        <f>Table1[[#This Row],[kelly/4 99]]*$W$2*$U$2</f>
        <v>#DIV/0!</v>
      </c>
      <c r="S25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2" spans="1:19" x14ac:dyDescent="0.2">
      <c r="A252">
        <v>8772</v>
      </c>
      <c r="B252" t="s">
        <v>123</v>
      </c>
      <c r="C252" s="1">
        <v>45625</v>
      </c>
      <c r="D252" t="s">
        <v>13</v>
      </c>
      <c r="E252">
        <v>1.5</v>
      </c>
      <c r="F252" s="2">
        <v>0.40322580645161199</v>
      </c>
      <c r="G252" s="2">
        <v>0.30814651837013601</v>
      </c>
      <c r="H252" s="2">
        <v>0.328068624481895</v>
      </c>
      <c r="I252" s="2">
        <v>0.32335329341317298</v>
      </c>
      <c r="J252" s="2">
        <v>0.338983050847457</v>
      </c>
      <c r="K252" s="2">
        <v>-3.1484765419746499E-2</v>
      </c>
      <c r="M252" s="2" t="e">
        <f>(Table1[[#This Row],[poisson_likelihood]] - (1-Table1[[#This Row],[poisson_likelihood]])/(1/Table1[[#This Row],[365 implied]]-1))/4</f>
        <v>#DIV/0!</v>
      </c>
      <c r="N252" s="3" t="e">
        <f>Table1[[#This Row],[kelly/4 365]]*$W$2*$U$2</f>
        <v>#DIV/0!</v>
      </c>
      <c r="P252" s="2" t="e">
        <f>(Table1[[#This Row],[poisson_likelihood]] - (1-Table1[[#This Row],[poisson_likelihood]])/(1/Table1[[#This Row],[99/pinn implied]]-1))/4</f>
        <v>#DIV/0!</v>
      </c>
      <c r="Q252" s="3" t="e">
        <f>Table1[[#This Row],[kelly/4 99]]*$W$2*$U$2</f>
        <v>#DIV/0!</v>
      </c>
      <c r="S25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3" spans="1:19" x14ac:dyDescent="0.2">
      <c r="A253">
        <v>8791</v>
      </c>
      <c r="B253" t="s">
        <v>133</v>
      </c>
      <c r="C253" s="1">
        <v>45625</v>
      </c>
      <c r="D253" t="s">
        <v>12</v>
      </c>
      <c r="E253">
        <v>2.5</v>
      </c>
      <c r="F253" s="2">
        <v>0.434782608695652</v>
      </c>
      <c r="G253" s="2">
        <v>0.401824345089693</v>
      </c>
      <c r="H253" s="2">
        <v>0.36253283758593402</v>
      </c>
      <c r="I253" s="2">
        <v>0.39041095890410898</v>
      </c>
      <c r="J253" s="2">
        <v>0.42471042471042397</v>
      </c>
      <c r="K253" s="2">
        <v>-3.1956629529298002E-2</v>
      </c>
      <c r="M253" s="2" t="e">
        <f>(Table1[[#This Row],[poisson_likelihood]] - (1-Table1[[#This Row],[poisson_likelihood]])/(1/Table1[[#This Row],[365 implied]]-1))/4</f>
        <v>#DIV/0!</v>
      </c>
      <c r="N253" s="3" t="e">
        <f>Table1[[#This Row],[kelly/4 365]]*$W$2*$U$2</f>
        <v>#DIV/0!</v>
      </c>
      <c r="P253" s="2" t="e">
        <f>(Table1[[#This Row],[poisson_likelihood]] - (1-Table1[[#This Row],[poisson_likelihood]])/(1/Table1[[#This Row],[99/pinn implied]]-1))/4</f>
        <v>#DIV/0!</v>
      </c>
      <c r="Q253" s="3" t="e">
        <f>Table1[[#This Row],[kelly/4 99]]*$W$2*$U$2</f>
        <v>#DIV/0!</v>
      </c>
      <c r="S25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4" spans="1:19" x14ac:dyDescent="0.2">
      <c r="A254">
        <v>8795</v>
      </c>
      <c r="B254" t="s">
        <v>135</v>
      </c>
      <c r="C254" s="1">
        <v>45625</v>
      </c>
      <c r="D254" t="s">
        <v>12</v>
      </c>
      <c r="E254">
        <v>1.5</v>
      </c>
      <c r="F254" s="2">
        <v>0.59523809523809501</v>
      </c>
      <c r="G254" s="2">
        <v>0.58774433277550397</v>
      </c>
      <c r="H254" s="2">
        <v>0.54335050902057802</v>
      </c>
      <c r="I254" s="2">
        <v>0.51515151515151503</v>
      </c>
      <c r="J254" s="2">
        <v>0.53198653198653201</v>
      </c>
      <c r="K254" s="2">
        <v>-3.2048215016701798E-2</v>
      </c>
      <c r="M254" s="2" t="e">
        <f>(Table1[[#This Row],[poisson_likelihood]] - (1-Table1[[#This Row],[poisson_likelihood]])/(1/Table1[[#This Row],[365 implied]]-1))/4</f>
        <v>#DIV/0!</v>
      </c>
      <c r="N254" s="3" t="e">
        <f>Table1[[#This Row],[kelly/4 365]]*$W$2*$U$2</f>
        <v>#DIV/0!</v>
      </c>
      <c r="P254" s="2" t="e">
        <f>(Table1[[#This Row],[poisson_likelihood]] - (1-Table1[[#This Row],[poisson_likelihood]])/(1/Table1[[#This Row],[99/pinn implied]]-1))/4</f>
        <v>#DIV/0!</v>
      </c>
      <c r="Q254" s="3" t="e">
        <f>Table1[[#This Row],[kelly/4 99]]*$W$2*$U$2</f>
        <v>#DIV/0!</v>
      </c>
      <c r="S25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5" spans="1:19" x14ac:dyDescent="0.2">
      <c r="A255">
        <v>8862</v>
      </c>
      <c r="B255" t="s">
        <v>168</v>
      </c>
      <c r="C255" s="1">
        <v>45625</v>
      </c>
      <c r="D255" t="s">
        <v>13</v>
      </c>
      <c r="E255">
        <v>1.5</v>
      </c>
      <c r="F255" s="2">
        <v>0.476190476190476</v>
      </c>
      <c r="G255" s="2">
        <v>0.38356594766762803</v>
      </c>
      <c r="H255" s="2">
        <v>0.40897086541183703</v>
      </c>
      <c r="I255" s="2">
        <v>0.427027027027027</v>
      </c>
      <c r="J255" s="2">
        <v>0.46081504702194298</v>
      </c>
      <c r="K255" s="2">
        <v>-3.20820869625323E-2</v>
      </c>
      <c r="M255" s="2" t="e">
        <f>(Table1[[#This Row],[poisson_likelihood]] - (1-Table1[[#This Row],[poisson_likelihood]])/(1/Table1[[#This Row],[365 implied]]-1))/4</f>
        <v>#DIV/0!</v>
      </c>
      <c r="N255" s="3" t="e">
        <f>Table1[[#This Row],[kelly/4 365]]*$W$2*$U$2</f>
        <v>#DIV/0!</v>
      </c>
      <c r="P255" s="2" t="e">
        <f>(Table1[[#This Row],[poisson_likelihood]] - (1-Table1[[#This Row],[poisson_likelihood]])/(1/Table1[[#This Row],[99/pinn implied]]-1))/4</f>
        <v>#DIV/0!</v>
      </c>
      <c r="Q255" s="3" t="e">
        <f>Table1[[#This Row],[kelly/4 99]]*$W$2*$U$2</f>
        <v>#DIV/0!</v>
      </c>
      <c r="S25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6" spans="1:19" x14ac:dyDescent="0.2">
      <c r="A256">
        <v>8847</v>
      </c>
      <c r="B256" t="s">
        <v>161</v>
      </c>
      <c r="C256" s="1">
        <v>45625</v>
      </c>
      <c r="D256" t="s">
        <v>12</v>
      </c>
      <c r="E256">
        <v>2.5</v>
      </c>
      <c r="F256" s="2">
        <v>0.48780487804877998</v>
      </c>
      <c r="G256" s="2">
        <v>0.46642963258046699</v>
      </c>
      <c r="H256" s="2">
        <v>0.42182340890383002</v>
      </c>
      <c r="I256" s="2">
        <v>0.39751552795030998</v>
      </c>
      <c r="J256" s="2">
        <v>0.402930402930402</v>
      </c>
      <c r="K256" s="2">
        <v>-3.2205240892178098E-2</v>
      </c>
      <c r="M256" s="2" t="e">
        <f>(Table1[[#This Row],[poisson_likelihood]] - (1-Table1[[#This Row],[poisson_likelihood]])/(1/Table1[[#This Row],[365 implied]]-1))/4</f>
        <v>#DIV/0!</v>
      </c>
      <c r="N256" s="3" t="e">
        <f>Table1[[#This Row],[kelly/4 365]]*$W$2*$U$2</f>
        <v>#DIV/0!</v>
      </c>
      <c r="P256" s="2" t="e">
        <f>(Table1[[#This Row],[poisson_likelihood]] - (1-Table1[[#This Row],[poisson_likelihood]])/(1/Table1[[#This Row],[99/pinn implied]]-1))/4</f>
        <v>#DIV/0!</v>
      </c>
      <c r="Q256" s="3" t="e">
        <f>Table1[[#This Row],[kelly/4 99]]*$W$2*$U$2</f>
        <v>#DIV/0!</v>
      </c>
      <c r="S25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7" spans="1:19" x14ac:dyDescent="0.2">
      <c r="A257">
        <v>8871</v>
      </c>
      <c r="B257" t="s">
        <v>173</v>
      </c>
      <c r="C257" s="1">
        <v>45625</v>
      </c>
      <c r="D257" t="s">
        <v>12</v>
      </c>
      <c r="E257">
        <v>2.5</v>
      </c>
      <c r="F257" s="2">
        <v>0.485436893203883</v>
      </c>
      <c r="G257" s="2">
        <v>0.46377771630325298</v>
      </c>
      <c r="H257" s="2">
        <v>0.41890058586337497</v>
      </c>
      <c r="I257" s="2">
        <v>0.47953216374268998</v>
      </c>
      <c r="J257" s="2">
        <v>0.43197278911564602</v>
      </c>
      <c r="K257" s="2">
        <v>-3.2326602151284599E-2</v>
      </c>
      <c r="M257" s="2" t="e">
        <f>(Table1[[#This Row],[poisson_likelihood]] - (1-Table1[[#This Row],[poisson_likelihood]])/(1/Table1[[#This Row],[365 implied]]-1))/4</f>
        <v>#DIV/0!</v>
      </c>
      <c r="N257" s="3" t="e">
        <f>Table1[[#This Row],[kelly/4 365]]*$W$2*$U$2</f>
        <v>#DIV/0!</v>
      </c>
      <c r="P257" s="2" t="e">
        <f>(Table1[[#This Row],[poisson_likelihood]] - (1-Table1[[#This Row],[poisson_likelihood]])/(1/Table1[[#This Row],[99/pinn implied]]-1))/4</f>
        <v>#DIV/0!</v>
      </c>
      <c r="Q257" s="3" t="e">
        <f>Table1[[#This Row],[kelly/4 99]]*$W$2*$U$2</f>
        <v>#DIV/0!</v>
      </c>
      <c r="S25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8" spans="1:19" x14ac:dyDescent="0.2">
      <c r="A258">
        <v>8649</v>
      </c>
      <c r="B258" t="s">
        <v>62</v>
      </c>
      <c r="C258" s="1">
        <v>45625</v>
      </c>
      <c r="D258" t="s">
        <v>12</v>
      </c>
      <c r="E258">
        <v>2.5</v>
      </c>
      <c r="F258" s="2">
        <v>0.45045045045045001</v>
      </c>
      <c r="G258" s="2">
        <v>0.436206728574356</v>
      </c>
      <c r="H258" s="2">
        <v>0.37896475600534002</v>
      </c>
      <c r="I258" s="2">
        <v>0.28846153846153799</v>
      </c>
      <c r="J258" s="2">
        <v>0.33014354066985602</v>
      </c>
      <c r="K258" s="2">
        <v>-3.2520131489373702E-2</v>
      </c>
      <c r="M258" s="2" t="e">
        <f>(Table1[[#This Row],[poisson_likelihood]] - (1-Table1[[#This Row],[poisson_likelihood]])/(1/Table1[[#This Row],[365 implied]]-1))/4</f>
        <v>#DIV/0!</v>
      </c>
      <c r="N258" s="3" t="e">
        <f>Table1[[#This Row],[kelly/4 365]]*$W$2*$U$2</f>
        <v>#DIV/0!</v>
      </c>
      <c r="P258" s="2" t="e">
        <f>(Table1[[#This Row],[poisson_likelihood]] - (1-Table1[[#This Row],[poisson_likelihood]])/(1/Table1[[#This Row],[99/pinn implied]]-1))/4</f>
        <v>#DIV/0!</v>
      </c>
      <c r="Q258" s="3" t="e">
        <f>Table1[[#This Row],[kelly/4 99]]*$W$2*$U$2</f>
        <v>#DIV/0!</v>
      </c>
      <c r="S25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59" spans="1:19" x14ac:dyDescent="0.2">
      <c r="A259">
        <v>8597</v>
      </c>
      <c r="B259" t="s">
        <v>36</v>
      </c>
      <c r="C259" s="1">
        <v>45625</v>
      </c>
      <c r="D259" t="s">
        <v>12</v>
      </c>
      <c r="E259">
        <v>1.5</v>
      </c>
      <c r="F259" s="2">
        <v>0.58823529411764697</v>
      </c>
      <c r="G259" s="2">
        <v>0.57756439341744903</v>
      </c>
      <c r="H259" s="2">
        <v>0.53424144860577805</v>
      </c>
      <c r="I259" s="2">
        <v>0.52252252252252196</v>
      </c>
      <c r="J259" s="2">
        <v>0.52662721893491105</v>
      </c>
      <c r="K259" s="2">
        <v>-3.2781977632205798E-2</v>
      </c>
      <c r="M259" s="2" t="e">
        <f>(Table1[[#This Row],[poisson_likelihood]] - (1-Table1[[#This Row],[poisson_likelihood]])/(1/Table1[[#This Row],[365 implied]]-1))/4</f>
        <v>#DIV/0!</v>
      </c>
      <c r="N259" s="3" t="e">
        <f>Table1[[#This Row],[kelly/4 365]]*$W$2*$U$2</f>
        <v>#DIV/0!</v>
      </c>
      <c r="P259" s="2" t="e">
        <f>(Table1[[#This Row],[poisson_likelihood]] - (1-Table1[[#This Row],[poisson_likelihood]])/(1/Table1[[#This Row],[99/pinn implied]]-1))/4</f>
        <v>#DIV/0!</v>
      </c>
      <c r="Q259" s="3" t="e">
        <f>Table1[[#This Row],[kelly/4 99]]*$W$2*$U$2</f>
        <v>#DIV/0!</v>
      </c>
      <c r="S25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0" spans="1:19" x14ac:dyDescent="0.2">
      <c r="A260">
        <v>8576</v>
      </c>
      <c r="B260" t="s">
        <v>25</v>
      </c>
      <c r="C260" s="1">
        <v>45625</v>
      </c>
      <c r="D260" t="s">
        <v>13</v>
      </c>
      <c r="E260">
        <v>1.5</v>
      </c>
      <c r="F260" s="2">
        <v>0.42372881355932202</v>
      </c>
      <c r="G260" s="2">
        <v>0.30099077843512301</v>
      </c>
      <c r="H260" s="2">
        <v>0.34792910248328901</v>
      </c>
      <c r="I260" s="2">
        <v>0.33695652173912999</v>
      </c>
      <c r="J260" s="2">
        <v>0.35064935064934999</v>
      </c>
      <c r="K260" s="2">
        <v>-3.2883698187396497E-2</v>
      </c>
      <c r="M260" s="2" t="e">
        <f>(Table1[[#This Row],[poisson_likelihood]] - (1-Table1[[#This Row],[poisson_likelihood]])/(1/Table1[[#This Row],[365 implied]]-1))/4</f>
        <v>#DIV/0!</v>
      </c>
      <c r="N260" s="3" t="e">
        <f>Table1[[#This Row],[kelly/4 365]]*$W$2*$U$2</f>
        <v>#DIV/0!</v>
      </c>
      <c r="P260" s="2" t="e">
        <f>(Table1[[#This Row],[poisson_likelihood]] - (1-Table1[[#This Row],[poisson_likelihood]])/(1/Table1[[#This Row],[99/pinn implied]]-1))/4</f>
        <v>#DIV/0!</v>
      </c>
      <c r="Q260" s="3" t="e">
        <f>Table1[[#This Row],[kelly/4 99]]*$W$2*$U$2</f>
        <v>#DIV/0!</v>
      </c>
      <c r="S26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1" spans="1:19" x14ac:dyDescent="0.2">
      <c r="A261">
        <v>8692</v>
      </c>
      <c r="B261" t="s">
        <v>83</v>
      </c>
      <c r="C261" s="1">
        <v>45625</v>
      </c>
      <c r="D261" t="s">
        <v>13</v>
      </c>
      <c r="E261">
        <v>2.5</v>
      </c>
      <c r="F261" s="2">
        <v>0.427350427350427</v>
      </c>
      <c r="G261" s="2">
        <v>0.32408560278474402</v>
      </c>
      <c r="H261" s="2">
        <v>0.350782142816572</v>
      </c>
      <c r="I261" s="2">
        <v>0.38582677165354301</v>
      </c>
      <c r="J261" s="2">
        <v>0.38647342995168998</v>
      </c>
      <c r="K261" s="2">
        <v>-3.3427198845003801E-2</v>
      </c>
      <c r="M261" s="2" t="e">
        <f>(Table1[[#This Row],[poisson_likelihood]] - (1-Table1[[#This Row],[poisson_likelihood]])/(1/Table1[[#This Row],[365 implied]]-1))/4</f>
        <v>#DIV/0!</v>
      </c>
      <c r="N261" s="3" t="e">
        <f>Table1[[#This Row],[kelly/4 365]]*$W$2*$U$2</f>
        <v>#DIV/0!</v>
      </c>
      <c r="P261" s="2" t="e">
        <f>(Table1[[#This Row],[poisson_likelihood]] - (1-Table1[[#This Row],[poisson_likelihood]])/(1/Table1[[#This Row],[99/pinn implied]]-1))/4</f>
        <v>#DIV/0!</v>
      </c>
      <c r="Q261" s="3" t="e">
        <f>Table1[[#This Row],[kelly/4 99]]*$W$2*$U$2</f>
        <v>#DIV/0!</v>
      </c>
      <c r="S26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2" spans="1:19" x14ac:dyDescent="0.2">
      <c r="A262">
        <v>8826</v>
      </c>
      <c r="B262" t="s">
        <v>150</v>
      </c>
      <c r="C262" s="1">
        <v>45625</v>
      </c>
      <c r="D262" t="s">
        <v>13</v>
      </c>
      <c r="E262">
        <v>2.5</v>
      </c>
      <c r="F262" s="2">
        <v>0.63694267515923497</v>
      </c>
      <c r="G262" s="2">
        <v>0.53881289245715902</v>
      </c>
      <c r="H262" s="2">
        <v>0.58839219407954602</v>
      </c>
      <c r="I262" s="2">
        <v>0.62179487179487103</v>
      </c>
      <c r="J262" s="2">
        <v>0.60150375939849599</v>
      </c>
      <c r="K262" s="2">
        <v>-3.3431690918908602E-2</v>
      </c>
      <c r="M262" s="2" t="e">
        <f>(Table1[[#This Row],[poisson_likelihood]] - (1-Table1[[#This Row],[poisson_likelihood]])/(1/Table1[[#This Row],[365 implied]]-1))/4</f>
        <v>#DIV/0!</v>
      </c>
      <c r="N262" s="3" t="e">
        <f>Table1[[#This Row],[kelly/4 365]]*$W$2*$U$2</f>
        <v>#DIV/0!</v>
      </c>
      <c r="P262" s="2" t="e">
        <f>(Table1[[#This Row],[poisson_likelihood]] - (1-Table1[[#This Row],[poisson_likelihood]])/(1/Table1[[#This Row],[99/pinn implied]]-1))/4</f>
        <v>#DIV/0!</v>
      </c>
      <c r="Q262" s="3" t="e">
        <f>Table1[[#This Row],[kelly/4 99]]*$W$2*$U$2</f>
        <v>#DIV/0!</v>
      </c>
      <c r="S26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3" spans="1:19" x14ac:dyDescent="0.2">
      <c r="A263">
        <v>8741</v>
      </c>
      <c r="B263" t="s">
        <v>108</v>
      </c>
      <c r="C263" s="1">
        <v>45625</v>
      </c>
      <c r="D263" t="s">
        <v>12</v>
      </c>
      <c r="E263">
        <v>2.5</v>
      </c>
      <c r="F263" s="2">
        <v>0.512820512820512</v>
      </c>
      <c r="G263" s="2">
        <v>0.49230527171257898</v>
      </c>
      <c r="H263" s="2">
        <v>0.44735735990285103</v>
      </c>
      <c r="I263" s="2">
        <v>0.4375</v>
      </c>
      <c r="J263" s="2">
        <v>0.42953020134228098</v>
      </c>
      <c r="K263" s="2">
        <v>-3.3592933734062899E-2</v>
      </c>
      <c r="M263" s="2" t="e">
        <f>(Table1[[#This Row],[poisson_likelihood]] - (1-Table1[[#This Row],[poisson_likelihood]])/(1/Table1[[#This Row],[365 implied]]-1))/4</f>
        <v>#DIV/0!</v>
      </c>
      <c r="N263" s="3" t="e">
        <f>Table1[[#This Row],[kelly/4 365]]*$W$2*$U$2</f>
        <v>#DIV/0!</v>
      </c>
      <c r="P263" s="2" t="e">
        <f>(Table1[[#This Row],[poisson_likelihood]] - (1-Table1[[#This Row],[poisson_likelihood]])/(1/Table1[[#This Row],[99/pinn implied]]-1))/4</f>
        <v>#DIV/0!</v>
      </c>
      <c r="Q263" s="3" t="e">
        <f>Table1[[#This Row],[kelly/4 99]]*$W$2*$U$2</f>
        <v>#DIV/0!</v>
      </c>
      <c r="S26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4" spans="1:19" x14ac:dyDescent="0.2">
      <c r="A264">
        <v>8702</v>
      </c>
      <c r="B264" t="s">
        <v>88</v>
      </c>
      <c r="C264" s="1">
        <v>45625</v>
      </c>
      <c r="D264" t="s">
        <v>13</v>
      </c>
      <c r="E264">
        <v>2.5</v>
      </c>
      <c r="F264" s="2">
        <v>0.51813471502590602</v>
      </c>
      <c r="G264" s="2">
        <v>0.411183559153939</v>
      </c>
      <c r="H264" s="2">
        <v>0.45312412300823202</v>
      </c>
      <c r="I264" s="2">
        <v>0.44086021505376299</v>
      </c>
      <c r="J264" s="2">
        <v>0.45031055900621098</v>
      </c>
      <c r="K264" s="2">
        <v>-3.3728613600567302E-2</v>
      </c>
      <c r="M264" s="2" t="e">
        <f>(Table1[[#This Row],[poisson_likelihood]] - (1-Table1[[#This Row],[poisson_likelihood]])/(1/Table1[[#This Row],[365 implied]]-1))/4</f>
        <v>#DIV/0!</v>
      </c>
      <c r="N264" s="3" t="e">
        <f>Table1[[#This Row],[kelly/4 365]]*$W$2*$U$2</f>
        <v>#DIV/0!</v>
      </c>
      <c r="P264" s="2" t="e">
        <f>(Table1[[#This Row],[poisson_likelihood]] - (1-Table1[[#This Row],[poisson_likelihood]])/(1/Table1[[#This Row],[99/pinn implied]]-1))/4</f>
        <v>#DIV/0!</v>
      </c>
      <c r="Q264" s="3" t="e">
        <f>Table1[[#This Row],[kelly/4 99]]*$W$2*$U$2</f>
        <v>#DIV/0!</v>
      </c>
      <c r="S26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5" spans="1:19" x14ac:dyDescent="0.2">
      <c r="A265">
        <v>8812</v>
      </c>
      <c r="B265" t="s">
        <v>143</v>
      </c>
      <c r="C265" s="1">
        <v>45625</v>
      </c>
      <c r="D265" t="s">
        <v>13</v>
      </c>
      <c r="E265">
        <v>1.5</v>
      </c>
      <c r="F265" s="2">
        <v>0.45045045045045001</v>
      </c>
      <c r="G265" s="2">
        <v>0.345607276533763</v>
      </c>
      <c r="H265" s="2">
        <v>0.37570278101240701</v>
      </c>
      <c r="I265" s="2">
        <v>0.37988826815642401</v>
      </c>
      <c r="J265" s="2">
        <v>0.41025641025641002</v>
      </c>
      <c r="K265" s="2">
        <v>-3.4004062736158802E-2</v>
      </c>
      <c r="M265" s="2" t="e">
        <f>(Table1[[#This Row],[poisson_likelihood]] - (1-Table1[[#This Row],[poisson_likelihood]])/(1/Table1[[#This Row],[365 implied]]-1))/4</f>
        <v>#DIV/0!</v>
      </c>
      <c r="N265" s="3" t="e">
        <f>Table1[[#This Row],[kelly/4 365]]*$W$2*$U$2</f>
        <v>#DIV/0!</v>
      </c>
      <c r="P265" s="2" t="e">
        <f>(Table1[[#This Row],[poisson_likelihood]] - (1-Table1[[#This Row],[poisson_likelihood]])/(1/Table1[[#This Row],[99/pinn implied]]-1))/4</f>
        <v>#DIV/0!</v>
      </c>
      <c r="Q265" s="3" t="e">
        <f>Table1[[#This Row],[kelly/4 99]]*$W$2*$U$2</f>
        <v>#DIV/0!</v>
      </c>
      <c r="S26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6" spans="1:19" x14ac:dyDescent="0.2">
      <c r="A266">
        <v>8722</v>
      </c>
      <c r="B266" t="s">
        <v>98</v>
      </c>
      <c r="C266" s="1">
        <v>45625</v>
      </c>
      <c r="D266" t="s">
        <v>13</v>
      </c>
      <c r="E266">
        <v>2.5</v>
      </c>
      <c r="F266" s="2">
        <v>0.41666666666666602</v>
      </c>
      <c r="G266" s="2">
        <v>0.30798375971507802</v>
      </c>
      <c r="H266" s="2">
        <v>0.33664275022391699</v>
      </c>
      <c r="I266" s="2">
        <v>0.28488372093023201</v>
      </c>
      <c r="J266" s="2">
        <v>0.293548387096774</v>
      </c>
      <c r="K266" s="2">
        <v>-3.4295964189749603E-2</v>
      </c>
      <c r="M266" s="2" t="e">
        <f>(Table1[[#This Row],[poisson_likelihood]] - (1-Table1[[#This Row],[poisson_likelihood]])/(1/Table1[[#This Row],[365 implied]]-1))/4</f>
        <v>#DIV/0!</v>
      </c>
      <c r="N266" s="3" t="e">
        <f>Table1[[#This Row],[kelly/4 365]]*$W$2*$U$2</f>
        <v>#DIV/0!</v>
      </c>
      <c r="P266" s="2" t="e">
        <f>(Table1[[#This Row],[poisson_likelihood]] - (1-Table1[[#This Row],[poisson_likelihood]])/(1/Table1[[#This Row],[99/pinn implied]]-1))/4</f>
        <v>#DIV/0!</v>
      </c>
      <c r="Q266" s="3" t="e">
        <f>Table1[[#This Row],[kelly/4 99]]*$W$2*$U$2</f>
        <v>#DIV/0!</v>
      </c>
      <c r="S26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7" spans="1:19" x14ac:dyDescent="0.2">
      <c r="A267">
        <v>8622</v>
      </c>
      <c r="B267" t="s">
        <v>48</v>
      </c>
      <c r="C267" s="1">
        <v>45625</v>
      </c>
      <c r="D267" t="s">
        <v>13</v>
      </c>
      <c r="E267">
        <v>2.5</v>
      </c>
      <c r="F267" s="2">
        <v>0.625</v>
      </c>
      <c r="G267" s="2">
        <v>0.52883867859649003</v>
      </c>
      <c r="H267" s="2">
        <v>0.57318569312537204</v>
      </c>
      <c r="I267" s="2">
        <v>0.527272727272727</v>
      </c>
      <c r="J267" s="2">
        <v>0.54208754208754195</v>
      </c>
      <c r="K267" s="2">
        <v>-3.4542871249751902E-2</v>
      </c>
      <c r="M267" s="2" t="e">
        <f>(Table1[[#This Row],[poisson_likelihood]] - (1-Table1[[#This Row],[poisson_likelihood]])/(1/Table1[[#This Row],[365 implied]]-1))/4</f>
        <v>#DIV/0!</v>
      </c>
      <c r="N267" s="3" t="e">
        <f>Table1[[#This Row],[kelly/4 365]]*$W$2*$U$2</f>
        <v>#DIV/0!</v>
      </c>
      <c r="P267" s="2" t="e">
        <f>(Table1[[#This Row],[poisson_likelihood]] - (1-Table1[[#This Row],[poisson_likelihood]])/(1/Table1[[#This Row],[99/pinn implied]]-1))/4</f>
        <v>#DIV/0!</v>
      </c>
      <c r="Q267" s="3" t="e">
        <f>Table1[[#This Row],[kelly/4 99]]*$W$2*$U$2</f>
        <v>#DIV/0!</v>
      </c>
      <c r="S26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8" spans="1:19" x14ac:dyDescent="0.2">
      <c r="A268">
        <v>8766</v>
      </c>
      <c r="B268" t="s">
        <v>120</v>
      </c>
      <c r="C268" s="1">
        <v>45625</v>
      </c>
      <c r="D268" t="s">
        <v>13</v>
      </c>
      <c r="E268">
        <v>2.5</v>
      </c>
      <c r="F268" s="2">
        <v>0.45662100456621002</v>
      </c>
      <c r="G268" s="2">
        <v>0.36062185901833899</v>
      </c>
      <c r="H268" s="2">
        <v>0.38109033878033899</v>
      </c>
      <c r="I268" s="2">
        <v>0.404371584699453</v>
      </c>
      <c r="J268" s="2">
        <v>0.38412698412698398</v>
      </c>
      <c r="K268" s="2">
        <v>-3.4750453376272299E-2</v>
      </c>
      <c r="M268" s="2" t="e">
        <f>(Table1[[#This Row],[poisson_likelihood]] - (1-Table1[[#This Row],[poisson_likelihood]])/(1/Table1[[#This Row],[365 implied]]-1))/4</f>
        <v>#DIV/0!</v>
      </c>
      <c r="N268" s="3" t="e">
        <f>Table1[[#This Row],[kelly/4 365]]*$W$2*$U$2</f>
        <v>#DIV/0!</v>
      </c>
      <c r="P268" s="2" t="e">
        <f>(Table1[[#This Row],[poisson_likelihood]] - (1-Table1[[#This Row],[poisson_likelihood]])/(1/Table1[[#This Row],[99/pinn implied]]-1))/4</f>
        <v>#DIV/0!</v>
      </c>
      <c r="Q268" s="3" t="e">
        <f>Table1[[#This Row],[kelly/4 99]]*$W$2*$U$2</f>
        <v>#DIV/0!</v>
      </c>
      <c r="S26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69" spans="1:19" x14ac:dyDescent="0.2">
      <c r="A269">
        <v>8889</v>
      </c>
      <c r="B269" t="s">
        <v>182</v>
      </c>
      <c r="C269" s="1">
        <v>45625</v>
      </c>
      <c r="D269" t="s">
        <v>12</v>
      </c>
      <c r="E269">
        <v>2.5</v>
      </c>
      <c r="F269" s="2">
        <v>0.460829493087557</v>
      </c>
      <c r="G269" s="2">
        <v>0.43085325114833301</v>
      </c>
      <c r="H269" s="2">
        <v>0.385685183180413</v>
      </c>
      <c r="I269" s="2">
        <v>0.34636871508379802</v>
      </c>
      <c r="J269" s="2">
        <v>0.38461538461538403</v>
      </c>
      <c r="K269" s="2">
        <v>-3.4842553952671301E-2</v>
      </c>
      <c r="M269" s="2" t="e">
        <f>(Table1[[#This Row],[poisson_likelihood]] - (1-Table1[[#This Row],[poisson_likelihood]])/(1/Table1[[#This Row],[365 implied]]-1))/4</f>
        <v>#DIV/0!</v>
      </c>
      <c r="N269" s="3" t="e">
        <f>Table1[[#This Row],[kelly/4 365]]*$W$2*$U$2</f>
        <v>#DIV/0!</v>
      </c>
      <c r="P269" s="2" t="e">
        <f>(Table1[[#This Row],[poisson_likelihood]] - (1-Table1[[#This Row],[poisson_likelihood]])/(1/Table1[[#This Row],[99/pinn implied]]-1))/4</f>
        <v>#DIV/0!</v>
      </c>
      <c r="Q269" s="3" t="e">
        <f>Table1[[#This Row],[kelly/4 99]]*$W$2*$U$2</f>
        <v>#DIV/0!</v>
      </c>
      <c r="S26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0" spans="1:19" x14ac:dyDescent="0.2">
      <c r="A270">
        <v>8573</v>
      </c>
      <c r="B270" t="s">
        <v>24</v>
      </c>
      <c r="C270" s="1">
        <v>45625</v>
      </c>
      <c r="D270" t="s">
        <v>12</v>
      </c>
      <c r="E270">
        <v>2.5</v>
      </c>
      <c r="F270" s="2">
        <v>0.50505050505050497</v>
      </c>
      <c r="G270" s="2">
        <v>0.47881039205401699</v>
      </c>
      <c r="H270" s="2">
        <v>0.43595660853379398</v>
      </c>
      <c r="I270" s="2">
        <v>0.48666666666666603</v>
      </c>
      <c r="J270" s="2">
        <v>0.47014925373134298</v>
      </c>
      <c r="K270" s="2">
        <v>-3.4899468138542299E-2</v>
      </c>
      <c r="M270" s="2" t="e">
        <f>(Table1[[#This Row],[poisson_likelihood]] - (1-Table1[[#This Row],[poisson_likelihood]])/(1/Table1[[#This Row],[365 implied]]-1))/4</f>
        <v>#DIV/0!</v>
      </c>
      <c r="N270" s="3" t="e">
        <f>Table1[[#This Row],[kelly/4 365]]*$W$2*$U$2</f>
        <v>#DIV/0!</v>
      </c>
      <c r="P270" s="2" t="e">
        <f>(Table1[[#This Row],[poisson_likelihood]] - (1-Table1[[#This Row],[poisson_likelihood]])/(1/Table1[[#This Row],[99/pinn implied]]-1))/4</f>
        <v>#DIV/0!</v>
      </c>
      <c r="Q270" s="3" t="e">
        <f>Table1[[#This Row],[kelly/4 99]]*$W$2*$U$2</f>
        <v>#DIV/0!</v>
      </c>
      <c r="S27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1" spans="1:19" x14ac:dyDescent="0.2">
      <c r="A271">
        <v>8602</v>
      </c>
      <c r="B271" t="s">
        <v>38</v>
      </c>
      <c r="C271" s="1">
        <v>45625</v>
      </c>
      <c r="D271" t="s">
        <v>13</v>
      </c>
      <c r="E271">
        <v>2.5</v>
      </c>
      <c r="F271" s="2">
        <v>0.57471264367816</v>
      </c>
      <c r="G271" s="2">
        <v>0.47546712683738401</v>
      </c>
      <c r="H271" s="2">
        <v>0.51392738076455202</v>
      </c>
      <c r="I271" s="2">
        <v>0.55494505494505497</v>
      </c>
      <c r="J271" s="2">
        <v>0.55873015873015797</v>
      </c>
      <c r="K271" s="2">
        <v>-3.5731877523539998E-2</v>
      </c>
      <c r="M271" s="2" t="e">
        <f>(Table1[[#This Row],[poisson_likelihood]] - (1-Table1[[#This Row],[poisson_likelihood]])/(1/Table1[[#This Row],[365 implied]]-1))/4</f>
        <v>#DIV/0!</v>
      </c>
      <c r="N271" s="3" t="e">
        <f>Table1[[#This Row],[kelly/4 365]]*$W$2*$U$2</f>
        <v>#DIV/0!</v>
      </c>
      <c r="P271" s="2" t="e">
        <f>(Table1[[#This Row],[poisson_likelihood]] - (1-Table1[[#This Row],[poisson_likelihood]])/(1/Table1[[#This Row],[99/pinn implied]]-1))/4</f>
        <v>#DIV/0!</v>
      </c>
      <c r="Q271" s="3" t="e">
        <f>Table1[[#This Row],[kelly/4 99]]*$W$2*$U$2</f>
        <v>#DIV/0!</v>
      </c>
      <c r="S27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2" spans="1:19" x14ac:dyDescent="0.2">
      <c r="A272">
        <v>8874</v>
      </c>
      <c r="B272" t="s">
        <v>174</v>
      </c>
      <c r="C272" s="1">
        <v>45625</v>
      </c>
      <c r="D272" t="s">
        <v>13</v>
      </c>
      <c r="E272">
        <v>2.5</v>
      </c>
      <c r="F272" s="2">
        <v>0.65359477124182996</v>
      </c>
      <c r="G272" s="2">
        <v>0.55758772451341199</v>
      </c>
      <c r="H272" s="2">
        <v>0.603760987693849</v>
      </c>
      <c r="I272" s="2">
        <v>0.61413043478260798</v>
      </c>
      <c r="J272" s="2">
        <v>0.61949685534591103</v>
      </c>
      <c r="K272" s="2">
        <v>-3.5964947560570698E-2</v>
      </c>
      <c r="M272" s="2" t="e">
        <f>(Table1[[#This Row],[poisson_likelihood]] - (1-Table1[[#This Row],[poisson_likelihood]])/(1/Table1[[#This Row],[365 implied]]-1))/4</f>
        <v>#DIV/0!</v>
      </c>
      <c r="N272" s="3" t="e">
        <f>Table1[[#This Row],[kelly/4 365]]*$W$2*$U$2</f>
        <v>#DIV/0!</v>
      </c>
      <c r="P272" s="2" t="e">
        <f>(Table1[[#This Row],[poisson_likelihood]] - (1-Table1[[#This Row],[poisson_likelihood]])/(1/Table1[[#This Row],[99/pinn implied]]-1))/4</f>
        <v>#DIV/0!</v>
      </c>
      <c r="Q272" s="3" t="e">
        <f>Table1[[#This Row],[kelly/4 99]]*$W$2*$U$2</f>
        <v>#DIV/0!</v>
      </c>
      <c r="S27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3" spans="1:19" x14ac:dyDescent="0.2">
      <c r="A273">
        <v>8895</v>
      </c>
      <c r="B273" t="s">
        <v>185</v>
      </c>
      <c r="C273" s="1">
        <v>45625</v>
      </c>
      <c r="D273" t="s">
        <v>12</v>
      </c>
      <c r="E273">
        <v>2.5</v>
      </c>
      <c r="F273" s="2">
        <v>0.58823529411764697</v>
      </c>
      <c r="G273" s="2">
        <v>0.56861150495200397</v>
      </c>
      <c r="H273" s="2">
        <v>0.52871777318287705</v>
      </c>
      <c r="I273" s="2">
        <v>0.56284153005464399</v>
      </c>
      <c r="J273" s="2">
        <v>0.54716981132075404</v>
      </c>
      <c r="K273" s="2">
        <v>-3.6135637710396101E-2</v>
      </c>
      <c r="M273" s="2" t="e">
        <f>(Table1[[#This Row],[poisson_likelihood]] - (1-Table1[[#This Row],[poisson_likelihood]])/(1/Table1[[#This Row],[365 implied]]-1))/4</f>
        <v>#DIV/0!</v>
      </c>
      <c r="N273" s="3" t="e">
        <f>Table1[[#This Row],[kelly/4 365]]*$W$2*$U$2</f>
        <v>#DIV/0!</v>
      </c>
      <c r="P273" s="2" t="e">
        <f>(Table1[[#This Row],[poisson_likelihood]] - (1-Table1[[#This Row],[poisson_likelihood]])/(1/Table1[[#This Row],[99/pinn implied]]-1))/4</f>
        <v>#DIV/0!</v>
      </c>
      <c r="Q273" s="3" t="e">
        <f>Table1[[#This Row],[kelly/4 99]]*$W$2*$U$2</f>
        <v>#DIV/0!</v>
      </c>
      <c r="S27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4" spans="1:19" x14ac:dyDescent="0.2">
      <c r="A274">
        <v>8859</v>
      </c>
      <c r="B274" t="s">
        <v>167</v>
      </c>
      <c r="C274" s="1">
        <v>45625</v>
      </c>
      <c r="D274" t="s">
        <v>12</v>
      </c>
      <c r="E274">
        <v>1.5</v>
      </c>
      <c r="F274" s="2">
        <v>0.625</v>
      </c>
      <c r="G274" s="2">
        <v>0.61144053404677501</v>
      </c>
      <c r="H274" s="2">
        <v>0.57024104882836302</v>
      </c>
      <c r="I274" s="2">
        <v>0.59763313609467394</v>
      </c>
      <c r="J274" s="2">
        <v>0.586666666666666</v>
      </c>
      <c r="K274" s="2">
        <v>-3.6505967447757401E-2</v>
      </c>
      <c r="M274" s="2" t="e">
        <f>(Table1[[#This Row],[poisson_likelihood]] - (1-Table1[[#This Row],[poisson_likelihood]])/(1/Table1[[#This Row],[365 implied]]-1))/4</f>
        <v>#DIV/0!</v>
      </c>
      <c r="N274" s="3" t="e">
        <f>Table1[[#This Row],[kelly/4 365]]*$W$2*$U$2</f>
        <v>#DIV/0!</v>
      </c>
      <c r="P274" s="2" t="e">
        <f>(Table1[[#This Row],[poisson_likelihood]] - (1-Table1[[#This Row],[poisson_likelihood]])/(1/Table1[[#This Row],[99/pinn implied]]-1))/4</f>
        <v>#DIV/0!</v>
      </c>
      <c r="Q274" s="3" t="e">
        <f>Table1[[#This Row],[kelly/4 99]]*$W$2*$U$2</f>
        <v>#DIV/0!</v>
      </c>
      <c r="S27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5" spans="1:19" x14ac:dyDescent="0.2">
      <c r="A275">
        <v>8739</v>
      </c>
      <c r="B275" t="s">
        <v>107</v>
      </c>
      <c r="C275" s="1">
        <v>45625</v>
      </c>
      <c r="D275" t="s">
        <v>12</v>
      </c>
      <c r="E275">
        <v>1.5</v>
      </c>
      <c r="F275" s="2">
        <v>0.625</v>
      </c>
      <c r="G275" s="2">
        <v>0.61224261666955004</v>
      </c>
      <c r="H275" s="2">
        <v>0.57018695618396997</v>
      </c>
      <c r="I275" s="2">
        <v>0.62711864406779605</v>
      </c>
      <c r="J275" s="2">
        <v>0.56869009584664498</v>
      </c>
      <c r="K275" s="2">
        <v>-3.6542029210686097E-2</v>
      </c>
      <c r="M275" s="2" t="e">
        <f>(Table1[[#This Row],[poisson_likelihood]] - (1-Table1[[#This Row],[poisson_likelihood]])/(1/Table1[[#This Row],[365 implied]]-1))/4</f>
        <v>#DIV/0!</v>
      </c>
      <c r="N275" s="3" t="e">
        <f>Table1[[#This Row],[kelly/4 365]]*$W$2*$U$2</f>
        <v>#DIV/0!</v>
      </c>
      <c r="P275" s="2" t="e">
        <f>(Table1[[#This Row],[poisson_likelihood]] - (1-Table1[[#This Row],[poisson_likelihood]])/(1/Table1[[#This Row],[99/pinn implied]]-1))/4</f>
        <v>#DIV/0!</v>
      </c>
      <c r="Q275" s="3" t="e">
        <f>Table1[[#This Row],[kelly/4 99]]*$W$2*$U$2</f>
        <v>#DIV/0!</v>
      </c>
      <c r="S27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6" spans="1:19" x14ac:dyDescent="0.2">
      <c r="A276">
        <v>8818</v>
      </c>
      <c r="B276" t="s">
        <v>146</v>
      </c>
      <c r="C276" s="1">
        <v>45625</v>
      </c>
      <c r="D276" t="s">
        <v>13</v>
      </c>
      <c r="E276">
        <v>3.5</v>
      </c>
      <c r="F276" s="2">
        <v>0.62111801242235998</v>
      </c>
      <c r="G276" s="2">
        <v>0.52724594318398699</v>
      </c>
      <c r="H276" s="2">
        <v>0.56478702289794502</v>
      </c>
      <c r="I276" s="2">
        <v>0.59411764705882297</v>
      </c>
      <c r="J276" s="2">
        <v>0.58762886597938102</v>
      </c>
      <c r="K276" s="2">
        <v>-3.71692184976673E-2</v>
      </c>
      <c r="M276" s="2" t="e">
        <f>(Table1[[#This Row],[poisson_likelihood]] - (1-Table1[[#This Row],[poisson_likelihood]])/(1/Table1[[#This Row],[365 implied]]-1))/4</f>
        <v>#DIV/0!</v>
      </c>
      <c r="N276" s="3" t="e">
        <f>Table1[[#This Row],[kelly/4 365]]*$W$2*$U$2</f>
        <v>#DIV/0!</v>
      </c>
      <c r="P276" s="2" t="e">
        <f>(Table1[[#This Row],[poisson_likelihood]] - (1-Table1[[#This Row],[poisson_likelihood]])/(1/Table1[[#This Row],[99/pinn implied]]-1))/4</f>
        <v>#DIV/0!</v>
      </c>
      <c r="Q276" s="3" t="e">
        <f>Table1[[#This Row],[kelly/4 99]]*$W$2*$U$2</f>
        <v>#DIV/0!</v>
      </c>
      <c r="S27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7" spans="1:19" x14ac:dyDescent="0.2">
      <c r="A277">
        <v>8794</v>
      </c>
      <c r="B277" t="s">
        <v>134</v>
      </c>
      <c r="C277" s="1">
        <v>45625</v>
      </c>
      <c r="D277" t="s">
        <v>13</v>
      </c>
      <c r="E277">
        <v>2.5</v>
      </c>
      <c r="F277" s="2">
        <v>0.49504950495049499</v>
      </c>
      <c r="G277" s="2">
        <v>0.388574285151708</v>
      </c>
      <c r="H277" s="2">
        <v>0.41973361853729702</v>
      </c>
      <c r="I277" s="2">
        <v>0.43010752688171999</v>
      </c>
      <c r="J277" s="2">
        <v>0.46461538461538399</v>
      </c>
      <c r="K277" s="2">
        <v>-3.7288747684965498E-2</v>
      </c>
      <c r="M277" s="2" t="e">
        <f>(Table1[[#This Row],[poisson_likelihood]] - (1-Table1[[#This Row],[poisson_likelihood]])/(1/Table1[[#This Row],[365 implied]]-1))/4</f>
        <v>#DIV/0!</v>
      </c>
      <c r="N277" s="3" t="e">
        <f>Table1[[#This Row],[kelly/4 365]]*$W$2*$U$2</f>
        <v>#DIV/0!</v>
      </c>
      <c r="P277" s="2" t="e">
        <f>(Table1[[#This Row],[poisson_likelihood]] - (1-Table1[[#This Row],[poisson_likelihood]])/(1/Table1[[#This Row],[99/pinn implied]]-1))/4</f>
        <v>#DIV/0!</v>
      </c>
      <c r="Q277" s="3" t="e">
        <f>Table1[[#This Row],[kelly/4 99]]*$W$2*$U$2</f>
        <v>#DIV/0!</v>
      </c>
      <c r="S27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8" spans="1:19" x14ac:dyDescent="0.2">
      <c r="A278">
        <v>8662</v>
      </c>
      <c r="B278" t="s">
        <v>68</v>
      </c>
      <c r="C278" s="1">
        <v>45625</v>
      </c>
      <c r="D278" t="s">
        <v>13</v>
      </c>
      <c r="E278">
        <v>2.5</v>
      </c>
      <c r="F278" s="2">
        <v>0.53191489361702105</v>
      </c>
      <c r="G278" s="2">
        <v>0.42337861449678499</v>
      </c>
      <c r="H278" s="2">
        <v>0.46175205030623101</v>
      </c>
      <c r="I278" s="2">
        <v>0.46961325966850798</v>
      </c>
      <c r="J278" s="2">
        <v>0.47115384615384598</v>
      </c>
      <c r="K278" s="2">
        <v>-3.7473336768262998E-2</v>
      </c>
      <c r="M278" s="2" t="e">
        <f>(Table1[[#This Row],[poisson_likelihood]] - (1-Table1[[#This Row],[poisson_likelihood]])/(1/Table1[[#This Row],[365 implied]]-1))/4</f>
        <v>#DIV/0!</v>
      </c>
      <c r="N278" s="3" t="e">
        <f>Table1[[#This Row],[kelly/4 365]]*$W$2*$U$2</f>
        <v>#DIV/0!</v>
      </c>
      <c r="P278" s="2" t="e">
        <f>(Table1[[#This Row],[poisson_likelihood]] - (1-Table1[[#This Row],[poisson_likelihood]])/(1/Table1[[#This Row],[99/pinn implied]]-1))/4</f>
        <v>#DIV/0!</v>
      </c>
      <c r="Q278" s="3" t="e">
        <f>Table1[[#This Row],[kelly/4 99]]*$W$2*$U$2</f>
        <v>#DIV/0!</v>
      </c>
      <c r="S27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79" spans="1:19" x14ac:dyDescent="0.2">
      <c r="A279">
        <v>8884</v>
      </c>
      <c r="B279" t="s">
        <v>179</v>
      </c>
      <c r="C279" s="1">
        <v>45625</v>
      </c>
      <c r="D279" t="s">
        <v>13</v>
      </c>
      <c r="E279">
        <v>2.5</v>
      </c>
      <c r="F279" s="2">
        <v>0.62893081761006198</v>
      </c>
      <c r="G279" s="2">
        <v>0.52784991197837206</v>
      </c>
      <c r="H279" s="2">
        <v>0.57329697839407001</v>
      </c>
      <c r="I279" s="2">
        <v>0.57692307692307598</v>
      </c>
      <c r="J279" s="2">
        <v>0.57877813504823095</v>
      </c>
      <c r="K279" s="2">
        <v>-3.7482120488740903E-2</v>
      </c>
      <c r="M279" s="2" t="e">
        <f>(Table1[[#This Row],[poisson_likelihood]] - (1-Table1[[#This Row],[poisson_likelihood]])/(1/Table1[[#This Row],[365 implied]]-1))/4</f>
        <v>#DIV/0!</v>
      </c>
      <c r="N279" s="3" t="e">
        <f>Table1[[#This Row],[kelly/4 365]]*$W$2*$U$2</f>
        <v>#DIV/0!</v>
      </c>
      <c r="P279" s="2" t="e">
        <f>(Table1[[#This Row],[poisson_likelihood]] - (1-Table1[[#This Row],[poisson_likelihood]])/(1/Table1[[#This Row],[99/pinn implied]]-1))/4</f>
        <v>#DIV/0!</v>
      </c>
      <c r="Q279" s="3" t="e">
        <f>Table1[[#This Row],[kelly/4 99]]*$W$2*$U$2</f>
        <v>#DIV/0!</v>
      </c>
      <c r="S27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0" spans="1:19" x14ac:dyDescent="0.2">
      <c r="A280">
        <v>8728</v>
      </c>
      <c r="B280" t="s">
        <v>101</v>
      </c>
      <c r="C280" s="1">
        <v>45625</v>
      </c>
      <c r="D280" t="s">
        <v>13</v>
      </c>
      <c r="E280">
        <v>2.5</v>
      </c>
      <c r="F280" s="2">
        <v>0.66225165562913901</v>
      </c>
      <c r="G280" s="2">
        <v>0.56830695102778095</v>
      </c>
      <c r="H280" s="2">
        <v>0.61133460871203105</v>
      </c>
      <c r="I280" s="2">
        <v>0.57065217391304301</v>
      </c>
      <c r="J280" s="2">
        <v>0.58437499999999998</v>
      </c>
      <c r="K280" s="2">
        <v>-3.7688598453348897E-2</v>
      </c>
      <c r="M280" s="2" t="e">
        <f>(Table1[[#This Row],[poisson_likelihood]] - (1-Table1[[#This Row],[poisson_likelihood]])/(1/Table1[[#This Row],[365 implied]]-1))/4</f>
        <v>#DIV/0!</v>
      </c>
      <c r="N280" s="3" t="e">
        <f>Table1[[#This Row],[kelly/4 365]]*$W$2*$U$2</f>
        <v>#DIV/0!</v>
      </c>
      <c r="P280" s="2" t="e">
        <f>(Table1[[#This Row],[poisson_likelihood]] - (1-Table1[[#This Row],[poisson_likelihood]])/(1/Table1[[#This Row],[99/pinn implied]]-1))/4</f>
        <v>#DIV/0!</v>
      </c>
      <c r="Q280" s="3" t="e">
        <f>Table1[[#This Row],[kelly/4 99]]*$W$2*$U$2</f>
        <v>#DIV/0!</v>
      </c>
      <c r="S28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1" spans="1:19" x14ac:dyDescent="0.2">
      <c r="A281">
        <v>8674</v>
      </c>
      <c r="B281" t="s">
        <v>74</v>
      </c>
      <c r="C281" s="1">
        <v>45625</v>
      </c>
      <c r="D281" t="s">
        <v>13</v>
      </c>
      <c r="E281">
        <v>2.5</v>
      </c>
      <c r="F281" s="2">
        <v>0.56497175141242895</v>
      </c>
      <c r="G281" s="2">
        <v>0.45295173891632501</v>
      </c>
      <c r="H281" s="2">
        <v>0.49573334264048302</v>
      </c>
      <c r="I281" s="2">
        <v>0.44805194805194798</v>
      </c>
      <c r="J281" s="2">
        <v>0.46570397111913298</v>
      </c>
      <c r="K281" s="2">
        <v>-3.9789605041020699E-2</v>
      </c>
      <c r="M281" s="2" t="e">
        <f>(Table1[[#This Row],[poisson_likelihood]] - (1-Table1[[#This Row],[poisson_likelihood]])/(1/Table1[[#This Row],[365 implied]]-1))/4</f>
        <v>#DIV/0!</v>
      </c>
      <c r="N281" s="3" t="e">
        <f>Table1[[#This Row],[kelly/4 365]]*$W$2*$U$2</f>
        <v>#DIV/0!</v>
      </c>
      <c r="P281" s="2" t="e">
        <f>(Table1[[#This Row],[poisson_likelihood]] - (1-Table1[[#This Row],[poisson_likelihood]])/(1/Table1[[#This Row],[99/pinn implied]]-1))/4</f>
        <v>#DIV/0!</v>
      </c>
      <c r="Q281" s="3" t="e">
        <f>Table1[[#This Row],[kelly/4 99]]*$W$2*$U$2</f>
        <v>#DIV/0!</v>
      </c>
      <c r="S28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2" spans="1:19" x14ac:dyDescent="0.2">
      <c r="A282">
        <v>8698</v>
      </c>
      <c r="B282" t="s">
        <v>86</v>
      </c>
      <c r="C282" s="1">
        <v>45625</v>
      </c>
      <c r="D282" t="s">
        <v>13</v>
      </c>
      <c r="E282">
        <v>2.5</v>
      </c>
      <c r="F282" s="2">
        <v>0.42372881355932202</v>
      </c>
      <c r="G282" s="2">
        <v>0.32550029241460099</v>
      </c>
      <c r="H282" s="2">
        <v>0.33189224885973501</v>
      </c>
      <c r="I282" s="2">
        <v>0.32748538011695899</v>
      </c>
      <c r="J282" s="2">
        <v>0.37248322147650997</v>
      </c>
      <c r="K282" s="2">
        <v>-3.9840862627026401E-2</v>
      </c>
      <c r="M282" s="2" t="e">
        <f>(Table1[[#This Row],[poisson_likelihood]] - (1-Table1[[#This Row],[poisson_likelihood]])/(1/Table1[[#This Row],[365 implied]]-1))/4</f>
        <v>#DIV/0!</v>
      </c>
      <c r="N282" s="3" t="e">
        <f>Table1[[#This Row],[kelly/4 365]]*$W$2*$U$2</f>
        <v>#DIV/0!</v>
      </c>
      <c r="P282" s="2" t="e">
        <f>(Table1[[#This Row],[poisson_likelihood]] - (1-Table1[[#This Row],[poisson_likelihood]])/(1/Table1[[#This Row],[99/pinn implied]]-1))/4</f>
        <v>#DIV/0!</v>
      </c>
      <c r="Q282" s="3" t="e">
        <f>Table1[[#This Row],[kelly/4 99]]*$W$2*$U$2</f>
        <v>#DIV/0!</v>
      </c>
      <c r="S28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3" spans="1:19" x14ac:dyDescent="0.2">
      <c r="A283">
        <v>8637</v>
      </c>
      <c r="B283" t="s">
        <v>56</v>
      </c>
      <c r="C283" s="1">
        <v>45625</v>
      </c>
      <c r="D283" t="s">
        <v>12</v>
      </c>
      <c r="E283">
        <v>2.5</v>
      </c>
      <c r="F283" s="2">
        <v>0.4</v>
      </c>
      <c r="G283" s="2">
        <v>0.36102786186254998</v>
      </c>
      <c r="H283" s="2">
        <v>0.30286584566774499</v>
      </c>
      <c r="I283" s="2">
        <v>0.29885057471264298</v>
      </c>
      <c r="J283" s="2">
        <v>0.29591836734693799</v>
      </c>
      <c r="K283" s="2">
        <v>-4.0472564305105999E-2</v>
      </c>
      <c r="M283" s="2" t="e">
        <f>(Table1[[#This Row],[poisson_likelihood]] - (1-Table1[[#This Row],[poisson_likelihood]])/(1/Table1[[#This Row],[365 implied]]-1))/4</f>
        <v>#DIV/0!</v>
      </c>
      <c r="N283" s="3" t="e">
        <f>Table1[[#This Row],[kelly/4 365]]*$W$2*$U$2</f>
        <v>#DIV/0!</v>
      </c>
      <c r="P283" s="2" t="e">
        <f>(Table1[[#This Row],[poisson_likelihood]] - (1-Table1[[#This Row],[poisson_likelihood]])/(1/Table1[[#This Row],[99/pinn implied]]-1))/4</f>
        <v>#DIV/0!</v>
      </c>
      <c r="Q283" s="3" t="e">
        <f>Table1[[#This Row],[kelly/4 99]]*$W$2*$U$2</f>
        <v>#DIV/0!</v>
      </c>
      <c r="S28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4" spans="1:19" x14ac:dyDescent="0.2">
      <c r="A284">
        <v>8881</v>
      </c>
      <c r="B284" t="s">
        <v>178</v>
      </c>
      <c r="C284" s="1">
        <v>45625</v>
      </c>
      <c r="D284" t="s">
        <v>12</v>
      </c>
      <c r="E284">
        <v>1.5</v>
      </c>
      <c r="F284" s="2">
        <v>0.625</v>
      </c>
      <c r="G284" s="2">
        <v>0.61635617637097995</v>
      </c>
      <c r="H284" s="2">
        <v>0.56346033110671701</v>
      </c>
      <c r="I284" s="2">
        <v>0.55769230769230704</v>
      </c>
      <c r="J284" s="2">
        <v>0.57499999999999996</v>
      </c>
      <c r="K284" s="2">
        <v>-4.1026445928854703E-2</v>
      </c>
      <c r="M284" s="2" t="e">
        <f>(Table1[[#This Row],[poisson_likelihood]] - (1-Table1[[#This Row],[poisson_likelihood]])/(1/Table1[[#This Row],[365 implied]]-1))/4</f>
        <v>#DIV/0!</v>
      </c>
      <c r="N284" s="3" t="e">
        <f>Table1[[#This Row],[kelly/4 365]]*$W$2*$U$2</f>
        <v>#DIV/0!</v>
      </c>
      <c r="P284" s="2" t="e">
        <f>(Table1[[#This Row],[poisson_likelihood]] - (1-Table1[[#This Row],[poisson_likelihood]])/(1/Table1[[#This Row],[99/pinn implied]]-1))/4</f>
        <v>#DIV/0!</v>
      </c>
      <c r="Q284" s="3" t="e">
        <f>Table1[[#This Row],[kelly/4 99]]*$W$2*$U$2</f>
        <v>#DIV/0!</v>
      </c>
      <c r="S28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5" spans="1:19" x14ac:dyDescent="0.2">
      <c r="A285">
        <v>8643</v>
      </c>
      <c r="B285" t="s">
        <v>59</v>
      </c>
      <c r="C285" s="1">
        <v>45625</v>
      </c>
      <c r="D285" t="s">
        <v>12</v>
      </c>
      <c r="E285">
        <v>2.5</v>
      </c>
      <c r="F285" s="2">
        <v>0.53191489361702105</v>
      </c>
      <c r="G285" s="2">
        <v>0.49816639269339102</v>
      </c>
      <c r="H285" s="2">
        <v>0.454363506222631</v>
      </c>
      <c r="I285" s="2">
        <v>0.436708860759493</v>
      </c>
      <c r="J285" s="2">
        <v>0.46180555555555503</v>
      </c>
      <c r="K285" s="2">
        <v>-4.1419490994730697E-2</v>
      </c>
      <c r="M285" s="2" t="e">
        <f>(Table1[[#This Row],[poisson_likelihood]] - (1-Table1[[#This Row],[poisson_likelihood]])/(1/Table1[[#This Row],[365 implied]]-1))/4</f>
        <v>#DIV/0!</v>
      </c>
      <c r="N285" s="3" t="e">
        <f>Table1[[#This Row],[kelly/4 365]]*$W$2*$U$2</f>
        <v>#DIV/0!</v>
      </c>
      <c r="P285" s="2" t="e">
        <f>(Table1[[#This Row],[poisson_likelihood]] - (1-Table1[[#This Row],[poisson_likelihood]])/(1/Table1[[#This Row],[99/pinn implied]]-1))/4</f>
        <v>#DIV/0!</v>
      </c>
      <c r="Q285" s="3" t="e">
        <f>Table1[[#This Row],[kelly/4 99]]*$W$2*$U$2</f>
        <v>#DIV/0!</v>
      </c>
      <c r="S28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6" spans="1:19" x14ac:dyDescent="0.2">
      <c r="A286">
        <v>8769</v>
      </c>
      <c r="B286" t="s">
        <v>122</v>
      </c>
      <c r="C286" s="1">
        <v>45625</v>
      </c>
      <c r="D286" t="s">
        <v>12</v>
      </c>
      <c r="E286">
        <v>2.5</v>
      </c>
      <c r="F286" s="2">
        <v>0.49504950495049499</v>
      </c>
      <c r="G286" s="2">
        <v>0.45699252712092697</v>
      </c>
      <c r="H286" s="2">
        <v>0.40851155682283302</v>
      </c>
      <c r="I286" s="2">
        <v>0.331395348837209</v>
      </c>
      <c r="J286" s="2">
        <v>0.33225806451612899</v>
      </c>
      <c r="K286" s="2">
        <v>-4.2844768435754202E-2</v>
      </c>
      <c r="M286" s="2" t="e">
        <f>(Table1[[#This Row],[poisson_likelihood]] - (1-Table1[[#This Row],[poisson_likelihood]])/(1/Table1[[#This Row],[365 implied]]-1))/4</f>
        <v>#DIV/0!</v>
      </c>
      <c r="N286" s="3" t="e">
        <f>Table1[[#This Row],[kelly/4 365]]*$W$2*$U$2</f>
        <v>#DIV/0!</v>
      </c>
      <c r="P286" s="2" t="e">
        <f>(Table1[[#This Row],[poisson_likelihood]] - (1-Table1[[#This Row],[poisson_likelihood]])/(1/Table1[[#This Row],[99/pinn implied]]-1))/4</f>
        <v>#DIV/0!</v>
      </c>
      <c r="Q286" s="3" t="e">
        <f>Table1[[#This Row],[kelly/4 99]]*$W$2*$U$2</f>
        <v>#DIV/0!</v>
      </c>
      <c r="S28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7" spans="1:19" x14ac:dyDescent="0.2">
      <c r="A287">
        <v>8816</v>
      </c>
      <c r="B287" t="s">
        <v>145</v>
      </c>
      <c r="C287" s="1">
        <v>45625</v>
      </c>
      <c r="D287" t="s">
        <v>13</v>
      </c>
      <c r="E287">
        <v>1.5</v>
      </c>
      <c r="F287" s="2">
        <v>0.44843049327354201</v>
      </c>
      <c r="G287" s="2">
        <v>0.32083313167016297</v>
      </c>
      <c r="H287" s="2">
        <v>0.35344523022471003</v>
      </c>
      <c r="I287" s="2">
        <v>0.37724550898203502</v>
      </c>
      <c r="J287" s="2">
        <v>0.382059800664451</v>
      </c>
      <c r="K287" s="2">
        <v>-4.3052263536360998E-2</v>
      </c>
      <c r="M287" s="2" t="e">
        <f>(Table1[[#This Row],[poisson_likelihood]] - (1-Table1[[#This Row],[poisson_likelihood]])/(1/Table1[[#This Row],[365 implied]]-1))/4</f>
        <v>#DIV/0!</v>
      </c>
      <c r="N287" s="3" t="e">
        <f>Table1[[#This Row],[kelly/4 365]]*$W$2*$U$2</f>
        <v>#DIV/0!</v>
      </c>
      <c r="P287" s="2" t="e">
        <f>(Table1[[#This Row],[poisson_likelihood]] - (1-Table1[[#This Row],[poisson_likelihood]])/(1/Table1[[#This Row],[99/pinn implied]]-1))/4</f>
        <v>#DIV/0!</v>
      </c>
      <c r="Q287" s="3" t="e">
        <f>Table1[[#This Row],[kelly/4 99]]*$W$2*$U$2</f>
        <v>#DIV/0!</v>
      </c>
      <c r="S28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8" spans="1:19" x14ac:dyDescent="0.2">
      <c r="A288">
        <v>8620</v>
      </c>
      <c r="B288" t="s">
        <v>47</v>
      </c>
      <c r="C288" s="1">
        <v>45625</v>
      </c>
      <c r="D288" t="s">
        <v>13</v>
      </c>
      <c r="E288">
        <v>2.5</v>
      </c>
      <c r="F288" s="2">
        <v>0.41666666666666602</v>
      </c>
      <c r="G288" s="2">
        <v>0.31404369355947698</v>
      </c>
      <c r="H288" s="2">
        <v>0.31581606391084199</v>
      </c>
      <c r="I288" s="2">
        <v>0.343373493975903</v>
      </c>
      <c r="J288" s="2">
        <v>0.35587188612099602</v>
      </c>
      <c r="K288" s="2">
        <v>-4.3221686895353197E-2</v>
      </c>
      <c r="M288" s="2" t="e">
        <f>(Table1[[#This Row],[poisson_likelihood]] - (1-Table1[[#This Row],[poisson_likelihood]])/(1/Table1[[#This Row],[365 implied]]-1))/4</f>
        <v>#DIV/0!</v>
      </c>
      <c r="N288" s="3" t="e">
        <f>Table1[[#This Row],[kelly/4 365]]*$W$2*$U$2</f>
        <v>#DIV/0!</v>
      </c>
      <c r="P288" s="2" t="e">
        <f>(Table1[[#This Row],[poisson_likelihood]] - (1-Table1[[#This Row],[poisson_likelihood]])/(1/Table1[[#This Row],[99/pinn implied]]-1))/4</f>
        <v>#DIV/0!</v>
      </c>
      <c r="Q288" s="3" t="e">
        <f>Table1[[#This Row],[kelly/4 99]]*$W$2*$U$2</f>
        <v>#DIV/0!</v>
      </c>
      <c r="S28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89" spans="1:19" x14ac:dyDescent="0.2">
      <c r="A289">
        <v>8612</v>
      </c>
      <c r="B289" t="s">
        <v>43</v>
      </c>
      <c r="C289" s="1">
        <v>45625</v>
      </c>
      <c r="D289" t="s">
        <v>13</v>
      </c>
      <c r="E289">
        <v>2.5</v>
      </c>
      <c r="F289" s="2">
        <v>0.63694267515923497</v>
      </c>
      <c r="G289" s="2">
        <v>0.52671657581643205</v>
      </c>
      <c r="H289" s="2">
        <v>0.57277199270057499</v>
      </c>
      <c r="I289" s="2">
        <v>0.562130177514792</v>
      </c>
      <c r="J289" s="2">
        <v>0.58333333333333304</v>
      </c>
      <c r="K289" s="2">
        <v>-4.4187706780744303E-2</v>
      </c>
      <c r="M289" s="2" t="e">
        <f>(Table1[[#This Row],[poisson_likelihood]] - (1-Table1[[#This Row],[poisson_likelihood]])/(1/Table1[[#This Row],[365 implied]]-1))/4</f>
        <v>#DIV/0!</v>
      </c>
      <c r="N289" s="3" t="e">
        <f>Table1[[#This Row],[kelly/4 365]]*$W$2*$U$2</f>
        <v>#DIV/0!</v>
      </c>
      <c r="P289" s="2" t="e">
        <f>(Table1[[#This Row],[poisson_likelihood]] - (1-Table1[[#This Row],[poisson_likelihood]])/(1/Table1[[#This Row],[99/pinn implied]]-1))/4</f>
        <v>#DIV/0!</v>
      </c>
      <c r="Q289" s="3" t="e">
        <f>Table1[[#This Row],[kelly/4 99]]*$W$2*$U$2</f>
        <v>#DIV/0!</v>
      </c>
      <c r="S28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0" spans="1:19" x14ac:dyDescent="0.2">
      <c r="A290">
        <v>8732</v>
      </c>
      <c r="B290" t="s">
        <v>103</v>
      </c>
      <c r="C290" s="1">
        <v>45625</v>
      </c>
      <c r="D290" t="s">
        <v>13</v>
      </c>
      <c r="E290">
        <v>2.5</v>
      </c>
      <c r="F290" s="2">
        <v>0.51813471502590602</v>
      </c>
      <c r="G290" s="2">
        <v>0.39761937432998501</v>
      </c>
      <c r="H290" s="2">
        <v>0.43231328847762901</v>
      </c>
      <c r="I290" s="2">
        <v>0.44919786096256598</v>
      </c>
      <c r="J290" s="2">
        <v>0.418461538461538</v>
      </c>
      <c r="K290" s="2">
        <v>-4.4525632590906999E-2</v>
      </c>
      <c r="M290" s="2" t="e">
        <f>(Table1[[#This Row],[poisson_likelihood]] - (1-Table1[[#This Row],[poisson_likelihood]])/(1/Table1[[#This Row],[365 implied]]-1))/4</f>
        <v>#DIV/0!</v>
      </c>
      <c r="N290" s="3" t="e">
        <f>Table1[[#This Row],[kelly/4 365]]*$W$2*$U$2</f>
        <v>#DIV/0!</v>
      </c>
      <c r="P290" s="2" t="e">
        <f>(Table1[[#This Row],[poisson_likelihood]] - (1-Table1[[#This Row],[poisson_likelihood]])/(1/Table1[[#This Row],[99/pinn implied]]-1))/4</f>
        <v>#DIV/0!</v>
      </c>
      <c r="Q290" s="3" t="e">
        <f>Table1[[#This Row],[kelly/4 99]]*$W$2*$U$2</f>
        <v>#DIV/0!</v>
      </c>
      <c r="S29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1" spans="1:19" x14ac:dyDescent="0.2">
      <c r="A291">
        <v>8775</v>
      </c>
      <c r="B291" t="s">
        <v>125</v>
      </c>
      <c r="C291" s="1">
        <v>45625</v>
      </c>
      <c r="D291" t="s">
        <v>12</v>
      </c>
      <c r="E291">
        <v>2.5</v>
      </c>
      <c r="F291" s="2">
        <v>0.39215686274509798</v>
      </c>
      <c r="G291" s="2">
        <v>0.32561648006039301</v>
      </c>
      <c r="H291" s="2">
        <v>0.283791235357364</v>
      </c>
      <c r="I291" s="2">
        <v>0.28205128205128199</v>
      </c>
      <c r="J291" s="2">
        <v>0.30479452054794498</v>
      </c>
      <c r="K291" s="2">
        <v>-4.4569733844954898E-2</v>
      </c>
      <c r="M291" s="2" t="e">
        <f>(Table1[[#This Row],[poisson_likelihood]] - (1-Table1[[#This Row],[poisson_likelihood]])/(1/Table1[[#This Row],[365 implied]]-1))/4</f>
        <v>#DIV/0!</v>
      </c>
      <c r="N291" s="3" t="e">
        <f>Table1[[#This Row],[kelly/4 365]]*$W$2*$U$2</f>
        <v>#DIV/0!</v>
      </c>
      <c r="P291" s="2" t="e">
        <f>(Table1[[#This Row],[poisson_likelihood]] - (1-Table1[[#This Row],[poisson_likelihood]])/(1/Table1[[#This Row],[99/pinn implied]]-1))/4</f>
        <v>#DIV/0!</v>
      </c>
      <c r="Q291" s="3" t="e">
        <f>Table1[[#This Row],[kelly/4 99]]*$W$2*$U$2</f>
        <v>#DIV/0!</v>
      </c>
      <c r="S29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2" spans="1:19" x14ac:dyDescent="0.2">
      <c r="A292">
        <v>8761</v>
      </c>
      <c r="B292" t="s">
        <v>118</v>
      </c>
      <c r="C292" s="1">
        <v>45625</v>
      </c>
      <c r="D292" t="s">
        <v>12</v>
      </c>
      <c r="E292">
        <v>3.5</v>
      </c>
      <c r="F292" s="2">
        <v>0.48076923076923</v>
      </c>
      <c r="G292" s="2">
        <v>0.425392267663187</v>
      </c>
      <c r="H292" s="2">
        <v>0.387946533295012</v>
      </c>
      <c r="I292" s="2">
        <v>0.35714285714285698</v>
      </c>
      <c r="J292" s="2">
        <v>0.368253968253968</v>
      </c>
      <c r="K292" s="2">
        <v>-4.4692409894994102E-2</v>
      </c>
      <c r="M292" s="2" t="e">
        <f>(Table1[[#This Row],[poisson_likelihood]] - (1-Table1[[#This Row],[poisson_likelihood]])/(1/Table1[[#This Row],[365 implied]]-1))/4</f>
        <v>#DIV/0!</v>
      </c>
      <c r="N292" s="3" t="e">
        <f>Table1[[#This Row],[kelly/4 365]]*$W$2*$U$2</f>
        <v>#DIV/0!</v>
      </c>
      <c r="P292" s="2" t="e">
        <f>(Table1[[#This Row],[poisson_likelihood]] - (1-Table1[[#This Row],[poisson_likelihood]])/(1/Table1[[#This Row],[99/pinn implied]]-1))/4</f>
        <v>#DIV/0!</v>
      </c>
      <c r="Q292" s="3" t="e">
        <f>Table1[[#This Row],[kelly/4 99]]*$W$2*$U$2</f>
        <v>#DIV/0!</v>
      </c>
      <c r="S29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3" spans="1:19" x14ac:dyDescent="0.2">
      <c r="A293">
        <v>8841</v>
      </c>
      <c r="B293" t="s">
        <v>158</v>
      </c>
      <c r="C293" s="1">
        <v>45625</v>
      </c>
      <c r="D293" t="s">
        <v>12</v>
      </c>
      <c r="E293">
        <v>1.5</v>
      </c>
      <c r="F293" s="2">
        <v>0.59523809523809501</v>
      </c>
      <c r="G293" s="2">
        <v>0.57730077450092199</v>
      </c>
      <c r="H293" s="2">
        <v>0.52212776734592603</v>
      </c>
      <c r="I293" s="2">
        <v>0.53475935828876997</v>
      </c>
      <c r="J293" s="2">
        <v>0.53846153846153799</v>
      </c>
      <c r="K293" s="2">
        <v>-4.5156378992221899E-2</v>
      </c>
      <c r="M293" s="2" t="e">
        <f>(Table1[[#This Row],[poisson_likelihood]] - (1-Table1[[#This Row],[poisson_likelihood]])/(1/Table1[[#This Row],[365 implied]]-1))/4</f>
        <v>#DIV/0!</v>
      </c>
      <c r="N293" s="3" t="e">
        <f>Table1[[#This Row],[kelly/4 365]]*$W$2*$U$2</f>
        <v>#DIV/0!</v>
      </c>
      <c r="P293" s="2" t="e">
        <f>(Table1[[#This Row],[poisson_likelihood]] - (1-Table1[[#This Row],[poisson_likelihood]])/(1/Table1[[#This Row],[99/pinn implied]]-1))/4</f>
        <v>#DIV/0!</v>
      </c>
      <c r="Q293" s="3" t="e">
        <f>Table1[[#This Row],[kelly/4 99]]*$W$2*$U$2</f>
        <v>#DIV/0!</v>
      </c>
      <c r="S29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4" spans="1:19" x14ac:dyDescent="0.2">
      <c r="A294">
        <v>8708</v>
      </c>
      <c r="B294" t="s">
        <v>91</v>
      </c>
      <c r="C294" s="1">
        <v>45625</v>
      </c>
      <c r="D294" t="s">
        <v>13</v>
      </c>
      <c r="E294">
        <v>2.5</v>
      </c>
      <c r="F294" s="2">
        <v>0.50761421319796896</v>
      </c>
      <c r="G294" s="2">
        <v>0.39267786050644898</v>
      </c>
      <c r="H294" s="2">
        <v>0.41865446000985301</v>
      </c>
      <c r="I294" s="2">
        <v>0.44808743169398901</v>
      </c>
      <c r="J294" s="2">
        <v>0.46226415094339601</v>
      </c>
      <c r="K294" s="2">
        <v>-4.5167709737265201E-2</v>
      </c>
      <c r="M294" s="2" t="e">
        <f>(Table1[[#This Row],[poisson_likelihood]] - (1-Table1[[#This Row],[poisson_likelihood]])/(1/Table1[[#This Row],[365 implied]]-1))/4</f>
        <v>#DIV/0!</v>
      </c>
      <c r="N294" s="3" t="e">
        <f>Table1[[#This Row],[kelly/4 365]]*$W$2*$U$2</f>
        <v>#DIV/0!</v>
      </c>
      <c r="P294" s="2" t="e">
        <f>(Table1[[#This Row],[poisson_likelihood]] - (1-Table1[[#This Row],[poisson_likelihood]])/(1/Table1[[#This Row],[99/pinn implied]]-1))/4</f>
        <v>#DIV/0!</v>
      </c>
      <c r="Q294" s="3" t="e">
        <f>Table1[[#This Row],[kelly/4 99]]*$W$2*$U$2</f>
        <v>#DIV/0!</v>
      </c>
      <c r="S29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5" spans="1:19" x14ac:dyDescent="0.2">
      <c r="A295">
        <v>8738</v>
      </c>
      <c r="B295" t="s">
        <v>106</v>
      </c>
      <c r="C295" s="1">
        <v>45625</v>
      </c>
      <c r="D295" t="s">
        <v>13</v>
      </c>
      <c r="E295">
        <v>2.5</v>
      </c>
      <c r="F295" s="2">
        <v>0.62893081761006198</v>
      </c>
      <c r="G295" s="2">
        <v>0.51600927646160899</v>
      </c>
      <c r="H295" s="2">
        <v>0.56101767452662599</v>
      </c>
      <c r="I295" s="2">
        <v>0.56666666666666599</v>
      </c>
      <c r="J295" s="2">
        <v>0.57460317460317401</v>
      </c>
      <c r="K295" s="2">
        <v>-4.5755041314688202E-2</v>
      </c>
      <c r="M295" s="2" t="e">
        <f>(Table1[[#This Row],[poisson_likelihood]] - (1-Table1[[#This Row],[poisson_likelihood]])/(1/Table1[[#This Row],[365 implied]]-1))/4</f>
        <v>#DIV/0!</v>
      </c>
      <c r="N295" s="3" t="e">
        <f>Table1[[#This Row],[kelly/4 365]]*$W$2*$U$2</f>
        <v>#DIV/0!</v>
      </c>
      <c r="P295" s="2" t="e">
        <f>(Table1[[#This Row],[poisson_likelihood]] - (1-Table1[[#This Row],[poisson_likelihood]])/(1/Table1[[#This Row],[99/pinn implied]]-1))/4</f>
        <v>#DIV/0!</v>
      </c>
      <c r="Q295" s="3" t="e">
        <f>Table1[[#This Row],[kelly/4 99]]*$W$2*$U$2</f>
        <v>#DIV/0!</v>
      </c>
      <c r="S29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6" spans="1:19" x14ac:dyDescent="0.2">
      <c r="A296">
        <v>8749</v>
      </c>
      <c r="B296" t="s">
        <v>112</v>
      </c>
      <c r="C296" s="1">
        <v>45625</v>
      </c>
      <c r="D296" t="s">
        <v>12</v>
      </c>
      <c r="E296">
        <v>1.5</v>
      </c>
      <c r="F296" s="2">
        <v>0.63694267515923497</v>
      </c>
      <c r="G296" s="2">
        <v>0.60795573789140001</v>
      </c>
      <c r="H296" s="2">
        <v>0.56895187648949097</v>
      </c>
      <c r="I296" s="2">
        <v>0.54594594594594503</v>
      </c>
      <c r="J296" s="2">
        <v>0.55451713395638602</v>
      </c>
      <c r="K296" s="2">
        <v>-4.6818225399780103E-2</v>
      </c>
      <c r="M296" s="2" t="e">
        <f>(Table1[[#This Row],[poisson_likelihood]] - (1-Table1[[#This Row],[poisson_likelihood]])/(1/Table1[[#This Row],[365 implied]]-1))/4</f>
        <v>#DIV/0!</v>
      </c>
      <c r="N296" s="3" t="e">
        <f>Table1[[#This Row],[kelly/4 365]]*$W$2*$U$2</f>
        <v>#DIV/0!</v>
      </c>
      <c r="P296" s="2" t="e">
        <f>(Table1[[#This Row],[poisson_likelihood]] - (1-Table1[[#This Row],[poisson_likelihood]])/(1/Table1[[#This Row],[99/pinn implied]]-1))/4</f>
        <v>#DIV/0!</v>
      </c>
      <c r="Q296" s="3" t="e">
        <f>Table1[[#This Row],[kelly/4 99]]*$W$2*$U$2</f>
        <v>#DIV/0!</v>
      </c>
      <c r="S29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7" spans="1:19" x14ac:dyDescent="0.2">
      <c r="A297">
        <v>8585</v>
      </c>
      <c r="B297" t="s">
        <v>30</v>
      </c>
      <c r="C297" s="1">
        <v>45625</v>
      </c>
      <c r="D297" t="s">
        <v>12</v>
      </c>
      <c r="E297">
        <v>2.5</v>
      </c>
      <c r="F297" s="2">
        <v>0.434782608695652</v>
      </c>
      <c r="G297" s="2">
        <v>0.37136614639020998</v>
      </c>
      <c r="H297" s="2">
        <v>0.32815376281148601</v>
      </c>
      <c r="I297" s="2">
        <v>0.31952662721893399</v>
      </c>
      <c r="J297" s="2">
        <v>0.36026936026936002</v>
      </c>
      <c r="K297" s="2">
        <v>-4.7162758756457902E-2</v>
      </c>
      <c r="M297" s="2" t="e">
        <f>(Table1[[#This Row],[poisson_likelihood]] - (1-Table1[[#This Row],[poisson_likelihood]])/(1/Table1[[#This Row],[365 implied]]-1))/4</f>
        <v>#DIV/0!</v>
      </c>
      <c r="N297" s="3" t="e">
        <f>Table1[[#This Row],[kelly/4 365]]*$W$2*$U$2</f>
        <v>#DIV/0!</v>
      </c>
      <c r="P297" s="2" t="e">
        <f>(Table1[[#This Row],[poisson_likelihood]] - (1-Table1[[#This Row],[poisson_likelihood]])/(1/Table1[[#This Row],[99/pinn implied]]-1))/4</f>
        <v>#DIV/0!</v>
      </c>
      <c r="Q297" s="3" t="e">
        <f>Table1[[#This Row],[kelly/4 99]]*$W$2*$U$2</f>
        <v>#DIV/0!</v>
      </c>
      <c r="S29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8" spans="1:19" x14ac:dyDescent="0.2">
      <c r="A298">
        <v>8787</v>
      </c>
      <c r="B298" t="s">
        <v>131</v>
      </c>
      <c r="C298" s="1">
        <v>45625</v>
      </c>
      <c r="D298" t="s">
        <v>12</v>
      </c>
      <c r="E298">
        <v>1.5</v>
      </c>
      <c r="F298" s="2">
        <v>0.56497175141242895</v>
      </c>
      <c r="G298" s="2">
        <v>0.53684306207709798</v>
      </c>
      <c r="H298" s="2">
        <v>0.48205006208438</v>
      </c>
      <c r="I298" s="2">
        <v>0.49107142857142799</v>
      </c>
      <c r="J298" s="2">
        <v>0.47599999999999998</v>
      </c>
      <c r="K298" s="2">
        <v>-4.7653048737222703E-2</v>
      </c>
      <c r="M298" s="2" t="e">
        <f>(Table1[[#This Row],[poisson_likelihood]] - (1-Table1[[#This Row],[poisson_likelihood]])/(1/Table1[[#This Row],[365 implied]]-1))/4</f>
        <v>#DIV/0!</v>
      </c>
      <c r="N298" s="3" t="e">
        <f>Table1[[#This Row],[kelly/4 365]]*$W$2*$U$2</f>
        <v>#DIV/0!</v>
      </c>
      <c r="P298" s="2" t="e">
        <f>(Table1[[#This Row],[poisson_likelihood]] - (1-Table1[[#This Row],[poisson_likelihood]])/(1/Table1[[#This Row],[99/pinn implied]]-1))/4</f>
        <v>#DIV/0!</v>
      </c>
      <c r="Q298" s="3" t="e">
        <f>Table1[[#This Row],[kelly/4 99]]*$W$2*$U$2</f>
        <v>#DIV/0!</v>
      </c>
      <c r="S29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299" spans="1:19" x14ac:dyDescent="0.2">
      <c r="A299">
        <v>8694</v>
      </c>
      <c r="B299" t="s">
        <v>84</v>
      </c>
      <c r="C299" s="1">
        <v>45625</v>
      </c>
      <c r="D299" t="s">
        <v>13</v>
      </c>
      <c r="E299">
        <v>3.5</v>
      </c>
      <c r="F299" s="2">
        <v>0.50761421319796896</v>
      </c>
      <c r="G299" s="2">
        <v>0.404157838037286</v>
      </c>
      <c r="H299" s="2">
        <v>0.41138946767274498</v>
      </c>
      <c r="I299" s="2">
        <v>0.43030303030303002</v>
      </c>
      <c r="J299" s="2">
        <v>0.46689895470383203</v>
      </c>
      <c r="K299" s="2">
        <v>-4.8856378526982297E-2</v>
      </c>
      <c r="M299" s="2" t="e">
        <f>(Table1[[#This Row],[poisson_likelihood]] - (1-Table1[[#This Row],[poisson_likelihood]])/(1/Table1[[#This Row],[365 implied]]-1))/4</f>
        <v>#DIV/0!</v>
      </c>
      <c r="N299" s="3" t="e">
        <f>Table1[[#This Row],[kelly/4 365]]*$W$2*$U$2</f>
        <v>#DIV/0!</v>
      </c>
      <c r="P299" s="2" t="e">
        <f>(Table1[[#This Row],[poisson_likelihood]] - (1-Table1[[#This Row],[poisson_likelihood]])/(1/Table1[[#This Row],[99/pinn implied]]-1))/4</f>
        <v>#DIV/0!</v>
      </c>
      <c r="Q299" s="3" t="e">
        <f>Table1[[#This Row],[kelly/4 99]]*$W$2*$U$2</f>
        <v>#DIV/0!</v>
      </c>
      <c r="S29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0" spans="1:19" x14ac:dyDescent="0.2">
      <c r="A300">
        <v>8703</v>
      </c>
      <c r="B300" t="s">
        <v>89</v>
      </c>
      <c r="C300" s="1">
        <v>45625</v>
      </c>
      <c r="D300" t="s">
        <v>12</v>
      </c>
      <c r="E300">
        <v>1.5</v>
      </c>
      <c r="F300" s="2">
        <v>0.58479532163742598</v>
      </c>
      <c r="G300" s="2">
        <v>0.55947723381788494</v>
      </c>
      <c r="H300" s="2">
        <v>0.50345469710328306</v>
      </c>
      <c r="I300" s="2">
        <v>0.510752688172043</v>
      </c>
      <c r="J300" s="2">
        <v>0.50310559006211097</v>
      </c>
      <c r="K300" s="2">
        <v>-4.8976221110346899E-2</v>
      </c>
      <c r="M300" s="2" t="e">
        <f>(Table1[[#This Row],[poisson_likelihood]] - (1-Table1[[#This Row],[poisson_likelihood]])/(1/Table1[[#This Row],[365 implied]]-1))/4</f>
        <v>#DIV/0!</v>
      </c>
      <c r="N300" s="3" t="e">
        <f>Table1[[#This Row],[kelly/4 365]]*$W$2*$U$2</f>
        <v>#DIV/0!</v>
      </c>
      <c r="P300" s="2" t="e">
        <f>(Table1[[#This Row],[poisson_likelihood]] - (1-Table1[[#This Row],[poisson_likelihood]])/(1/Table1[[#This Row],[99/pinn implied]]-1))/4</f>
        <v>#DIV/0!</v>
      </c>
      <c r="Q300" s="3" t="e">
        <f>Table1[[#This Row],[kelly/4 99]]*$W$2*$U$2</f>
        <v>#DIV/0!</v>
      </c>
      <c r="S30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1" spans="1:19" x14ac:dyDescent="0.2">
      <c r="A301">
        <v>8568</v>
      </c>
      <c r="B301" t="s">
        <v>21</v>
      </c>
      <c r="C301" s="1">
        <v>45625</v>
      </c>
      <c r="D301" t="s">
        <v>13</v>
      </c>
      <c r="E301">
        <v>2.5</v>
      </c>
      <c r="F301" s="2">
        <v>0.59523809523809501</v>
      </c>
      <c r="G301" s="2">
        <v>0.475140537353063</v>
      </c>
      <c r="H301" s="2">
        <v>0.51569870572542598</v>
      </c>
      <c r="I301" s="2">
        <v>0.45108695652173902</v>
      </c>
      <c r="J301" s="2">
        <v>0.49211356466876899</v>
      </c>
      <c r="K301" s="2">
        <v>-4.91272699931187E-2</v>
      </c>
      <c r="M301" s="2" t="e">
        <f>(Table1[[#This Row],[poisson_likelihood]] - (1-Table1[[#This Row],[poisson_likelihood]])/(1/Table1[[#This Row],[365 implied]]-1))/4</f>
        <v>#DIV/0!</v>
      </c>
      <c r="N301" s="3" t="e">
        <f>Table1[[#This Row],[kelly/4 365]]*$W$2*$U$2</f>
        <v>#DIV/0!</v>
      </c>
      <c r="P301" s="2" t="e">
        <f>(Table1[[#This Row],[poisson_likelihood]] - (1-Table1[[#This Row],[poisson_likelihood]])/(1/Table1[[#This Row],[99/pinn implied]]-1))/4</f>
        <v>#DIV/0!</v>
      </c>
      <c r="Q301" s="3" t="e">
        <f>Table1[[#This Row],[kelly/4 99]]*$W$2*$U$2</f>
        <v>#DIV/0!</v>
      </c>
      <c r="S30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2" spans="1:19" x14ac:dyDescent="0.2">
      <c r="A302">
        <v>8846</v>
      </c>
      <c r="B302" t="s">
        <v>160</v>
      </c>
      <c r="C302" s="1">
        <v>45625</v>
      </c>
      <c r="D302" t="s">
        <v>13</v>
      </c>
      <c r="E302">
        <v>1.5</v>
      </c>
      <c r="F302" s="2">
        <v>0.46511627906976699</v>
      </c>
      <c r="G302" s="2">
        <v>0.33560068481974298</v>
      </c>
      <c r="H302" s="2">
        <v>0.35983770328806702</v>
      </c>
      <c r="I302" s="2">
        <v>0.37078651685393199</v>
      </c>
      <c r="J302" s="2">
        <v>0.37299035369774902</v>
      </c>
      <c r="K302" s="2">
        <v>-4.9206290854490201E-2</v>
      </c>
      <c r="M302" s="2" t="e">
        <f>(Table1[[#This Row],[poisson_likelihood]] - (1-Table1[[#This Row],[poisson_likelihood]])/(1/Table1[[#This Row],[365 implied]]-1))/4</f>
        <v>#DIV/0!</v>
      </c>
      <c r="N302" s="3" t="e">
        <f>Table1[[#This Row],[kelly/4 365]]*$W$2*$U$2</f>
        <v>#DIV/0!</v>
      </c>
      <c r="P302" s="2" t="e">
        <f>(Table1[[#This Row],[poisson_likelihood]] - (1-Table1[[#This Row],[poisson_likelihood]])/(1/Table1[[#This Row],[99/pinn implied]]-1))/4</f>
        <v>#DIV/0!</v>
      </c>
      <c r="Q302" s="3" t="e">
        <f>Table1[[#This Row],[kelly/4 99]]*$W$2*$U$2</f>
        <v>#DIV/0!</v>
      </c>
      <c r="S30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3" spans="1:19" x14ac:dyDescent="0.2">
      <c r="A303">
        <v>8587</v>
      </c>
      <c r="B303" t="s">
        <v>31</v>
      </c>
      <c r="C303" s="1">
        <v>45625</v>
      </c>
      <c r="D303" t="s">
        <v>12</v>
      </c>
      <c r="E303">
        <v>3.5</v>
      </c>
      <c r="F303" s="2">
        <v>0.57471264367816</v>
      </c>
      <c r="G303" s="2">
        <v>0.52518015072622704</v>
      </c>
      <c r="H303" s="2">
        <v>0.48874767700002197</v>
      </c>
      <c r="I303" s="2">
        <v>0.496932515337423</v>
      </c>
      <c r="J303" s="2">
        <v>0.50344827586206897</v>
      </c>
      <c r="K303" s="2">
        <v>-5.05334601418789E-2</v>
      </c>
      <c r="M303" s="2" t="e">
        <f>(Table1[[#This Row],[poisson_likelihood]] - (1-Table1[[#This Row],[poisson_likelihood]])/(1/Table1[[#This Row],[365 implied]]-1))/4</f>
        <v>#DIV/0!</v>
      </c>
      <c r="N303" s="3" t="e">
        <f>Table1[[#This Row],[kelly/4 365]]*$W$2*$U$2</f>
        <v>#DIV/0!</v>
      </c>
      <c r="P303" s="2" t="e">
        <f>(Table1[[#This Row],[poisson_likelihood]] - (1-Table1[[#This Row],[poisson_likelihood]])/(1/Table1[[#This Row],[99/pinn implied]]-1))/4</f>
        <v>#DIV/0!</v>
      </c>
      <c r="Q303" s="3" t="e">
        <f>Table1[[#This Row],[kelly/4 99]]*$W$2*$U$2</f>
        <v>#DIV/0!</v>
      </c>
      <c r="S30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4" spans="1:19" x14ac:dyDescent="0.2">
      <c r="A304">
        <v>8725</v>
      </c>
      <c r="B304" t="s">
        <v>100</v>
      </c>
      <c r="C304" s="1">
        <v>45625</v>
      </c>
      <c r="D304" t="s">
        <v>12</v>
      </c>
      <c r="E304">
        <v>1.5</v>
      </c>
      <c r="F304" s="2">
        <v>0.60606060606060597</v>
      </c>
      <c r="G304" s="2">
        <v>0.57179536556278299</v>
      </c>
      <c r="H304" s="2">
        <v>0.52547217402115798</v>
      </c>
      <c r="I304" s="2">
        <v>0.512658227848101</v>
      </c>
      <c r="J304" s="2">
        <v>0.52249134948096798</v>
      </c>
      <c r="K304" s="2">
        <v>-5.11426587942648E-2</v>
      </c>
      <c r="M304" s="2" t="e">
        <f>(Table1[[#This Row],[poisson_likelihood]] - (1-Table1[[#This Row],[poisson_likelihood]])/(1/Table1[[#This Row],[365 implied]]-1))/4</f>
        <v>#DIV/0!</v>
      </c>
      <c r="N304" s="3" t="e">
        <f>Table1[[#This Row],[kelly/4 365]]*$W$2*$U$2</f>
        <v>#DIV/0!</v>
      </c>
      <c r="P304" s="2" t="e">
        <f>(Table1[[#This Row],[poisson_likelihood]] - (1-Table1[[#This Row],[poisson_likelihood]])/(1/Table1[[#This Row],[99/pinn implied]]-1))/4</f>
        <v>#DIV/0!</v>
      </c>
      <c r="Q304" s="3" t="e">
        <f>Table1[[#This Row],[kelly/4 99]]*$W$2*$U$2</f>
        <v>#DIV/0!</v>
      </c>
      <c r="S30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5" spans="1:19" x14ac:dyDescent="0.2">
      <c r="A305">
        <v>8801</v>
      </c>
      <c r="B305" t="s">
        <v>138</v>
      </c>
      <c r="C305" s="1">
        <v>45625</v>
      </c>
      <c r="D305" t="s">
        <v>12</v>
      </c>
      <c r="E305">
        <v>1.5</v>
      </c>
      <c r="F305" s="2">
        <v>0.65359477124182996</v>
      </c>
      <c r="G305" s="2">
        <v>0.63087206268397999</v>
      </c>
      <c r="H305" s="2">
        <v>0.58233056512245795</v>
      </c>
      <c r="I305" s="2">
        <v>0.54347826086956497</v>
      </c>
      <c r="J305" s="2">
        <v>0.58125000000000004</v>
      </c>
      <c r="K305" s="2">
        <v>-5.14312430955845E-2</v>
      </c>
      <c r="M305" s="2" t="e">
        <f>(Table1[[#This Row],[poisson_likelihood]] - (1-Table1[[#This Row],[poisson_likelihood]])/(1/Table1[[#This Row],[365 implied]]-1))/4</f>
        <v>#DIV/0!</v>
      </c>
      <c r="N305" s="3" t="e">
        <f>Table1[[#This Row],[kelly/4 365]]*$W$2*$U$2</f>
        <v>#DIV/0!</v>
      </c>
      <c r="P305" s="2" t="e">
        <f>(Table1[[#This Row],[poisson_likelihood]] - (1-Table1[[#This Row],[poisson_likelihood]])/(1/Table1[[#This Row],[99/pinn implied]]-1))/4</f>
        <v>#DIV/0!</v>
      </c>
      <c r="Q305" s="3" t="e">
        <f>Table1[[#This Row],[kelly/4 99]]*$W$2*$U$2</f>
        <v>#DIV/0!</v>
      </c>
      <c r="S30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6" spans="1:19" x14ac:dyDescent="0.2">
      <c r="A306">
        <v>8892</v>
      </c>
      <c r="B306" t="s">
        <v>183</v>
      </c>
      <c r="C306" s="1">
        <v>45625</v>
      </c>
      <c r="D306" t="s">
        <v>13</v>
      </c>
      <c r="E306">
        <v>2.5</v>
      </c>
      <c r="F306" s="2">
        <v>0.58823529411764697</v>
      </c>
      <c r="G306" s="2">
        <v>0.46027115083011599</v>
      </c>
      <c r="H306" s="2">
        <v>0.50276687261167796</v>
      </c>
      <c r="I306" s="2">
        <v>0.48351648351648302</v>
      </c>
      <c r="J306" s="2">
        <v>0.49363057324840698</v>
      </c>
      <c r="K306" s="2">
        <v>-5.1891541628623597E-2</v>
      </c>
      <c r="M306" s="2" t="e">
        <f>(Table1[[#This Row],[poisson_likelihood]] - (1-Table1[[#This Row],[poisson_likelihood]])/(1/Table1[[#This Row],[365 implied]]-1))/4</f>
        <v>#DIV/0!</v>
      </c>
      <c r="N306" s="3" t="e">
        <f>Table1[[#This Row],[kelly/4 365]]*$W$2*$U$2</f>
        <v>#DIV/0!</v>
      </c>
      <c r="P306" s="2" t="e">
        <f>(Table1[[#This Row],[poisson_likelihood]] - (1-Table1[[#This Row],[poisson_likelihood]])/(1/Table1[[#This Row],[99/pinn implied]]-1))/4</f>
        <v>#DIV/0!</v>
      </c>
      <c r="Q306" s="3" t="e">
        <f>Table1[[#This Row],[kelly/4 99]]*$W$2*$U$2</f>
        <v>#DIV/0!</v>
      </c>
      <c r="S30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7" spans="1:19" x14ac:dyDescent="0.2">
      <c r="A307">
        <v>8651</v>
      </c>
      <c r="B307" t="s">
        <v>63</v>
      </c>
      <c r="C307" s="1">
        <v>45625</v>
      </c>
      <c r="D307" t="s">
        <v>12</v>
      </c>
      <c r="E307">
        <v>1.5</v>
      </c>
      <c r="F307" s="2">
        <v>0.58823529411764697</v>
      </c>
      <c r="G307" s="2">
        <v>0.55494364478179603</v>
      </c>
      <c r="H307" s="2">
        <v>0.501644889117</v>
      </c>
      <c r="I307" s="2">
        <v>0.52325581395348797</v>
      </c>
      <c r="J307" s="2">
        <v>0.50243902439024302</v>
      </c>
      <c r="K307" s="2">
        <v>-5.2572745893249902E-2</v>
      </c>
      <c r="M307" s="2" t="e">
        <f>(Table1[[#This Row],[poisson_likelihood]] - (1-Table1[[#This Row],[poisson_likelihood]])/(1/Table1[[#This Row],[365 implied]]-1))/4</f>
        <v>#DIV/0!</v>
      </c>
      <c r="N307" s="3" t="e">
        <f>Table1[[#This Row],[kelly/4 365]]*$W$2*$U$2</f>
        <v>#DIV/0!</v>
      </c>
      <c r="P307" s="2" t="e">
        <f>(Table1[[#This Row],[poisson_likelihood]] - (1-Table1[[#This Row],[poisson_likelihood]])/(1/Table1[[#This Row],[99/pinn implied]]-1))/4</f>
        <v>#DIV/0!</v>
      </c>
      <c r="Q307" s="3" t="e">
        <f>Table1[[#This Row],[kelly/4 99]]*$W$2*$U$2</f>
        <v>#DIV/0!</v>
      </c>
      <c r="S30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8" spans="1:19" x14ac:dyDescent="0.2">
      <c r="A308">
        <v>8618</v>
      </c>
      <c r="B308" t="s">
        <v>46</v>
      </c>
      <c r="C308" s="1">
        <v>45625</v>
      </c>
      <c r="D308" t="s">
        <v>13</v>
      </c>
      <c r="E308">
        <v>2.5</v>
      </c>
      <c r="F308" s="2">
        <v>0.60606060606060597</v>
      </c>
      <c r="G308" s="2">
        <v>0.48143670878901201</v>
      </c>
      <c r="H308" s="2">
        <v>0.52256795476020501</v>
      </c>
      <c r="I308" s="2">
        <v>0.53005464480874298</v>
      </c>
      <c r="J308" s="2">
        <v>0.57728706624605597</v>
      </c>
      <c r="K308" s="2">
        <v>-5.2985721017561799E-2</v>
      </c>
      <c r="M308" s="2" t="e">
        <f>(Table1[[#This Row],[poisson_likelihood]] - (1-Table1[[#This Row],[poisson_likelihood]])/(1/Table1[[#This Row],[365 implied]]-1))/4</f>
        <v>#DIV/0!</v>
      </c>
      <c r="N308" s="3" t="e">
        <f>Table1[[#This Row],[kelly/4 365]]*$W$2*$U$2</f>
        <v>#DIV/0!</v>
      </c>
      <c r="P308" s="2" t="e">
        <f>(Table1[[#This Row],[poisson_likelihood]] - (1-Table1[[#This Row],[poisson_likelihood]])/(1/Table1[[#This Row],[99/pinn implied]]-1))/4</f>
        <v>#DIV/0!</v>
      </c>
      <c r="Q308" s="3" t="e">
        <f>Table1[[#This Row],[kelly/4 99]]*$W$2*$U$2</f>
        <v>#DIV/0!</v>
      </c>
      <c r="S30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09" spans="1:19" x14ac:dyDescent="0.2">
      <c r="A309">
        <v>8660</v>
      </c>
      <c r="B309" t="s">
        <v>67</v>
      </c>
      <c r="C309" s="1">
        <v>45625</v>
      </c>
      <c r="D309" t="s">
        <v>13</v>
      </c>
      <c r="E309">
        <v>2.5</v>
      </c>
      <c r="F309" s="2">
        <v>0.59523809523809501</v>
      </c>
      <c r="G309" s="2">
        <v>0.463704445318323</v>
      </c>
      <c r="H309" s="2">
        <v>0.50595477837790004</v>
      </c>
      <c r="I309" s="2">
        <v>0.47435897435897401</v>
      </c>
      <c r="J309" s="2">
        <v>0.48698884758364303</v>
      </c>
      <c r="K309" s="2">
        <v>-5.5145578060708397E-2</v>
      </c>
      <c r="M309" s="2" t="e">
        <f>(Table1[[#This Row],[poisson_likelihood]] - (1-Table1[[#This Row],[poisson_likelihood]])/(1/Table1[[#This Row],[365 implied]]-1))/4</f>
        <v>#DIV/0!</v>
      </c>
      <c r="N309" s="3" t="e">
        <f>Table1[[#This Row],[kelly/4 365]]*$W$2*$U$2</f>
        <v>#DIV/0!</v>
      </c>
      <c r="P309" s="2" t="e">
        <f>(Table1[[#This Row],[poisson_likelihood]] - (1-Table1[[#This Row],[poisson_likelihood]])/(1/Table1[[#This Row],[99/pinn implied]]-1))/4</f>
        <v>#DIV/0!</v>
      </c>
      <c r="Q309" s="3" t="e">
        <f>Table1[[#This Row],[kelly/4 99]]*$W$2*$U$2</f>
        <v>#DIV/0!</v>
      </c>
      <c r="S30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0" spans="1:19" x14ac:dyDescent="0.2">
      <c r="A310">
        <v>8866</v>
      </c>
      <c r="B310" t="s">
        <v>170</v>
      </c>
      <c r="C310" s="1">
        <v>45625</v>
      </c>
      <c r="D310" t="s">
        <v>13</v>
      </c>
      <c r="E310">
        <v>2.5</v>
      </c>
      <c r="F310" s="2">
        <v>0.55555555555555503</v>
      </c>
      <c r="G310" s="2">
        <v>0.42116638612601398</v>
      </c>
      <c r="H310" s="2">
        <v>0.45699068437368001</v>
      </c>
      <c r="I310" s="2">
        <v>0.44247787610619399</v>
      </c>
      <c r="J310" s="2">
        <v>0.45584045584045502</v>
      </c>
      <c r="K310" s="2">
        <v>-5.5442740039804699E-2</v>
      </c>
      <c r="M310" s="2" t="e">
        <f>(Table1[[#This Row],[poisson_likelihood]] - (1-Table1[[#This Row],[poisson_likelihood]])/(1/Table1[[#This Row],[365 implied]]-1))/4</f>
        <v>#DIV/0!</v>
      </c>
      <c r="N310" s="3" t="e">
        <f>Table1[[#This Row],[kelly/4 365]]*$W$2*$U$2</f>
        <v>#DIV/0!</v>
      </c>
      <c r="P310" s="2" t="e">
        <f>(Table1[[#This Row],[poisson_likelihood]] - (1-Table1[[#This Row],[poisson_likelihood]])/(1/Table1[[#This Row],[99/pinn implied]]-1))/4</f>
        <v>#DIV/0!</v>
      </c>
      <c r="Q310" s="3" t="e">
        <f>Table1[[#This Row],[kelly/4 99]]*$W$2*$U$2</f>
        <v>#DIV/0!</v>
      </c>
      <c r="S31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1" spans="1:19" x14ac:dyDescent="0.2">
      <c r="A311">
        <v>8682</v>
      </c>
      <c r="B311" t="s">
        <v>78</v>
      </c>
      <c r="C311" s="1">
        <v>45625</v>
      </c>
      <c r="D311" t="s">
        <v>13</v>
      </c>
      <c r="E311">
        <v>1.5</v>
      </c>
      <c r="F311" s="2">
        <v>0.476190476190476</v>
      </c>
      <c r="G311" s="2">
        <v>0.33615741792515003</v>
      </c>
      <c r="H311" s="2">
        <v>0.35724254116167398</v>
      </c>
      <c r="I311" s="2">
        <v>0.35465116279069703</v>
      </c>
      <c r="J311" s="2">
        <v>0.37987012987012903</v>
      </c>
      <c r="K311" s="2">
        <v>-5.6770605354655397E-2</v>
      </c>
      <c r="M311" s="2" t="e">
        <f>(Table1[[#This Row],[poisson_likelihood]] - (1-Table1[[#This Row],[poisson_likelihood]])/(1/Table1[[#This Row],[365 implied]]-1))/4</f>
        <v>#DIV/0!</v>
      </c>
      <c r="N311" s="3" t="e">
        <f>Table1[[#This Row],[kelly/4 365]]*$W$2*$U$2</f>
        <v>#DIV/0!</v>
      </c>
      <c r="P311" s="2" t="e">
        <f>(Table1[[#This Row],[poisson_likelihood]] - (1-Table1[[#This Row],[poisson_likelihood]])/(1/Table1[[#This Row],[99/pinn implied]]-1))/4</f>
        <v>#DIV/0!</v>
      </c>
      <c r="Q311" s="3" t="e">
        <f>Table1[[#This Row],[kelly/4 99]]*$W$2*$U$2</f>
        <v>#DIV/0!</v>
      </c>
      <c r="S31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2" spans="1:19" x14ac:dyDescent="0.2">
      <c r="A312">
        <v>8609</v>
      </c>
      <c r="B312" t="s">
        <v>42</v>
      </c>
      <c r="C312" s="1">
        <v>45625</v>
      </c>
      <c r="D312" t="s">
        <v>12</v>
      </c>
      <c r="E312">
        <v>2.5</v>
      </c>
      <c r="F312" s="2">
        <v>0.56179775280898803</v>
      </c>
      <c r="G312" s="2">
        <v>0.50488299382581403</v>
      </c>
      <c r="H312" s="2">
        <v>0.461431844755677</v>
      </c>
      <c r="I312" s="2">
        <v>0.40331491712707102</v>
      </c>
      <c r="J312" s="2">
        <v>0.44444444444444398</v>
      </c>
      <c r="K312" s="2">
        <v>-5.7260037286825202E-2</v>
      </c>
      <c r="M312" s="2" t="e">
        <f>(Table1[[#This Row],[poisson_likelihood]] - (1-Table1[[#This Row],[poisson_likelihood]])/(1/Table1[[#This Row],[365 implied]]-1))/4</f>
        <v>#DIV/0!</v>
      </c>
      <c r="N312" s="3" t="e">
        <f>Table1[[#This Row],[kelly/4 365]]*$W$2*$U$2</f>
        <v>#DIV/0!</v>
      </c>
      <c r="P312" s="2" t="e">
        <f>(Table1[[#This Row],[poisson_likelihood]] - (1-Table1[[#This Row],[poisson_likelihood]])/(1/Table1[[#This Row],[99/pinn implied]]-1))/4</f>
        <v>#DIV/0!</v>
      </c>
      <c r="Q312" s="3" t="e">
        <f>Table1[[#This Row],[kelly/4 99]]*$W$2*$U$2</f>
        <v>#DIV/0!</v>
      </c>
      <c r="S31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3" spans="1:19" x14ac:dyDescent="0.2">
      <c r="A313">
        <v>8850</v>
      </c>
      <c r="B313" t="s">
        <v>162</v>
      </c>
      <c r="C313" s="1">
        <v>45625</v>
      </c>
      <c r="D313" t="s">
        <v>13</v>
      </c>
      <c r="E313">
        <v>2.5</v>
      </c>
      <c r="F313" s="2">
        <v>0.54644808743169304</v>
      </c>
      <c r="G313" s="2">
        <v>0.41209451446788298</v>
      </c>
      <c r="H313" s="2">
        <v>0.442396669662597</v>
      </c>
      <c r="I313" s="2">
        <v>0.43243243243243201</v>
      </c>
      <c r="J313" s="2">
        <v>0.49216300940438801</v>
      </c>
      <c r="K313" s="2">
        <v>-5.7353642926941902E-2</v>
      </c>
      <c r="M313" s="2" t="e">
        <f>(Table1[[#This Row],[poisson_likelihood]] - (1-Table1[[#This Row],[poisson_likelihood]])/(1/Table1[[#This Row],[365 implied]]-1))/4</f>
        <v>#DIV/0!</v>
      </c>
      <c r="N313" s="3" t="e">
        <f>Table1[[#This Row],[kelly/4 365]]*$W$2*$U$2</f>
        <v>#DIV/0!</v>
      </c>
      <c r="P313" s="2" t="e">
        <f>(Table1[[#This Row],[poisson_likelihood]] - (1-Table1[[#This Row],[poisson_likelihood]])/(1/Table1[[#This Row],[99/pinn implied]]-1))/4</f>
        <v>#DIV/0!</v>
      </c>
      <c r="Q313" s="3" t="e">
        <f>Table1[[#This Row],[kelly/4 99]]*$W$2*$U$2</f>
        <v>#DIV/0!</v>
      </c>
      <c r="S31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4" spans="1:19" x14ac:dyDescent="0.2">
      <c r="A314">
        <v>8877</v>
      </c>
      <c r="B314" t="s">
        <v>176</v>
      </c>
      <c r="C314" s="1">
        <v>45625</v>
      </c>
      <c r="D314" t="s">
        <v>12</v>
      </c>
      <c r="E314">
        <v>1.5</v>
      </c>
      <c r="F314" s="2">
        <v>0.59523809523809501</v>
      </c>
      <c r="G314" s="2">
        <v>0.56048214701073396</v>
      </c>
      <c r="H314" s="2">
        <v>0.50182197597656597</v>
      </c>
      <c r="I314" s="2">
        <v>0.52592592592592502</v>
      </c>
      <c r="J314" s="2">
        <v>0.47085201793721898</v>
      </c>
      <c r="K314" s="2">
        <v>-5.7698191308591301E-2</v>
      </c>
      <c r="M314" s="2" t="e">
        <f>(Table1[[#This Row],[poisson_likelihood]] - (1-Table1[[#This Row],[poisson_likelihood]])/(1/Table1[[#This Row],[365 implied]]-1))/4</f>
        <v>#DIV/0!</v>
      </c>
      <c r="N314" s="3" t="e">
        <f>Table1[[#This Row],[kelly/4 365]]*$W$2*$U$2</f>
        <v>#DIV/0!</v>
      </c>
      <c r="P314" s="2" t="e">
        <f>(Table1[[#This Row],[poisson_likelihood]] - (1-Table1[[#This Row],[poisson_likelihood]])/(1/Table1[[#This Row],[99/pinn implied]]-1))/4</f>
        <v>#DIV/0!</v>
      </c>
      <c r="Q314" s="3" t="e">
        <f>Table1[[#This Row],[kelly/4 99]]*$W$2*$U$2</f>
        <v>#DIV/0!</v>
      </c>
      <c r="S31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5" spans="1:19" x14ac:dyDescent="0.2">
      <c r="A315">
        <v>8581</v>
      </c>
      <c r="B315" t="s">
        <v>28</v>
      </c>
      <c r="C315" s="1">
        <v>45625</v>
      </c>
      <c r="D315" t="s">
        <v>12</v>
      </c>
      <c r="E315">
        <v>1.5</v>
      </c>
      <c r="F315" s="2">
        <v>0.56497175141242895</v>
      </c>
      <c r="G315" s="2">
        <v>0.519995220782006</v>
      </c>
      <c r="H315" s="2">
        <v>0.46320141823462702</v>
      </c>
      <c r="I315" s="2">
        <v>0.5</v>
      </c>
      <c r="J315" s="2">
        <v>0.46341463414634099</v>
      </c>
      <c r="K315" s="2">
        <v>-5.8484899261269201E-2</v>
      </c>
      <c r="M315" s="2" t="e">
        <f>(Table1[[#This Row],[poisson_likelihood]] - (1-Table1[[#This Row],[poisson_likelihood]])/(1/Table1[[#This Row],[365 implied]]-1))/4</f>
        <v>#DIV/0!</v>
      </c>
      <c r="N315" s="3" t="e">
        <f>Table1[[#This Row],[kelly/4 365]]*$W$2*$U$2</f>
        <v>#DIV/0!</v>
      </c>
      <c r="P315" s="2" t="e">
        <f>(Table1[[#This Row],[poisson_likelihood]] - (1-Table1[[#This Row],[poisson_likelihood]])/(1/Table1[[#This Row],[99/pinn implied]]-1))/4</f>
        <v>#DIV/0!</v>
      </c>
      <c r="Q315" s="3" t="e">
        <f>Table1[[#This Row],[kelly/4 99]]*$W$2*$U$2</f>
        <v>#DIV/0!</v>
      </c>
      <c r="S31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6" spans="1:19" x14ac:dyDescent="0.2">
      <c r="A316">
        <v>8627</v>
      </c>
      <c r="B316" t="s">
        <v>51</v>
      </c>
      <c r="C316" s="1">
        <v>45625</v>
      </c>
      <c r="D316" t="s">
        <v>12</v>
      </c>
      <c r="E316">
        <v>1.5</v>
      </c>
      <c r="F316" s="2">
        <v>0.65789473684210498</v>
      </c>
      <c r="G316" s="2">
        <v>0.62644015086119398</v>
      </c>
      <c r="H316" s="2">
        <v>0.57690738622067705</v>
      </c>
      <c r="I316" s="2">
        <v>0.57777777777777695</v>
      </c>
      <c r="J316" s="2">
        <v>0.56050955414012704</v>
      </c>
      <c r="K316" s="2">
        <v>-5.9183063915658599E-2</v>
      </c>
      <c r="M316" s="2" t="e">
        <f>(Table1[[#This Row],[poisson_likelihood]] - (1-Table1[[#This Row],[poisson_likelihood]])/(1/Table1[[#This Row],[365 implied]]-1))/4</f>
        <v>#DIV/0!</v>
      </c>
      <c r="N316" s="3" t="e">
        <f>Table1[[#This Row],[kelly/4 365]]*$W$2*$U$2</f>
        <v>#DIV/0!</v>
      </c>
      <c r="P316" s="2" t="e">
        <f>(Table1[[#This Row],[poisson_likelihood]] - (1-Table1[[#This Row],[poisson_likelihood]])/(1/Table1[[#This Row],[99/pinn implied]]-1))/4</f>
        <v>#DIV/0!</v>
      </c>
      <c r="Q316" s="3" t="e">
        <f>Table1[[#This Row],[kelly/4 99]]*$W$2*$U$2</f>
        <v>#DIV/0!</v>
      </c>
      <c r="S31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7" spans="1:19" x14ac:dyDescent="0.2">
      <c r="A317">
        <v>8814</v>
      </c>
      <c r="B317" t="s">
        <v>144</v>
      </c>
      <c r="C317" s="1">
        <v>45625</v>
      </c>
      <c r="D317" t="s">
        <v>13</v>
      </c>
      <c r="E317">
        <v>3.5</v>
      </c>
      <c r="F317" s="2">
        <v>0.45454545454545398</v>
      </c>
      <c r="G317" s="2">
        <v>0.31115655248808899</v>
      </c>
      <c r="H317" s="2">
        <v>0.32491943979079402</v>
      </c>
      <c r="I317" s="2">
        <v>0.31382978723404198</v>
      </c>
      <c r="J317" s="2">
        <v>0.34451219512195103</v>
      </c>
      <c r="K317" s="2">
        <v>-5.9411923429219297E-2</v>
      </c>
      <c r="M317" s="2" t="e">
        <f>(Table1[[#This Row],[poisson_likelihood]] - (1-Table1[[#This Row],[poisson_likelihood]])/(1/Table1[[#This Row],[365 implied]]-1))/4</f>
        <v>#DIV/0!</v>
      </c>
      <c r="N317" s="3" t="e">
        <f>Table1[[#This Row],[kelly/4 365]]*$W$2*$U$2</f>
        <v>#DIV/0!</v>
      </c>
      <c r="P317" s="2" t="e">
        <f>(Table1[[#This Row],[poisson_likelihood]] - (1-Table1[[#This Row],[poisson_likelihood]])/(1/Table1[[#This Row],[99/pinn implied]]-1))/4</f>
        <v>#DIV/0!</v>
      </c>
      <c r="Q317" s="3" t="e">
        <f>Table1[[#This Row],[kelly/4 99]]*$W$2*$U$2</f>
        <v>#DIV/0!</v>
      </c>
      <c r="S31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8" spans="1:19" x14ac:dyDescent="0.2">
      <c r="A318">
        <v>8607</v>
      </c>
      <c r="B318" t="s">
        <v>41</v>
      </c>
      <c r="C318" s="1">
        <v>45625</v>
      </c>
      <c r="D318" t="s">
        <v>12</v>
      </c>
      <c r="E318">
        <v>2.5</v>
      </c>
      <c r="F318" s="2">
        <v>0.51546391752577303</v>
      </c>
      <c r="G318" s="2">
        <v>0.437006155131338</v>
      </c>
      <c r="H318" s="2">
        <v>0.39683467527960198</v>
      </c>
      <c r="I318" s="2">
        <v>0.35326086956521702</v>
      </c>
      <c r="J318" s="2">
        <v>0.35849056603773499</v>
      </c>
      <c r="K318" s="2">
        <v>-6.12076409461626E-2</v>
      </c>
      <c r="M318" s="2" t="e">
        <f>(Table1[[#This Row],[poisson_likelihood]] - (1-Table1[[#This Row],[poisson_likelihood]])/(1/Table1[[#This Row],[365 implied]]-1))/4</f>
        <v>#DIV/0!</v>
      </c>
      <c r="N318" s="3" t="e">
        <f>Table1[[#This Row],[kelly/4 365]]*$W$2*$U$2</f>
        <v>#DIV/0!</v>
      </c>
      <c r="P318" s="2" t="e">
        <f>(Table1[[#This Row],[poisson_likelihood]] - (1-Table1[[#This Row],[poisson_likelihood]])/(1/Table1[[#This Row],[99/pinn implied]]-1))/4</f>
        <v>#DIV/0!</v>
      </c>
      <c r="Q318" s="3" t="e">
        <f>Table1[[#This Row],[kelly/4 99]]*$W$2*$U$2</f>
        <v>#DIV/0!</v>
      </c>
      <c r="S31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19" spans="1:19" x14ac:dyDescent="0.2">
      <c r="A319">
        <v>8718</v>
      </c>
      <c r="B319" t="s">
        <v>96</v>
      </c>
      <c r="C319" s="1">
        <v>45625</v>
      </c>
      <c r="D319" t="s">
        <v>13</v>
      </c>
      <c r="E319">
        <v>2.5</v>
      </c>
      <c r="F319" s="2">
        <v>0.51546391752577303</v>
      </c>
      <c r="G319" s="2">
        <v>0.38085792433129401</v>
      </c>
      <c r="H319" s="2">
        <v>0.39594586605864701</v>
      </c>
      <c r="I319" s="2">
        <v>0.43975903614457801</v>
      </c>
      <c r="J319" s="2">
        <v>0.45964912280701697</v>
      </c>
      <c r="K319" s="2">
        <v>-6.1666228682506499E-2</v>
      </c>
      <c r="M319" s="2" t="e">
        <f>(Table1[[#This Row],[poisson_likelihood]] - (1-Table1[[#This Row],[poisson_likelihood]])/(1/Table1[[#This Row],[365 implied]]-1))/4</f>
        <v>#DIV/0!</v>
      </c>
      <c r="N319" s="3" t="e">
        <f>Table1[[#This Row],[kelly/4 365]]*$W$2*$U$2</f>
        <v>#DIV/0!</v>
      </c>
      <c r="P319" s="2" t="e">
        <f>(Table1[[#This Row],[poisson_likelihood]] - (1-Table1[[#This Row],[poisson_likelihood]])/(1/Table1[[#This Row],[99/pinn implied]]-1))/4</f>
        <v>#DIV/0!</v>
      </c>
      <c r="Q319" s="3" t="e">
        <f>Table1[[#This Row],[kelly/4 99]]*$W$2*$U$2</f>
        <v>#DIV/0!</v>
      </c>
      <c r="S31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0" spans="1:19" x14ac:dyDescent="0.2">
      <c r="A320">
        <v>8856</v>
      </c>
      <c r="B320" t="s">
        <v>165</v>
      </c>
      <c r="C320" s="1">
        <v>45625</v>
      </c>
      <c r="D320" t="s">
        <v>13</v>
      </c>
      <c r="E320">
        <v>2.5</v>
      </c>
      <c r="F320" s="2">
        <v>0.476190476190476</v>
      </c>
      <c r="G320" s="2">
        <v>0.33138500531429699</v>
      </c>
      <c r="H320" s="2">
        <v>0.34664023233490299</v>
      </c>
      <c r="I320" s="2">
        <v>0.37297297297297299</v>
      </c>
      <c r="J320" s="2">
        <v>0.37694704049844202</v>
      </c>
      <c r="K320" s="2">
        <v>-6.1830798203796097E-2</v>
      </c>
      <c r="M320" s="2" t="e">
        <f>(Table1[[#This Row],[poisson_likelihood]] - (1-Table1[[#This Row],[poisson_likelihood]])/(1/Table1[[#This Row],[365 implied]]-1))/4</f>
        <v>#DIV/0!</v>
      </c>
      <c r="N320" s="3" t="e">
        <f>Table1[[#This Row],[kelly/4 365]]*$W$2*$U$2</f>
        <v>#DIV/0!</v>
      </c>
      <c r="P320" s="2" t="e">
        <f>(Table1[[#This Row],[poisson_likelihood]] - (1-Table1[[#This Row],[poisson_likelihood]])/(1/Table1[[#This Row],[99/pinn implied]]-1))/4</f>
        <v>#DIV/0!</v>
      </c>
      <c r="Q320" s="3" t="e">
        <f>Table1[[#This Row],[kelly/4 99]]*$W$2*$U$2</f>
        <v>#DIV/0!</v>
      </c>
      <c r="S32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1" spans="1:19" x14ac:dyDescent="0.2">
      <c r="A321">
        <v>8583</v>
      </c>
      <c r="B321" t="s">
        <v>29</v>
      </c>
      <c r="C321" s="1">
        <v>45625</v>
      </c>
      <c r="D321" t="s">
        <v>12</v>
      </c>
      <c r="E321">
        <v>1.5</v>
      </c>
      <c r="F321" s="2">
        <v>0.59523809523809501</v>
      </c>
      <c r="G321" s="2">
        <v>0.54392430401041503</v>
      </c>
      <c r="H321" s="2">
        <v>0.49350285593707299</v>
      </c>
      <c r="I321" s="2">
        <v>0.463687150837988</v>
      </c>
      <c r="J321" s="2">
        <v>0.47249190938511298</v>
      </c>
      <c r="K321" s="2">
        <v>-6.2836471332983895E-2</v>
      </c>
      <c r="M321" s="2" t="e">
        <f>(Table1[[#This Row],[poisson_likelihood]] - (1-Table1[[#This Row],[poisson_likelihood]])/(1/Table1[[#This Row],[365 implied]]-1))/4</f>
        <v>#DIV/0!</v>
      </c>
      <c r="N321" s="3" t="e">
        <f>Table1[[#This Row],[kelly/4 365]]*$W$2*$U$2</f>
        <v>#DIV/0!</v>
      </c>
      <c r="P321" s="2" t="e">
        <f>(Table1[[#This Row],[poisson_likelihood]] - (1-Table1[[#This Row],[poisson_likelihood]])/(1/Table1[[#This Row],[99/pinn implied]]-1))/4</f>
        <v>#DIV/0!</v>
      </c>
      <c r="Q321" s="3" t="e">
        <f>Table1[[#This Row],[kelly/4 99]]*$W$2*$U$2</f>
        <v>#DIV/0!</v>
      </c>
      <c r="S32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2" spans="1:19" x14ac:dyDescent="0.2">
      <c r="A322">
        <v>8687</v>
      </c>
      <c r="B322" t="s">
        <v>81</v>
      </c>
      <c r="C322" s="1">
        <v>45625</v>
      </c>
      <c r="D322" t="s">
        <v>12</v>
      </c>
      <c r="E322">
        <v>1.5</v>
      </c>
      <c r="F322" s="2">
        <v>0.66225165562913901</v>
      </c>
      <c r="G322" s="2">
        <v>0.61118757437318305</v>
      </c>
      <c r="H322" s="2">
        <v>0.57438068868742698</v>
      </c>
      <c r="I322" s="2">
        <v>0.55617977528089801</v>
      </c>
      <c r="J322" s="2">
        <v>0.563694267515923</v>
      </c>
      <c r="K322" s="2">
        <v>-6.5041745138227802E-2</v>
      </c>
      <c r="M322" s="2" t="e">
        <f>(Table1[[#This Row],[poisson_likelihood]] - (1-Table1[[#This Row],[poisson_likelihood]])/(1/Table1[[#This Row],[365 implied]]-1))/4</f>
        <v>#DIV/0!</v>
      </c>
      <c r="N322" s="3" t="e">
        <f>Table1[[#This Row],[kelly/4 365]]*$W$2*$U$2</f>
        <v>#DIV/0!</v>
      </c>
      <c r="P322" s="2" t="e">
        <f>(Table1[[#This Row],[poisson_likelihood]] - (1-Table1[[#This Row],[poisson_likelihood]])/(1/Table1[[#This Row],[99/pinn implied]]-1))/4</f>
        <v>#DIV/0!</v>
      </c>
      <c r="Q322" s="3" t="e">
        <f>Table1[[#This Row],[kelly/4 99]]*$W$2*$U$2</f>
        <v>#DIV/0!</v>
      </c>
      <c r="S32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3" spans="1:19" x14ac:dyDescent="0.2">
      <c r="A323">
        <v>8571</v>
      </c>
      <c r="B323" t="s">
        <v>23</v>
      </c>
      <c r="C323" s="1">
        <v>45625</v>
      </c>
      <c r="D323" t="s">
        <v>12</v>
      </c>
      <c r="E323">
        <v>1.5</v>
      </c>
      <c r="F323" s="2">
        <v>0.57471264367816</v>
      </c>
      <c r="G323" s="2">
        <v>0.52008396500224296</v>
      </c>
      <c r="H323" s="2">
        <v>0.46294205028985802</v>
      </c>
      <c r="I323" s="2">
        <v>0.46226415094339601</v>
      </c>
      <c r="J323" s="2">
        <v>0.48953974895397401</v>
      </c>
      <c r="K323" s="2">
        <v>-6.5702983951231905E-2</v>
      </c>
      <c r="M323" s="2" t="e">
        <f>(Table1[[#This Row],[poisson_likelihood]] - (1-Table1[[#This Row],[poisson_likelihood]])/(1/Table1[[#This Row],[365 implied]]-1))/4</f>
        <v>#DIV/0!</v>
      </c>
      <c r="N323" s="3" t="e">
        <f>Table1[[#This Row],[kelly/4 365]]*$W$2*$U$2</f>
        <v>#DIV/0!</v>
      </c>
      <c r="P323" s="2" t="e">
        <f>(Table1[[#This Row],[poisson_likelihood]] - (1-Table1[[#This Row],[poisson_likelihood]])/(1/Table1[[#This Row],[99/pinn implied]]-1))/4</f>
        <v>#DIV/0!</v>
      </c>
      <c r="Q323" s="3" t="e">
        <f>Table1[[#This Row],[kelly/4 99]]*$W$2*$U$2</f>
        <v>#DIV/0!</v>
      </c>
      <c r="S32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4" spans="1:19" x14ac:dyDescent="0.2">
      <c r="A324">
        <v>8763</v>
      </c>
      <c r="B324" t="s">
        <v>119</v>
      </c>
      <c r="C324" s="1">
        <v>45625</v>
      </c>
      <c r="D324" t="s">
        <v>12</v>
      </c>
      <c r="E324">
        <v>2.5</v>
      </c>
      <c r="F324" s="2">
        <v>0.45454545454545398</v>
      </c>
      <c r="G324" s="2">
        <v>0.34255951621047698</v>
      </c>
      <c r="H324" s="2">
        <v>0.30808602548189001</v>
      </c>
      <c r="I324" s="2">
        <v>0.29807692307692302</v>
      </c>
      <c r="J324" s="2">
        <v>0.30705394190871299</v>
      </c>
      <c r="K324" s="2">
        <v>-6.7127238320800003E-2</v>
      </c>
      <c r="M324" s="2" t="e">
        <f>(Table1[[#This Row],[poisson_likelihood]] - (1-Table1[[#This Row],[poisson_likelihood]])/(1/Table1[[#This Row],[365 implied]]-1))/4</f>
        <v>#DIV/0!</v>
      </c>
      <c r="N324" s="3" t="e">
        <f>Table1[[#This Row],[kelly/4 365]]*$W$2*$U$2</f>
        <v>#DIV/0!</v>
      </c>
      <c r="P324" s="2" t="e">
        <f>(Table1[[#This Row],[poisson_likelihood]] - (1-Table1[[#This Row],[poisson_likelihood]])/(1/Table1[[#This Row],[99/pinn implied]]-1))/4</f>
        <v>#DIV/0!</v>
      </c>
      <c r="Q324" s="3" t="e">
        <f>Table1[[#This Row],[kelly/4 99]]*$W$2*$U$2</f>
        <v>#DIV/0!</v>
      </c>
      <c r="S32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5" spans="1:19" x14ac:dyDescent="0.2">
      <c r="A325">
        <v>8839</v>
      </c>
      <c r="B325" t="s">
        <v>157</v>
      </c>
      <c r="C325" s="1">
        <v>45625</v>
      </c>
      <c r="D325" t="s">
        <v>12</v>
      </c>
      <c r="E325">
        <v>2.5</v>
      </c>
      <c r="F325" s="2">
        <v>0.56497175141242895</v>
      </c>
      <c r="G325" s="2">
        <v>0.49051469758055</v>
      </c>
      <c r="H325" s="2">
        <v>0.446247278452228</v>
      </c>
      <c r="I325" s="2">
        <v>0.36363636363636298</v>
      </c>
      <c r="J325" s="2">
        <v>0.41884816753926701</v>
      </c>
      <c r="K325" s="2">
        <v>-6.8228025045310503E-2</v>
      </c>
      <c r="M325" s="2" t="e">
        <f>(Table1[[#This Row],[poisson_likelihood]] - (1-Table1[[#This Row],[poisson_likelihood]])/(1/Table1[[#This Row],[365 implied]]-1))/4</f>
        <v>#DIV/0!</v>
      </c>
      <c r="N325" s="3" t="e">
        <f>Table1[[#This Row],[kelly/4 365]]*$W$2*$U$2</f>
        <v>#DIV/0!</v>
      </c>
      <c r="P325" s="2" t="e">
        <f>(Table1[[#This Row],[poisson_likelihood]] - (1-Table1[[#This Row],[poisson_likelihood]])/(1/Table1[[#This Row],[99/pinn implied]]-1))/4</f>
        <v>#DIV/0!</v>
      </c>
      <c r="Q325" s="3" t="e">
        <f>Table1[[#This Row],[kelly/4 99]]*$W$2*$U$2</f>
        <v>#DIV/0!</v>
      </c>
      <c r="S32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6" spans="1:19" x14ac:dyDescent="0.2">
      <c r="A326">
        <v>8680</v>
      </c>
      <c r="B326" t="s">
        <v>77</v>
      </c>
      <c r="C326" s="1">
        <v>45625</v>
      </c>
      <c r="D326" t="s">
        <v>13</v>
      </c>
      <c r="E326">
        <v>2.5</v>
      </c>
      <c r="F326" s="2">
        <v>0.47169811320754701</v>
      </c>
      <c r="G326" s="2">
        <v>0.328163243778896</v>
      </c>
      <c r="H326" s="2">
        <v>0.32640834206184099</v>
      </c>
      <c r="I326" s="2">
        <v>0.322033898305084</v>
      </c>
      <c r="J326" s="2">
        <v>0.35973597359735898</v>
      </c>
      <c r="K326" s="2">
        <v>-6.8753195274307205E-2</v>
      </c>
      <c r="M326" s="2" t="e">
        <f>(Table1[[#This Row],[poisson_likelihood]] - (1-Table1[[#This Row],[poisson_likelihood]])/(1/Table1[[#This Row],[365 implied]]-1))/4</f>
        <v>#DIV/0!</v>
      </c>
      <c r="N326" s="3" t="e">
        <f>Table1[[#This Row],[kelly/4 365]]*$W$2*$U$2</f>
        <v>#DIV/0!</v>
      </c>
      <c r="P326" s="2" t="e">
        <f>(Table1[[#This Row],[poisson_likelihood]] - (1-Table1[[#This Row],[poisson_likelihood]])/(1/Table1[[#This Row],[99/pinn implied]]-1))/4</f>
        <v>#DIV/0!</v>
      </c>
      <c r="Q326" s="3" t="e">
        <f>Table1[[#This Row],[kelly/4 99]]*$W$2*$U$2</f>
        <v>#DIV/0!</v>
      </c>
      <c r="S32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7" spans="1:19" x14ac:dyDescent="0.2">
      <c r="A327">
        <v>8819</v>
      </c>
      <c r="B327" t="s">
        <v>147</v>
      </c>
      <c r="C327" s="1">
        <v>45625</v>
      </c>
      <c r="D327" t="s">
        <v>12</v>
      </c>
      <c r="E327">
        <v>1.5</v>
      </c>
      <c r="F327" s="2">
        <v>0.60606060606060597</v>
      </c>
      <c r="G327" s="2">
        <v>0.54396001977117203</v>
      </c>
      <c r="H327" s="2">
        <v>0.49722156234085502</v>
      </c>
      <c r="I327" s="2">
        <v>0.398734177215189</v>
      </c>
      <c r="J327" s="2">
        <v>0.40140845070422498</v>
      </c>
      <c r="K327" s="2">
        <v>-6.9070931591380197E-2</v>
      </c>
      <c r="M327" s="2" t="e">
        <f>(Table1[[#This Row],[poisson_likelihood]] - (1-Table1[[#This Row],[poisson_likelihood]])/(1/Table1[[#This Row],[365 implied]]-1))/4</f>
        <v>#DIV/0!</v>
      </c>
      <c r="N327" s="3" t="e">
        <f>Table1[[#This Row],[kelly/4 365]]*$W$2*$U$2</f>
        <v>#DIV/0!</v>
      </c>
      <c r="P327" s="2" t="e">
        <f>(Table1[[#This Row],[poisson_likelihood]] - (1-Table1[[#This Row],[poisson_likelihood]])/(1/Table1[[#This Row],[99/pinn implied]]-1))/4</f>
        <v>#DIV/0!</v>
      </c>
      <c r="Q327" s="3" t="e">
        <f>Table1[[#This Row],[kelly/4 99]]*$W$2*$U$2</f>
        <v>#DIV/0!</v>
      </c>
      <c r="S32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8" spans="1:19" x14ac:dyDescent="0.2">
      <c r="A328">
        <v>8879</v>
      </c>
      <c r="B328" t="s">
        <v>177</v>
      </c>
      <c r="C328" s="1">
        <v>45625</v>
      </c>
      <c r="D328" t="s">
        <v>12</v>
      </c>
      <c r="E328">
        <v>2.5</v>
      </c>
      <c r="F328" s="2">
        <v>0.57471264367816</v>
      </c>
      <c r="G328" s="2">
        <v>0.50004781853529101</v>
      </c>
      <c r="H328" s="2">
        <v>0.45623974830368302</v>
      </c>
      <c r="I328" s="2">
        <v>0.41621621621621602</v>
      </c>
      <c r="J328" s="2">
        <v>0.45624999999999999</v>
      </c>
      <c r="K328" s="2">
        <v>-6.9642850659321395E-2</v>
      </c>
      <c r="M328" s="2" t="e">
        <f>(Table1[[#This Row],[poisson_likelihood]] - (1-Table1[[#This Row],[poisson_likelihood]])/(1/Table1[[#This Row],[365 implied]]-1))/4</f>
        <v>#DIV/0!</v>
      </c>
      <c r="N328" s="3" t="e">
        <f>Table1[[#This Row],[kelly/4 365]]*$W$2*$U$2</f>
        <v>#DIV/0!</v>
      </c>
      <c r="P328" s="2" t="e">
        <f>(Table1[[#This Row],[poisson_likelihood]] - (1-Table1[[#This Row],[poisson_likelihood]])/(1/Table1[[#This Row],[99/pinn implied]]-1))/4</f>
        <v>#DIV/0!</v>
      </c>
      <c r="Q328" s="3" t="e">
        <f>Table1[[#This Row],[kelly/4 99]]*$W$2*$U$2</f>
        <v>#DIV/0!</v>
      </c>
      <c r="S32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29" spans="1:19" x14ac:dyDescent="0.2">
      <c r="A329">
        <v>8653</v>
      </c>
      <c r="B329" t="s">
        <v>64</v>
      </c>
      <c r="C329" s="1">
        <v>45625</v>
      </c>
      <c r="D329" t="s">
        <v>12</v>
      </c>
      <c r="E329">
        <v>1.5</v>
      </c>
      <c r="F329" s="2">
        <v>0.60606060606060597</v>
      </c>
      <c r="G329" s="2">
        <v>0.54752308383678805</v>
      </c>
      <c r="H329" s="2">
        <v>0.49469662477432602</v>
      </c>
      <c r="I329" s="2">
        <v>0.46994535519125602</v>
      </c>
      <c r="J329" s="2">
        <v>0.46562500000000001</v>
      </c>
      <c r="K329" s="2">
        <v>-7.0673295816292794E-2</v>
      </c>
      <c r="M329" s="2" t="e">
        <f>(Table1[[#This Row],[poisson_likelihood]] - (1-Table1[[#This Row],[poisson_likelihood]])/(1/Table1[[#This Row],[365 implied]]-1))/4</f>
        <v>#DIV/0!</v>
      </c>
      <c r="N329" s="3" t="e">
        <f>Table1[[#This Row],[kelly/4 365]]*$W$2*$U$2</f>
        <v>#DIV/0!</v>
      </c>
      <c r="P329" s="2" t="e">
        <f>(Table1[[#This Row],[poisson_likelihood]] - (1-Table1[[#This Row],[poisson_likelihood]])/(1/Table1[[#This Row],[99/pinn implied]]-1))/4</f>
        <v>#DIV/0!</v>
      </c>
      <c r="Q329" s="3" t="e">
        <f>Table1[[#This Row],[kelly/4 99]]*$W$2*$U$2</f>
        <v>#DIV/0!</v>
      </c>
      <c r="S32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0" spans="1:19" x14ac:dyDescent="0.2">
      <c r="A330">
        <v>8595</v>
      </c>
      <c r="B330" t="s">
        <v>35</v>
      </c>
      <c r="C330" s="1">
        <v>45625</v>
      </c>
      <c r="D330" t="s">
        <v>12</v>
      </c>
      <c r="E330">
        <v>3.5</v>
      </c>
      <c r="F330" s="2">
        <v>0.52910052910052896</v>
      </c>
      <c r="G330" s="2">
        <v>0.42839795233702699</v>
      </c>
      <c r="H330" s="2">
        <v>0.39249526485318698</v>
      </c>
      <c r="I330" s="2">
        <v>0.39325842696629199</v>
      </c>
      <c r="J330" s="2">
        <v>0.39739413680781699</v>
      </c>
      <c r="K330" s="2">
        <v>-7.2523581299852896E-2</v>
      </c>
      <c r="M330" s="2" t="e">
        <f>(Table1[[#This Row],[poisson_likelihood]] - (1-Table1[[#This Row],[poisson_likelihood]])/(1/Table1[[#This Row],[365 implied]]-1))/4</f>
        <v>#DIV/0!</v>
      </c>
      <c r="N330" s="3" t="e">
        <f>Table1[[#This Row],[kelly/4 365]]*$W$2*$U$2</f>
        <v>#DIV/0!</v>
      </c>
      <c r="P330" s="2" t="e">
        <f>(Table1[[#This Row],[poisson_likelihood]] - (1-Table1[[#This Row],[poisson_likelihood]])/(1/Table1[[#This Row],[99/pinn implied]]-1))/4</f>
        <v>#DIV/0!</v>
      </c>
      <c r="Q330" s="3" t="e">
        <f>Table1[[#This Row],[kelly/4 99]]*$W$2*$U$2</f>
        <v>#DIV/0!</v>
      </c>
      <c r="S33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1" spans="1:19" x14ac:dyDescent="0.2">
      <c r="A331">
        <v>8857</v>
      </c>
      <c r="B331" t="s">
        <v>166</v>
      </c>
      <c r="C331" s="1">
        <v>45625</v>
      </c>
      <c r="D331" t="s">
        <v>12</v>
      </c>
      <c r="E331">
        <v>2.5</v>
      </c>
      <c r="F331" s="2">
        <v>0.57471264367816</v>
      </c>
      <c r="G331" s="2">
        <v>0.49412893354174098</v>
      </c>
      <c r="H331" s="2">
        <v>0.449887162784182</v>
      </c>
      <c r="I331" s="2">
        <v>0.41081081081081</v>
      </c>
      <c r="J331" s="2">
        <v>0.45454545454545398</v>
      </c>
      <c r="K331" s="2">
        <v>-7.3377140795784598E-2</v>
      </c>
      <c r="M331" s="2" t="e">
        <f>(Table1[[#This Row],[poisson_likelihood]] - (1-Table1[[#This Row],[poisson_likelihood]])/(1/Table1[[#This Row],[365 implied]]-1))/4</f>
        <v>#DIV/0!</v>
      </c>
      <c r="N331" s="3" t="e">
        <f>Table1[[#This Row],[kelly/4 365]]*$W$2*$U$2</f>
        <v>#DIV/0!</v>
      </c>
      <c r="P331" s="2" t="e">
        <f>(Table1[[#This Row],[poisson_likelihood]] - (1-Table1[[#This Row],[poisson_likelihood]])/(1/Table1[[#This Row],[99/pinn implied]]-1))/4</f>
        <v>#DIV/0!</v>
      </c>
      <c r="Q331" s="3" t="e">
        <f>Table1[[#This Row],[kelly/4 99]]*$W$2*$U$2</f>
        <v>#DIV/0!</v>
      </c>
      <c r="S33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2" spans="1:19" x14ac:dyDescent="0.2">
      <c r="A332">
        <v>8670</v>
      </c>
      <c r="B332" t="s">
        <v>72</v>
      </c>
      <c r="C332" s="1">
        <v>45625</v>
      </c>
      <c r="D332" t="s">
        <v>13</v>
      </c>
      <c r="E332">
        <v>2.5</v>
      </c>
      <c r="F332" s="2">
        <v>0.51546391752577303</v>
      </c>
      <c r="G332" s="2">
        <v>0.34115101889261101</v>
      </c>
      <c r="H332" s="2">
        <v>0.37033170240208002</v>
      </c>
      <c r="I332" s="2">
        <v>0.35</v>
      </c>
      <c r="J332" s="2">
        <v>0.35256410256410198</v>
      </c>
      <c r="K332" s="2">
        <v>-7.4882047164884002E-2</v>
      </c>
      <c r="M332" s="2" t="e">
        <f>(Table1[[#This Row],[poisson_likelihood]] - (1-Table1[[#This Row],[poisson_likelihood]])/(1/Table1[[#This Row],[365 implied]]-1))/4</f>
        <v>#DIV/0!</v>
      </c>
      <c r="N332" s="3" t="e">
        <f>Table1[[#This Row],[kelly/4 365]]*$W$2*$U$2</f>
        <v>#DIV/0!</v>
      </c>
      <c r="P332" s="2" t="e">
        <f>(Table1[[#This Row],[poisson_likelihood]] - (1-Table1[[#This Row],[poisson_likelihood]])/(1/Table1[[#This Row],[99/pinn implied]]-1))/4</f>
        <v>#DIV/0!</v>
      </c>
      <c r="Q332" s="3" t="e">
        <f>Table1[[#This Row],[kelly/4 99]]*$W$2*$U$2</f>
        <v>#DIV/0!</v>
      </c>
      <c r="S33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3" spans="1:19" x14ac:dyDescent="0.2">
      <c r="A333">
        <v>8800</v>
      </c>
      <c r="B333" t="s">
        <v>137</v>
      </c>
      <c r="C333" s="1">
        <v>45625</v>
      </c>
      <c r="D333" t="s">
        <v>13</v>
      </c>
      <c r="E333">
        <v>2.5</v>
      </c>
      <c r="F333" s="2">
        <v>0.65359477124182996</v>
      </c>
      <c r="G333" s="2">
        <v>0.50432330658276603</v>
      </c>
      <c r="H333" s="2">
        <v>0.54855230952723899</v>
      </c>
      <c r="I333" s="2">
        <v>0.54255319148936099</v>
      </c>
      <c r="J333" s="2">
        <v>0.585365853658536</v>
      </c>
      <c r="K333" s="2">
        <v>-7.5808946426095897E-2</v>
      </c>
      <c r="M333" s="2" t="e">
        <f>(Table1[[#This Row],[poisson_likelihood]] - (1-Table1[[#This Row],[poisson_likelihood]])/(1/Table1[[#This Row],[365 implied]]-1))/4</f>
        <v>#DIV/0!</v>
      </c>
      <c r="N333" s="3" t="e">
        <f>Table1[[#This Row],[kelly/4 365]]*$W$2*$U$2</f>
        <v>#DIV/0!</v>
      </c>
      <c r="P333" s="2" t="e">
        <f>(Table1[[#This Row],[poisson_likelihood]] - (1-Table1[[#This Row],[poisson_likelihood]])/(1/Table1[[#This Row],[99/pinn implied]]-1))/4</f>
        <v>#DIV/0!</v>
      </c>
      <c r="Q333" s="3" t="e">
        <f>Table1[[#This Row],[kelly/4 99]]*$W$2*$U$2</f>
        <v>#DIV/0!</v>
      </c>
      <c r="S33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4" spans="1:19" x14ac:dyDescent="0.2">
      <c r="A334">
        <v>8551</v>
      </c>
      <c r="B334" t="s">
        <v>11</v>
      </c>
      <c r="C334" s="1">
        <v>45625</v>
      </c>
      <c r="D334" t="s">
        <v>12</v>
      </c>
      <c r="E334">
        <v>1.5</v>
      </c>
      <c r="F334" s="2">
        <v>0.66225165562913901</v>
      </c>
      <c r="G334" s="2">
        <v>0.60153513474466402</v>
      </c>
      <c r="H334" s="2">
        <v>0.55909884658210196</v>
      </c>
      <c r="I334" s="2">
        <v>0.50810810810810803</v>
      </c>
      <c r="J334" s="2">
        <v>0.55590062111801197</v>
      </c>
      <c r="K334" s="2">
        <v>-7.6353304735796601E-2</v>
      </c>
      <c r="M334" s="2" t="e">
        <f>(Table1[[#This Row],[poisson_likelihood]] - (1-Table1[[#This Row],[poisson_likelihood]])/(1/Table1[[#This Row],[365 implied]]-1))/4</f>
        <v>#DIV/0!</v>
      </c>
      <c r="N334" s="3" t="e">
        <f>Table1[[#This Row],[kelly/4 365]]*$W$2*$U$2</f>
        <v>#DIV/0!</v>
      </c>
      <c r="P334" s="2" t="e">
        <f>(Table1[[#This Row],[poisson_likelihood]] - (1-Table1[[#This Row],[poisson_likelihood]])/(1/Table1[[#This Row],[99/pinn implied]]-1))/4</f>
        <v>#DIV/0!</v>
      </c>
      <c r="Q334" s="3" t="e">
        <f>Table1[[#This Row],[kelly/4 99]]*$W$2*$U$2</f>
        <v>#DIV/0!</v>
      </c>
      <c r="S33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5" spans="1:19" x14ac:dyDescent="0.2">
      <c r="A335">
        <v>8605</v>
      </c>
      <c r="B335" t="s">
        <v>40</v>
      </c>
      <c r="C335" s="1">
        <v>45625</v>
      </c>
      <c r="D335" t="s">
        <v>12</v>
      </c>
      <c r="E335">
        <v>1.5</v>
      </c>
      <c r="F335" s="2">
        <v>0.63694267515923497</v>
      </c>
      <c r="G335" s="2">
        <v>0.57187400397545196</v>
      </c>
      <c r="H335" s="2">
        <v>0.52559598395574803</v>
      </c>
      <c r="I335" s="2">
        <v>0.504132231404958</v>
      </c>
      <c r="J335" s="2">
        <v>0.50622406639004103</v>
      </c>
      <c r="K335" s="2">
        <v>-7.6672940872576395E-2</v>
      </c>
      <c r="M335" s="2" t="e">
        <f>(Table1[[#This Row],[poisson_likelihood]] - (1-Table1[[#This Row],[poisson_likelihood]])/(1/Table1[[#This Row],[365 implied]]-1))/4</f>
        <v>#DIV/0!</v>
      </c>
      <c r="N335" s="3" t="e">
        <f>Table1[[#This Row],[kelly/4 365]]*$W$2*$U$2</f>
        <v>#DIV/0!</v>
      </c>
      <c r="P335" s="2" t="e">
        <f>(Table1[[#This Row],[poisson_likelihood]] - (1-Table1[[#This Row],[poisson_likelihood]])/(1/Table1[[#This Row],[99/pinn implied]]-1))/4</f>
        <v>#DIV/0!</v>
      </c>
      <c r="Q335" s="3" t="e">
        <f>Table1[[#This Row],[kelly/4 99]]*$W$2*$U$2</f>
        <v>#DIV/0!</v>
      </c>
      <c r="S33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6" spans="1:19" x14ac:dyDescent="0.2">
      <c r="A336">
        <v>8577</v>
      </c>
      <c r="B336" t="s">
        <v>26</v>
      </c>
      <c r="C336" s="1">
        <v>45625</v>
      </c>
      <c r="D336" t="s">
        <v>12</v>
      </c>
      <c r="E336">
        <v>1.5</v>
      </c>
      <c r="F336" s="2">
        <v>0.58479532163742598</v>
      </c>
      <c r="G336" s="2">
        <v>0.51380094117242303</v>
      </c>
      <c r="H336" s="2">
        <v>0.45650455962798597</v>
      </c>
      <c r="I336" s="2">
        <v>0.490566037735849</v>
      </c>
      <c r="J336" s="2">
        <v>0.47933884297520601</v>
      </c>
      <c r="K336" s="2">
        <v>-7.7245494026810996E-2</v>
      </c>
      <c r="M336" s="2" t="e">
        <f>(Table1[[#This Row],[poisson_likelihood]] - (1-Table1[[#This Row],[poisson_likelihood]])/(1/Table1[[#This Row],[365 implied]]-1))/4</f>
        <v>#DIV/0!</v>
      </c>
      <c r="N336" s="3" t="e">
        <f>Table1[[#This Row],[kelly/4 365]]*$W$2*$U$2</f>
        <v>#DIV/0!</v>
      </c>
      <c r="P336" s="2" t="e">
        <f>(Table1[[#This Row],[poisson_likelihood]] - (1-Table1[[#This Row],[poisson_likelihood]])/(1/Table1[[#This Row],[99/pinn implied]]-1))/4</f>
        <v>#DIV/0!</v>
      </c>
      <c r="Q336" s="3" t="e">
        <f>Table1[[#This Row],[kelly/4 99]]*$W$2*$U$2</f>
        <v>#DIV/0!</v>
      </c>
      <c r="S33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7" spans="1:19" x14ac:dyDescent="0.2">
      <c r="A337">
        <v>8589</v>
      </c>
      <c r="B337" t="s">
        <v>32</v>
      </c>
      <c r="C337" s="1">
        <v>45625</v>
      </c>
      <c r="D337" t="s">
        <v>12</v>
      </c>
      <c r="E337">
        <v>1.5</v>
      </c>
      <c r="F337" s="2">
        <v>0.66225165562913901</v>
      </c>
      <c r="G337" s="2">
        <v>0.59336446403883802</v>
      </c>
      <c r="H337" s="2">
        <v>0.55648640493081802</v>
      </c>
      <c r="I337" s="2">
        <v>0.48780487804877998</v>
      </c>
      <c r="J337" s="2">
        <v>0.50193050193050104</v>
      </c>
      <c r="K337" s="2">
        <v>-7.8287023801207695E-2</v>
      </c>
      <c r="M337" s="2" t="e">
        <f>(Table1[[#This Row],[poisson_likelihood]] - (1-Table1[[#This Row],[poisson_likelihood]])/(1/Table1[[#This Row],[365 implied]]-1))/4</f>
        <v>#DIV/0!</v>
      </c>
      <c r="N337" s="3" t="e">
        <f>Table1[[#This Row],[kelly/4 365]]*$W$2*$U$2</f>
        <v>#DIV/0!</v>
      </c>
      <c r="P337" s="2" t="e">
        <f>(Table1[[#This Row],[poisson_likelihood]] - (1-Table1[[#This Row],[poisson_likelihood]])/(1/Table1[[#This Row],[99/pinn implied]]-1))/4</f>
        <v>#DIV/0!</v>
      </c>
      <c r="Q337" s="3" t="e">
        <f>Table1[[#This Row],[kelly/4 99]]*$W$2*$U$2</f>
        <v>#DIV/0!</v>
      </c>
      <c r="S33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8" spans="1:19" x14ac:dyDescent="0.2">
      <c r="A338">
        <v>8677</v>
      </c>
      <c r="B338" t="s">
        <v>76</v>
      </c>
      <c r="C338" s="1">
        <v>45625</v>
      </c>
      <c r="D338" t="s">
        <v>12</v>
      </c>
      <c r="E338">
        <v>1.5</v>
      </c>
      <c r="F338" s="2">
        <v>0.66225165562913901</v>
      </c>
      <c r="G338" s="2">
        <v>0.60346907388666904</v>
      </c>
      <c r="H338" s="2">
        <v>0.55630827128372795</v>
      </c>
      <c r="I338" s="2">
        <v>0.54494382022471899</v>
      </c>
      <c r="J338" s="2">
        <v>0.53354632587859396</v>
      </c>
      <c r="K338" s="2">
        <v>-7.8418877628220293E-2</v>
      </c>
      <c r="M338" s="2" t="e">
        <f>(Table1[[#This Row],[poisson_likelihood]] - (1-Table1[[#This Row],[poisson_likelihood]])/(1/Table1[[#This Row],[365 implied]]-1))/4</f>
        <v>#DIV/0!</v>
      </c>
      <c r="N338" s="3" t="e">
        <f>Table1[[#This Row],[kelly/4 365]]*$W$2*$U$2</f>
        <v>#DIV/0!</v>
      </c>
      <c r="P338" s="2" t="e">
        <f>(Table1[[#This Row],[poisson_likelihood]] - (1-Table1[[#This Row],[poisson_likelihood]])/(1/Table1[[#This Row],[99/pinn implied]]-1))/4</f>
        <v>#DIV/0!</v>
      </c>
      <c r="Q338" s="3" t="e">
        <f>Table1[[#This Row],[kelly/4 99]]*$W$2*$U$2</f>
        <v>#DIV/0!</v>
      </c>
      <c r="S338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39" spans="1:19" x14ac:dyDescent="0.2">
      <c r="A339">
        <v>8886</v>
      </c>
      <c r="B339" t="s">
        <v>180</v>
      </c>
      <c r="C339" s="1">
        <v>45625</v>
      </c>
      <c r="D339" t="s">
        <v>13</v>
      </c>
      <c r="E339">
        <v>2.5</v>
      </c>
      <c r="F339" s="2">
        <v>0.58479532163742598</v>
      </c>
      <c r="G339" s="2">
        <v>0.41803375690195299</v>
      </c>
      <c r="H339" s="2">
        <v>0.452648117479861</v>
      </c>
      <c r="I339" s="2">
        <v>0.42857142857142799</v>
      </c>
      <c r="J339" s="2">
        <v>0.42904290429042902</v>
      </c>
      <c r="K339" s="2">
        <v>-7.9567506728674797E-2</v>
      </c>
      <c r="M339" s="2" t="e">
        <f>(Table1[[#This Row],[poisson_likelihood]] - (1-Table1[[#This Row],[poisson_likelihood]])/(1/Table1[[#This Row],[365 implied]]-1))/4</f>
        <v>#DIV/0!</v>
      </c>
      <c r="N339" s="3" t="e">
        <f>Table1[[#This Row],[kelly/4 365]]*$W$2*$U$2</f>
        <v>#DIV/0!</v>
      </c>
      <c r="P339" s="2" t="e">
        <f>(Table1[[#This Row],[poisson_likelihood]] - (1-Table1[[#This Row],[poisson_likelihood]])/(1/Table1[[#This Row],[99/pinn implied]]-1))/4</f>
        <v>#DIV/0!</v>
      </c>
      <c r="Q339" s="3" t="e">
        <f>Table1[[#This Row],[kelly/4 99]]*$W$2*$U$2</f>
        <v>#DIV/0!</v>
      </c>
      <c r="S339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0" spans="1:19" x14ac:dyDescent="0.2">
      <c r="A340">
        <v>8641</v>
      </c>
      <c r="B340" t="s">
        <v>58</v>
      </c>
      <c r="C340" s="1">
        <v>45625</v>
      </c>
      <c r="D340" t="s">
        <v>12</v>
      </c>
      <c r="E340">
        <v>2.5</v>
      </c>
      <c r="F340" s="2">
        <v>0.54644808743169304</v>
      </c>
      <c r="G340" s="2">
        <v>0.449022651411351</v>
      </c>
      <c r="H340" s="2">
        <v>0.39967708288830001</v>
      </c>
      <c r="I340" s="2">
        <v>0.34682080924855402</v>
      </c>
      <c r="J340" s="2">
        <v>0.39393939393939298</v>
      </c>
      <c r="K340" s="2">
        <v>-8.0900885034461106E-2</v>
      </c>
      <c r="M340" s="2" t="e">
        <f>(Table1[[#This Row],[poisson_likelihood]] - (1-Table1[[#This Row],[poisson_likelihood]])/(1/Table1[[#This Row],[365 implied]]-1))/4</f>
        <v>#DIV/0!</v>
      </c>
      <c r="N340" s="3" t="e">
        <f>Table1[[#This Row],[kelly/4 365]]*$W$2*$U$2</f>
        <v>#DIV/0!</v>
      </c>
      <c r="P340" s="2" t="e">
        <f>(Table1[[#This Row],[poisson_likelihood]] - (1-Table1[[#This Row],[poisson_likelihood]])/(1/Table1[[#This Row],[99/pinn implied]]-1))/4</f>
        <v>#DIV/0!</v>
      </c>
      <c r="Q340" s="3" t="e">
        <f>Table1[[#This Row],[kelly/4 99]]*$W$2*$U$2</f>
        <v>#DIV/0!</v>
      </c>
      <c r="S340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1" spans="1:19" x14ac:dyDescent="0.2">
      <c r="A341">
        <v>8613</v>
      </c>
      <c r="B341" t="s">
        <v>44</v>
      </c>
      <c r="C341" s="1">
        <v>45625</v>
      </c>
      <c r="D341" t="s">
        <v>12</v>
      </c>
      <c r="E341">
        <v>2.5</v>
      </c>
      <c r="F341" s="2">
        <v>0.55555555555555503</v>
      </c>
      <c r="G341" s="2">
        <v>0.45662370295534199</v>
      </c>
      <c r="H341" s="2">
        <v>0.40877738714310402</v>
      </c>
      <c r="I341" s="2">
        <v>0.37430167597765301</v>
      </c>
      <c r="J341" s="2">
        <v>0.42443729903536898</v>
      </c>
      <c r="K341" s="2">
        <v>-8.2562719732003603E-2</v>
      </c>
      <c r="M341" s="2" t="e">
        <f>(Table1[[#This Row],[poisson_likelihood]] - (1-Table1[[#This Row],[poisson_likelihood]])/(1/Table1[[#This Row],[365 implied]]-1))/4</f>
        <v>#DIV/0!</v>
      </c>
      <c r="N341" s="3" t="e">
        <f>Table1[[#This Row],[kelly/4 365]]*$W$2*$U$2</f>
        <v>#DIV/0!</v>
      </c>
      <c r="P341" s="2" t="e">
        <f>(Table1[[#This Row],[poisson_likelihood]] - (1-Table1[[#This Row],[poisson_likelihood]])/(1/Table1[[#This Row],[99/pinn implied]]-1))/4</f>
        <v>#DIV/0!</v>
      </c>
      <c r="Q341" s="3" t="e">
        <f>Table1[[#This Row],[kelly/4 99]]*$W$2*$U$2</f>
        <v>#DIV/0!</v>
      </c>
      <c r="S341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2" spans="1:19" x14ac:dyDescent="0.2">
      <c r="A342">
        <v>8870</v>
      </c>
      <c r="B342" t="s">
        <v>172</v>
      </c>
      <c r="C342" s="1">
        <v>45625</v>
      </c>
      <c r="D342" t="s">
        <v>13</v>
      </c>
      <c r="E342">
        <v>3.5</v>
      </c>
      <c r="F342" s="2">
        <v>0.5</v>
      </c>
      <c r="G342" s="2">
        <v>0.32748636664096098</v>
      </c>
      <c r="H342" s="2">
        <v>0.31839072455106898</v>
      </c>
      <c r="I342" s="2">
        <v>0.33522727272727199</v>
      </c>
      <c r="J342" s="2">
        <v>0.36305732484076397</v>
      </c>
      <c r="K342" s="2">
        <v>-9.0804637724465107E-2</v>
      </c>
      <c r="M342" s="2" t="e">
        <f>(Table1[[#This Row],[poisson_likelihood]] - (1-Table1[[#This Row],[poisson_likelihood]])/(1/Table1[[#This Row],[365 implied]]-1))/4</f>
        <v>#DIV/0!</v>
      </c>
      <c r="N342" s="3" t="e">
        <f>Table1[[#This Row],[kelly/4 365]]*$W$2*$U$2</f>
        <v>#DIV/0!</v>
      </c>
      <c r="P342" s="2" t="e">
        <f>(Table1[[#This Row],[poisson_likelihood]] - (1-Table1[[#This Row],[poisson_likelihood]])/(1/Table1[[#This Row],[99/pinn implied]]-1))/4</f>
        <v>#DIV/0!</v>
      </c>
      <c r="Q342" s="3" t="e">
        <f>Table1[[#This Row],[kelly/4 99]]*$W$2*$U$2</f>
        <v>#DIV/0!</v>
      </c>
      <c r="S342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3" spans="1:19" x14ac:dyDescent="0.2">
      <c r="A343">
        <v>8743</v>
      </c>
      <c r="B343" t="s">
        <v>109</v>
      </c>
      <c r="C343" s="1">
        <v>45625</v>
      </c>
      <c r="D343" t="s">
        <v>12</v>
      </c>
      <c r="E343">
        <v>2.5</v>
      </c>
      <c r="F343" s="2">
        <v>0.50761421319796896</v>
      </c>
      <c r="G343" s="2">
        <v>0.39142029818025498</v>
      </c>
      <c r="H343" s="2">
        <v>0.32533269357796601</v>
      </c>
      <c r="I343" s="2">
        <v>0.25925925925925902</v>
      </c>
      <c r="J343" s="2">
        <v>0.28099173553718998</v>
      </c>
      <c r="K343" s="2">
        <v>-9.2550153002939894E-2</v>
      </c>
      <c r="M343" s="2" t="e">
        <f>(Table1[[#This Row],[poisson_likelihood]] - (1-Table1[[#This Row],[poisson_likelihood]])/(1/Table1[[#This Row],[365 implied]]-1))/4</f>
        <v>#DIV/0!</v>
      </c>
      <c r="N343" s="3" t="e">
        <f>Table1[[#This Row],[kelly/4 365]]*$W$2*$U$2</f>
        <v>#DIV/0!</v>
      </c>
      <c r="P343" s="2" t="e">
        <f>(Table1[[#This Row],[poisson_likelihood]] - (1-Table1[[#This Row],[poisson_likelihood]])/(1/Table1[[#This Row],[99/pinn implied]]-1))/4</f>
        <v>#DIV/0!</v>
      </c>
      <c r="Q343" s="3" t="e">
        <f>Table1[[#This Row],[kelly/4 99]]*$W$2*$U$2</f>
        <v>#DIV/0!</v>
      </c>
      <c r="S343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4" spans="1:19" x14ac:dyDescent="0.2">
      <c r="A344">
        <v>8553</v>
      </c>
      <c r="B344" t="s">
        <v>14</v>
      </c>
      <c r="C344" s="1">
        <v>45625</v>
      </c>
      <c r="D344" t="s">
        <v>12</v>
      </c>
      <c r="E344">
        <v>2.5</v>
      </c>
      <c r="F344" s="2">
        <v>0.56497175141242895</v>
      </c>
      <c r="G344" s="2">
        <v>0.43784930337844702</v>
      </c>
      <c r="H344" s="2">
        <v>0.39450654597412999</v>
      </c>
      <c r="I344" s="2">
        <v>0.39130434782608697</v>
      </c>
      <c r="J344" s="2">
        <v>0.43081761006289299</v>
      </c>
      <c r="K344" s="2">
        <v>-9.7962147281100503E-2</v>
      </c>
      <c r="M344" s="2" t="e">
        <f>(Table1[[#This Row],[poisson_likelihood]] - (1-Table1[[#This Row],[poisson_likelihood]])/(1/Table1[[#This Row],[365 implied]]-1))/4</f>
        <v>#DIV/0!</v>
      </c>
      <c r="N344" s="3" t="e">
        <f>Table1[[#This Row],[kelly/4 365]]*$W$2*$U$2</f>
        <v>#DIV/0!</v>
      </c>
      <c r="P344" s="2" t="e">
        <f>(Table1[[#This Row],[poisson_likelihood]] - (1-Table1[[#This Row],[poisson_likelihood]])/(1/Table1[[#This Row],[99/pinn implied]]-1))/4</f>
        <v>#DIV/0!</v>
      </c>
      <c r="Q344" s="3" t="e">
        <f>Table1[[#This Row],[kelly/4 99]]*$W$2*$U$2</f>
        <v>#DIV/0!</v>
      </c>
      <c r="S344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5" spans="1:19" x14ac:dyDescent="0.2">
      <c r="A345">
        <v>8655</v>
      </c>
      <c r="B345" t="s">
        <v>65</v>
      </c>
      <c r="C345" s="1">
        <v>45625</v>
      </c>
      <c r="D345" t="s">
        <v>12</v>
      </c>
      <c r="E345">
        <v>1.5</v>
      </c>
      <c r="F345" s="2">
        <v>0.61728395061728303</v>
      </c>
      <c r="G345" s="2">
        <v>0.52021133725950297</v>
      </c>
      <c r="H345" s="2">
        <v>0.46446278396123097</v>
      </c>
      <c r="I345" s="2">
        <v>0.46875</v>
      </c>
      <c r="J345" s="2">
        <v>0.46562500000000001</v>
      </c>
      <c r="K345" s="2">
        <v>-9.9826729831775998E-2</v>
      </c>
      <c r="M345" s="2" t="e">
        <f>(Table1[[#This Row],[poisson_likelihood]] - (1-Table1[[#This Row],[poisson_likelihood]])/(1/Table1[[#This Row],[365 implied]]-1))/4</f>
        <v>#DIV/0!</v>
      </c>
      <c r="N345" s="3" t="e">
        <f>Table1[[#This Row],[kelly/4 365]]*$W$2*$U$2</f>
        <v>#DIV/0!</v>
      </c>
      <c r="P345" s="2" t="e">
        <f>(Table1[[#This Row],[poisson_likelihood]] - (1-Table1[[#This Row],[poisson_likelihood]])/(1/Table1[[#This Row],[99/pinn implied]]-1))/4</f>
        <v>#DIV/0!</v>
      </c>
      <c r="Q345" s="3" t="e">
        <f>Table1[[#This Row],[kelly/4 99]]*$W$2*$U$2</f>
        <v>#DIV/0!</v>
      </c>
      <c r="S345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6" spans="1:19" x14ac:dyDescent="0.2">
      <c r="A346">
        <v>8705</v>
      </c>
      <c r="B346" t="s">
        <v>90</v>
      </c>
      <c r="C346" s="1">
        <v>45625</v>
      </c>
      <c r="D346" t="s">
        <v>12</v>
      </c>
      <c r="E346">
        <v>1.5</v>
      </c>
      <c r="F346" s="2">
        <v>0.65359477124182996</v>
      </c>
      <c r="G346" s="2">
        <v>0.53080632901915603</v>
      </c>
      <c r="H346" s="2">
        <v>0.48143949771204603</v>
      </c>
      <c r="I346" s="2">
        <v>0.41304347826086901</v>
      </c>
      <c r="J346" s="2">
        <v>0.41538461538461502</v>
      </c>
      <c r="K346" s="2">
        <v>-0.124244136085173</v>
      </c>
      <c r="M346" s="2" t="e">
        <f>(Table1[[#This Row],[poisson_likelihood]] - (1-Table1[[#This Row],[poisson_likelihood]])/(1/Table1[[#This Row],[365 implied]]-1))/4</f>
        <v>#DIV/0!</v>
      </c>
      <c r="N346" s="3" t="e">
        <f>Table1[[#This Row],[kelly/4 365]]*$W$2*$U$2</f>
        <v>#DIV/0!</v>
      </c>
      <c r="P346" s="2" t="e">
        <f>(Table1[[#This Row],[poisson_likelihood]] - (1-Table1[[#This Row],[poisson_likelihood]])/(1/Table1[[#This Row],[99/pinn implied]]-1))/4</f>
        <v>#DIV/0!</v>
      </c>
      <c r="Q346" s="3" t="e">
        <f>Table1[[#This Row],[kelly/4 99]]*$W$2*$U$2</f>
        <v>#DIV/0!</v>
      </c>
      <c r="S346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  <row r="347" spans="1:19" x14ac:dyDescent="0.2">
      <c r="A347">
        <v>8593</v>
      </c>
      <c r="B347" t="s">
        <v>34</v>
      </c>
      <c r="C347" s="1">
        <v>45625</v>
      </c>
      <c r="D347" t="s">
        <v>12</v>
      </c>
      <c r="E347">
        <v>1.5</v>
      </c>
      <c r="F347" s="2">
        <v>0.54945054945054905</v>
      </c>
      <c r="G347" s="2">
        <v>0.31486268785510502</v>
      </c>
      <c r="H347" s="2">
        <v>0.26633599773101302</v>
      </c>
      <c r="I347" s="2">
        <v>0.269230769230769</v>
      </c>
      <c r="J347" s="2">
        <v>0.29059829059829001</v>
      </c>
      <c r="K347" s="2">
        <v>-0.157094050039498</v>
      </c>
      <c r="M347" s="2" t="e">
        <f>(Table1[[#This Row],[poisson_likelihood]] - (1-Table1[[#This Row],[poisson_likelihood]])/(1/Table1[[#This Row],[365 implied]]-1))/4</f>
        <v>#DIV/0!</v>
      </c>
      <c r="N347" s="3" t="e">
        <f>Table1[[#This Row],[kelly/4 365]]*$W$2*$U$2</f>
        <v>#DIV/0!</v>
      </c>
      <c r="P347" s="2" t="e">
        <f>(Table1[[#This Row],[poisson_likelihood]] - (1-Table1[[#This Row],[poisson_likelihood]])/(1/Table1[[#This Row],[99/pinn implied]]-1))/4</f>
        <v>#DIV/0!</v>
      </c>
      <c r="Q347" s="3" t="e">
        <f>Table1[[#This Row],[kelly/4 99]]*$W$2*$U$2</f>
        <v>#DIV/0!</v>
      </c>
      <c r="S347" s="3">
        <f>IF(Table1[[#This Row],[W/L:]]="W", IF(Table1[[#This Row],[bet]]&gt;Table1[[#This Row],[bet99/pinn]],Table1[[#This Row],[bet]]*(1/Table1[[#This Row],[365 implied]])-Table1[[#This Row],[bet]],Table1[[#This Row],[bet99/pinn]]*(1/Table1[[#This Row],[99/pinn implied]])-Table1[[#This Row],[bet99/pinn]]), IF(Table1[[#This Row],[W/L:]]="L", IF(Table1[[#This Row],[bet]]&gt;Table1[[#This Row],[bet99/pinn]], -1*Table1[[#This Row],[bet]], -1*Table1[[#This Row],[bet99/pinn]]), 0))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modelled_likelihoods_weight4_te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2024-11-29T14:10:06Z</dcterms:created>
  <dcterms:modified xsi:type="dcterms:W3CDTF">2024-11-30T17:41:26Z</dcterms:modified>
</cp:coreProperties>
</file>