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506D686A-D125-744D-9D25-52D82C85AB0C}" xr6:coauthVersionLast="47" xr6:coauthVersionMax="47" xr10:uidLastSave="{00000000-0000-0000-0000-000000000000}"/>
  <bookViews>
    <workbookView xWindow="0" yWindow="500" windowWidth="38400" windowHeight="1970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17" i="1" l="1"/>
  <c r="O19" i="1"/>
  <c r="O16" i="1"/>
  <c r="O27" i="1"/>
  <c r="O20" i="1"/>
  <c r="L27" i="1" l="1"/>
  <c r="L19" i="1"/>
  <c r="L17" i="1"/>
  <c r="L16" i="1"/>
  <c r="L24" i="1"/>
  <c r="L20" i="1"/>
  <c r="L18" i="1"/>
  <c r="O14" i="1"/>
  <c r="P14" i="1" s="1"/>
  <c r="Q14" i="1" s="1"/>
  <c r="L14" i="1"/>
  <c r="O15" i="1"/>
  <c r="L15" i="1"/>
  <c r="O10" i="1"/>
  <c r="L10" i="1"/>
  <c r="L6" i="1"/>
  <c r="O6" i="1"/>
  <c r="O5" i="1"/>
  <c r="L5" i="1"/>
  <c r="M4" i="1"/>
  <c r="N4" i="1" s="1"/>
  <c r="O23" i="1"/>
  <c r="L23" i="1"/>
  <c r="O22" i="1"/>
  <c r="L22" i="1"/>
  <c r="O21" i="1"/>
  <c r="L21" i="1"/>
  <c r="O9" i="1"/>
  <c r="L9" i="1"/>
  <c r="O8" i="1"/>
  <c r="L8" i="1"/>
  <c r="M8" i="1" s="1"/>
  <c r="N8" i="1" s="1"/>
  <c r="V1" i="1"/>
  <c r="O7" i="1"/>
  <c r="L7" i="1"/>
  <c r="O2" i="1"/>
  <c r="L2" i="1"/>
  <c r="M7" i="1"/>
  <c r="N7" i="1" s="1"/>
  <c r="M9" i="1"/>
  <c r="N9" i="1" s="1"/>
  <c r="M23" i="1"/>
  <c r="N23" i="1" s="1"/>
  <c r="M24" i="1"/>
  <c r="N24" i="1" s="1"/>
  <c r="M25" i="1"/>
  <c r="N25" i="1" s="1"/>
  <c r="M31" i="1"/>
  <c r="N31" i="1" s="1"/>
  <c r="M33" i="1"/>
  <c r="N33" i="1" s="1"/>
  <c r="M39" i="1"/>
  <c r="N39" i="1" s="1"/>
  <c r="M40" i="1"/>
  <c r="N40" i="1" s="1"/>
  <c r="M41" i="1"/>
  <c r="N41" i="1" s="1"/>
  <c r="M49" i="1"/>
  <c r="N49" i="1" s="1"/>
  <c r="M55" i="1"/>
  <c r="N55" i="1" s="1"/>
  <c r="M57" i="1"/>
  <c r="N57" i="1" s="1"/>
  <c r="M63" i="1"/>
  <c r="N63" i="1" s="1"/>
  <c r="M65" i="1"/>
  <c r="N65" i="1" s="1"/>
  <c r="M71" i="1"/>
  <c r="N71" i="1" s="1"/>
  <c r="M72" i="1"/>
  <c r="N72" i="1" s="1"/>
  <c r="M73" i="1"/>
  <c r="N73" i="1" s="1"/>
  <c r="M79" i="1"/>
  <c r="N79" i="1" s="1"/>
  <c r="M80" i="1"/>
  <c r="N80" i="1" s="1"/>
  <c r="M87" i="1"/>
  <c r="N87" i="1" s="1"/>
  <c r="M89" i="1"/>
  <c r="N89" i="1" s="1"/>
  <c r="M96" i="1"/>
  <c r="N96" i="1" s="1"/>
  <c r="M103" i="1"/>
  <c r="N103" i="1" s="1"/>
  <c r="M104" i="1"/>
  <c r="N104" i="1" s="1"/>
  <c r="M105" i="1"/>
  <c r="N105" i="1" s="1"/>
  <c r="M111" i="1"/>
  <c r="N111" i="1" s="1"/>
  <c r="M112" i="1"/>
  <c r="N112" i="1" s="1"/>
  <c r="M113" i="1"/>
  <c r="N113" i="1" s="1"/>
  <c r="M119" i="1"/>
  <c r="N119" i="1" s="1"/>
  <c r="M120" i="1"/>
  <c r="N120" i="1" s="1"/>
  <c r="M121" i="1"/>
  <c r="N121" i="1" s="1"/>
  <c r="M128" i="1"/>
  <c r="N128" i="1" s="1"/>
  <c r="M135" i="1"/>
  <c r="N135" i="1" s="1"/>
  <c r="M136" i="1"/>
  <c r="N136" i="1" s="1"/>
  <c r="M137" i="1"/>
  <c r="N137" i="1" s="1"/>
  <c r="S129" i="1"/>
  <c r="S13" i="1"/>
  <c r="S112" i="1"/>
  <c r="S4" i="1"/>
  <c r="S121" i="1"/>
  <c r="S28" i="1"/>
  <c r="S109" i="1"/>
  <c r="S34" i="1"/>
  <c r="S30" i="1"/>
  <c r="S99" i="1"/>
  <c r="S92" i="1"/>
  <c r="S25" i="1"/>
  <c r="S133" i="1"/>
  <c r="S11" i="1"/>
  <c r="S50" i="1"/>
  <c r="S98" i="1"/>
  <c r="S115" i="1"/>
  <c r="S31" i="1"/>
  <c r="S26" i="1"/>
  <c r="S117" i="1"/>
  <c r="S12" i="1"/>
  <c r="S132" i="1"/>
  <c r="S127" i="1"/>
  <c r="S54" i="1"/>
  <c r="S74" i="1"/>
  <c r="S29" i="1"/>
  <c r="S96" i="1"/>
  <c r="S14" i="1"/>
  <c r="S120" i="1"/>
  <c r="S66" i="1"/>
  <c r="S64" i="1"/>
  <c r="S106" i="1"/>
  <c r="S36" i="1"/>
  <c r="S113" i="1"/>
  <c r="S38" i="1"/>
  <c r="S90" i="1"/>
  <c r="S45" i="1"/>
  <c r="S6" i="1"/>
  <c r="S123" i="1"/>
  <c r="S18" i="1"/>
  <c r="S107" i="1"/>
  <c r="S24" i="1"/>
  <c r="S103" i="1"/>
  <c r="S60" i="1"/>
  <c r="S91" i="1"/>
  <c r="S46" i="1"/>
  <c r="S101" i="1"/>
  <c r="S77" i="1"/>
  <c r="S63" i="1"/>
  <c r="S137" i="1"/>
  <c r="S7" i="1"/>
  <c r="S116" i="1"/>
  <c r="S23" i="1"/>
  <c r="S105" i="1"/>
  <c r="S8" i="1"/>
  <c r="S70" i="1"/>
  <c r="S73" i="1"/>
  <c r="S89" i="1"/>
  <c r="S51" i="1"/>
  <c r="S72" i="1"/>
  <c r="S57" i="1"/>
  <c r="S93" i="1"/>
  <c r="S56" i="1"/>
  <c r="S108" i="1"/>
  <c r="S22" i="1"/>
  <c r="S68" i="1"/>
  <c r="S79" i="1"/>
  <c r="S130" i="1"/>
  <c r="S3" i="1"/>
  <c r="S114" i="1"/>
  <c r="S9" i="1"/>
  <c r="S81" i="1"/>
  <c r="S67" i="1"/>
  <c r="S125" i="1"/>
  <c r="S21" i="1"/>
  <c r="S65" i="1"/>
  <c r="S82" i="1"/>
  <c r="S136" i="1"/>
  <c r="S15" i="1"/>
  <c r="S95" i="1"/>
  <c r="S61" i="1"/>
  <c r="S10" i="1"/>
  <c r="S131" i="1"/>
  <c r="S71" i="1"/>
  <c r="S76" i="1"/>
  <c r="S83" i="1"/>
  <c r="S47" i="1"/>
  <c r="S88" i="1"/>
  <c r="S80" i="1"/>
  <c r="S122" i="1"/>
  <c r="S35" i="1"/>
  <c r="S118" i="1"/>
  <c r="S40" i="1"/>
  <c r="S59" i="1"/>
  <c r="S78" i="1"/>
  <c r="S100" i="1"/>
  <c r="S52" i="1"/>
  <c r="S55" i="1"/>
  <c r="S75" i="1"/>
  <c r="S39" i="1"/>
  <c r="S86" i="1"/>
  <c r="S85" i="1"/>
  <c r="S53" i="1"/>
  <c r="S97" i="1"/>
  <c r="S43" i="1"/>
  <c r="S42" i="1"/>
  <c r="S104" i="1"/>
  <c r="S110" i="1"/>
  <c r="S124" i="1"/>
  <c r="S32" i="1"/>
  <c r="S94" i="1"/>
  <c r="S37" i="1"/>
  <c r="S134" i="1"/>
  <c r="S69" i="1"/>
  <c r="S62" i="1"/>
  <c r="S58" i="1"/>
  <c r="S84" i="1"/>
  <c r="S135" i="1"/>
  <c r="S44" i="1"/>
  <c r="S102" i="1"/>
  <c r="S87" i="1"/>
  <c r="S41" i="1"/>
  <c r="S49" i="1"/>
  <c r="S48" i="1"/>
  <c r="S128" i="1"/>
  <c r="S19" i="1"/>
  <c r="S119" i="1"/>
  <c r="S111" i="1"/>
  <c r="S33" i="1"/>
  <c r="S5" i="1"/>
  <c r="S126" i="1"/>
  <c r="P129" i="1"/>
  <c r="Q129" i="1" s="1"/>
  <c r="P13" i="1"/>
  <c r="Q13" i="1" s="1"/>
  <c r="P112" i="1"/>
  <c r="Q112" i="1" s="1"/>
  <c r="P4" i="1"/>
  <c r="Q4" i="1" s="1"/>
  <c r="P121" i="1"/>
  <c r="Q121" i="1" s="1"/>
  <c r="P28" i="1"/>
  <c r="Q28" i="1" s="1"/>
  <c r="P109" i="1"/>
  <c r="Q109" i="1" s="1"/>
  <c r="P34" i="1"/>
  <c r="Q34" i="1" s="1"/>
  <c r="P30" i="1"/>
  <c r="Q30" i="1" s="1"/>
  <c r="P99" i="1"/>
  <c r="Q99" i="1" s="1"/>
  <c r="P92" i="1"/>
  <c r="Q92" i="1" s="1"/>
  <c r="P25" i="1"/>
  <c r="Q25" i="1" s="1"/>
  <c r="P133" i="1"/>
  <c r="Q133" i="1" s="1"/>
  <c r="P11" i="1"/>
  <c r="Q11" i="1" s="1"/>
  <c r="P50" i="1"/>
  <c r="Q50" i="1" s="1"/>
  <c r="P98" i="1"/>
  <c r="Q98" i="1" s="1"/>
  <c r="P115" i="1"/>
  <c r="Q115" i="1" s="1"/>
  <c r="P31" i="1"/>
  <c r="Q31" i="1" s="1"/>
  <c r="P26" i="1"/>
  <c r="Q26" i="1" s="1"/>
  <c r="P117" i="1"/>
  <c r="Q117" i="1" s="1"/>
  <c r="P12" i="1"/>
  <c r="Q12" i="1" s="1"/>
  <c r="P132" i="1"/>
  <c r="Q132" i="1" s="1"/>
  <c r="P127" i="1"/>
  <c r="Q127" i="1" s="1"/>
  <c r="P20" i="1"/>
  <c r="Q20" i="1" s="1"/>
  <c r="S20" i="1" s="1"/>
  <c r="P54" i="1"/>
  <c r="Q54" i="1" s="1"/>
  <c r="P74" i="1"/>
  <c r="Q74" i="1" s="1"/>
  <c r="P29" i="1"/>
  <c r="Q29" i="1" s="1"/>
  <c r="P96" i="1"/>
  <c r="Q96" i="1" s="1"/>
  <c r="P120" i="1"/>
  <c r="Q120" i="1" s="1"/>
  <c r="P66" i="1"/>
  <c r="Q66" i="1" s="1"/>
  <c r="P64" i="1"/>
  <c r="Q64" i="1" s="1"/>
  <c r="P106" i="1"/>
  <c r="Q106" i="1" s="1"/>
  <c r="P36" i="1"/>
  <c r="Q36" i="1" s="1"/>
  <c r="P113" i="1"/>
  <c r="Q113" i="1" s="1"/>
  <c r="P38" i="1"/>
  <c r="Q38" i="1" s="1"/>
  <c r="P90" i="1"/>
  <c r="Q90" i="1" s="1"/>
  <c r="P45" i="1"/>
  <c r="Q45" i="1" s="1"/>
  <c r="P6" i="1"/>
  <c r="Q6" i="1" s="1"/>
  <c r="P123" i="1"/>
  <c r="Q123" i="1" s="1"/>
  <c r="P18" i="1"/>
  <c r="Q18" i="1" s="1"/>
  <c r="P107" i="1"/>
  <c r="Q107" i="1" s="1"/>
  <c r="P24" i="1"/>
  <c r="Q24" i="1" s="1"/>
  <c r="P103" i="1"/>
  <c r="Q103" i="1" s="1"/>
  <c r="P60" i="1"/>
  <c r="Q60" i="1" s="1"/>
  <c r="P91" i="1"/>
  <c r="Q91" i="1" s="1"/>
  <c r="P46" i="1"/>
  <c r="Q46" i="1" s="1"/>
  <c r="P101" i="1"/>
  <c r="Q101" i="1" s="1"/>
  <c r="P77" i="1"/>
  <c r="Q77" i="1" s="1"/>
  <c r="P63" i="1"/>
  <c r="Q63" i="1" s="1"/>
  <c r="P137" i="1"/>
  <c r="Q137" i="1" s="1"/>
  <c r="P7" i="1"/>
  <c r="Q7" i="1" s="1"/>
  <c r="P116" i="1"/>
  <c r="Q116" i="1" s="1"/>
  <c r="P23" i="1"/>
  <c r="Q23" i="1" s="1"/>
  <c r="P105" i="1"/>
  <c r="Q105" i="1" s="1"/>
  <c r="P8" i="1"/>
  <c r="Q8" i="1" s="1"/>
  <c r="P70" i="1"/>
  <c r="Q70" i="1" s="1"/>
  <c r="P73" i="1"/>
  <c r="Q73" i="1" s="1"/>
  <c r="P89" i="1"/>
  <c r="Q89" i="1" s="1"/>
  <c r="P51" i="1"/>
  <c r="Q51" i="1" s="1"/>
  <c r="P72" i="1"/>
  <c r="Q72" i="1" s="1"/>
  <c r="P57" i="1"/>
  <c r="Q57" i="1" s="1"/>
  <c r="P93" i="1"/>
  <c r="Q93" i="1" s="1"/>
  <c r="P56" i="1"/>
  <c r="Q56" i="1" s="1"/>
  <c r="P108" i="1"/>
  <c r="Q108" i="1" s="1"/>
  <c r="P22" i="1"/>
  <c r="Q22" i="1" s="1"/>
  <c r="P68" i="1"/>
  <c r="Q68" i="1" s="1"/>
  <c r="P79" i="1"/>
  <c r="Q79" i="1" s="1"/>
  <c r="P130" i="1"/>
  <c r="Q130" i="1" s="1"/>
  <c r="P3" i="1"/>
  <c r="Q3" i="1" s="1"/>
  <c r="P114" i="1"/>
  <c r="Q114" i="1" s="1"/>
  <c r="P9" i="1"/>
  <c r="Q9" i="1" s="1"/>
  <c r="P81" i="1"/>
  <c r="Q81" i="1" s="1"/>
  <c r="P67" i="1"/>
  <c r="Q67" i="1" s="1"/>
  <c r="P125" i="1"/>
  <c r="Q125" i="1" s="1"/>
  <c r="P21" i="1"/>
  <c r="Q21" i="1" s="1"/>
  <c r="P65" i="1"/>
  <c r="Q65" i="1" s="1"/>
  <c r="P82" i="1"/>
  <c r="Q82" i="1" s="1"/>
  <c r="P136" i="1"/>
  <c r="Q136" i="1" s="1"/>
  <c r="P15" i="1"/>
  <c r="Q15" i="1" s="1"/>
  <c r="P95" i="1"/>
  <c r="Q95" i="1" s="1"/>
  <c r="P61" i="1"/>
  <c r="Q61" i="1" s="1"/>
  <c r="P10" i="1"/>
  <c r="Q10" i="1" s="1"/>
  <c r="P131" i="1"/>
  <c r="Q131" i="1" s="1"/>
  <c r="P71" i="1"/>
  <c r="Q71" i="1" s="1"/>
  <c r="P76" i="1"/>
  <c r="Q76" i="1" s="1"/>
  <c r="P83" i="1"/>
  <c r="Q83" i="1" s="1"/>
  <c r="P47" i="1"/>
  <c r="Q47" i="1" s="1"/>
  <c r="P88" i="1"/>
  <c r="Q88" i="1" s="1"/>
  <c r="P80" i="1"/>
  <c r="Q80" i="1" s="1"/>
  <c r="P122" i="1"/>
  <c r="Q122" i="1" s="1"/>
  <c r="P35" i="1"/>
  <c r="Q35" i="1" s="1"/>
  <c r="P118" i="1"/>
  <c r="Q118" i="1" s="1"/>
  <c r="P40" i="1"/>
  <c r="Q40" i="1" s="1"/>
  <c r="P59" i="1"/>
  <c r="Q59" i="1" s="1"/>
  <c r="P78" i="1"/>
  <c r="Q78" i="1" s="1"/>
  <c r="P100" i="1"/>
  <c r="Q100" i="1" s="1"/>
  <c r="P52" i="1"/>
  <c r="Q52" i="1" s="1"/>
  <c r="P55" i="1"/>
  <c r="Q55" i="1" s="1"/>
  <c r="P75" i="1"/>
  <c r="Q75" i="1" s="1"/>
  <c r="P39" i="1"/>
  <c r="Q39" i="1" s="1"/>
  <c r="P86" i="1"/>
  <c r="Q86" i="1" s="1"/>
  <c r="P85" i="1"/>
  <c r="Q85" i="1" s="1"/>
  <c r="P53" i="1"/>
  <c r="Q53" i="1" s="1"/>
  <c r="P97" i="1"/>
  <c r="Q97" i="1" s="1"/>
  <c r="P43" i="1"/>
  <c r="Q43" i="1" s="1"/>
  <c r="P42" i="1"/>
  <c r="Q42" i="1" s="1"/>
  <c r="P104" i="1"/>
  <c r="Q104" i="1" s="1"/>
  <c r="P27" i="1"/>
  <c r="Q27" i="1" s="1"/>
  <c r="S27" i="1" s="1"/>
  <c r="P110" i="1"/>
  <c r="Q110" i="1" s="1"/>
  <c r="P124" i="1"/>
  <c r="Q124" i="1" s="1"/>
  <c r="P32" i="1"/>
  <c r="Q32" i="1" s="1"/>
  <c r="P94" i="1"/>
  <c r="Q94" i="1" s="1"/>
  <c r="P37" i="1"/>
  <c r="Q37" i="1" s="1"/>
  <c r="P134" i="1"/>
  <c r="Q134" i="1" s="1"/>
  <c r="P69" i="1"/>
  <c r="Q69" i="1" s="1"/>
  <c r="P62" i="1"/>
  <c r="Q62" i="1" s="1"/>
  <c r="P58" i="1"/>
  <c r="Q58" i="1" s="1"/>
  <c r="P84" i="1"/>
  <c r="Q84" i="1" s="1"/>
  <c r="P16" i="1"/>
  <c r="Q16" i="1" s="1"/>
  <c r="S16" i="1" s="1"/>
  <c r="P135" i="1"/>
  <c r="Q135" i="1" s="1"/>
  <c r="P44" i="1"/>
  <c r="Q44" i="1" s="1"/>
  <c r="P102" i="1"/>
  <c r="Q102" i="1" s="1"/>
  <c r="P87" i="1"/>
  <c r="Q87" i="1" s="1"/>
  <c r="P41" i="1"/>
  <c r="Q41" i="1" s="1"/>
  <c r="P49" i="1"/>
  <c r="Q49" i="1" s="1"/>
  <c r="P48" i="1"/>
  <c r="Q48" i="1" s="1"/>
  <c r="P17" i="1"/>
  <c r="Q17" i="1" s="1"/>
  <c r="S17" i="1" s="1"/>
  <c r="P128" i="1"/>
  <c r="Q128" i="1" s="1"/>
  <c r="P19" i="1"/>
  <c r="Q19" i="1" s="1"/>
  <c r="P119" i="1"/>
  <c r="Q119" i="1" s="1"/>
  <c r="P111" i="1"/>
  <c r="Q111" i="1" s="1"/>
  <c r="P33" i="1"/>
  <c r="Q33" i="1" s="1"/>
  <c r="P5" i="1"/>
  <c r="Q5" i="1" s="1"/>
  <c r="P126" i="1"/>
  <c r="Q126" i="1" s="1"/>
  <c r="M129" i="1"/>
  <c r="N129" i="1" s="1"/>
  <c r="M13" i="1"/>
  <c r="N13" i="1" s="1"/>
  <c r="M28" i="1"/>
  <c r="N28" i="1" s="1"/>
  <c r="M109" i="1"/>
  <c r="N109" i="1" s="1"/>
  <c r="M34" i="1"/>
  <c r="N34" i="1" s="1"/>
  <c r="M30" i="1"/>
  <c r="N30" i="1" s="1"/>
  <c r="M99" i="1"/>
  <c r="N99" i="1" s="1"/>
  <c r="M92" i="1"/>
  <c r="N92" i="1" s="1"/>
  <c r="M133" i="1"/>
  <c r="N133" i="1" s="1"/>
  <c r="M11" i="1"/>
  <c r="N11" i="1" s="1"/>
  <c r="M50" i="1"/>
  <c r="N50" i="1" s="1"/>
  <c r="M98" i="1"/>
  <c r="N98" i="1" s="1"/>
  <c r="M115" i="1"/>
  <c r="N115" i="1" s="1"/>
  <c r="M26" i="1"/>
  <c r="N26" i="1" s="1"/>
  <c r="M117" i="1"/>
  <c r="N117" i="1" s="1"/>
  <c r="M12" i="1"/>
  <c r="N12" i="1" s="1"/>
  <c r="M132" i="1"/>
  <c r="N132" i="1" s="1"/>
  <c r="M127" i="1"/>
  <c r="N127" i="1" s="1"/>
  <c r="M20" i="1"/>
  <c r="N20" i="1" s="1"/>
  <c r="M54" i="1"/>
  <c r="N54" i="1" s="1"/>
  <c r="M74" i="1"/>
  <c r="N74" i="1" s="1"/>
  <c r="M29" i="1"/>
  <c r="N29" i="1" s="1"/>
  <c r="M14" i="1"/>
  <c r="N14" i="1" s="1"/>
  <c r="M66" i="1"/>
  <c r="N66" i="1" s="1"/>
  <c r="M64" i="1"/>
  <c r="N64" i="1" s="1"/>
  <c r="M106" i="1"/>
  <c r="N106" i="1" s="1"/>
  <c r="M36" i="1"/>
  <c r="N36" i="1" s="1"/>
  <c r="M38" i="1"/>
  <c r="N38" i="1" s="1"/>
  <c r="M90" i="1"/>
  <c r="N90" i="1" s="1"/>
  <c r="M45" i="1"/>
  <c r="N45" i="1" s="1"/>
  <c r="M6" i="1"/>
  <c r="N6" i="1" s="1"/>
  <c r="M123" i="1"/>
  <c r="N123" i="1" s="1"/>
  <c r="M18" i="1"/>
  <c r="N18" i="1" s="1"/>
  <c r="M107" i="1"/>
  <c r="N107" i="1" s="1"/>
  <c r="M60" i="1"/>
  <c r="N60" i="1" s="1"/>
  <c r="M91" i="1"/>
  <c r="N91" i="1" s="1"/>
  <c r="M46" i="1"/>
  <c r="N46" i="1" s="1"/>
  <c r="M101" i="1"/>
  <c r="N101" i="1" s="1"/>
  <c r="M77" i="1"/>
  <c r="N77" i="1" s="1"/>
  <c r="M116" i="1"/>
  <c r="N116" i="1" s="1"/>
  <c r="M70" i="1"/>
  <c r="N70" i="1" s="1"/>
  <c r="M51" i="1"/>
  <c r="N51" i="1" s="1"/>
  <c r="M93" i="1"/>
  <c r="N93" i="1" s="1"/>
  <c r="M56" i="1"/>
  <c r="N56" i="1" s="1"/>
  <c r="M108" i="1"/>
  <c r="N108" i="1" s="1"/>
  <c r="M22" i="1"/>
  <c r="N22" i="1" s="1"/>
  <c r="M68" i="1"/>
  <c r="N68" i="1" s="1"/>
  <c r="M130" i="1"/>
  <c r="N130" i="1" s="1"/>
  <c r="M3" i="1"/>
  <c r="N3" i="1" s="1"/>
  <c r="M114" i="1"/>
  <c r="N114" i="1" s="1"/>
  <c r="M81" i="1"/>
  <c r="N81" i="1" s="1"/>
  <c r="M67" i="1"/>
  <c r="N67" i="1" s="1"/>
  <c r="M125" i="1"/>
  <c r="N125" i="1" s="1"/>
  <c r="M21" i="1"/>
  <c r="N21" i="1" s="1"/>
  <c r="M82" i="1"/>
  <c r="N82" i="1" s="1"/>
  <c r="M15" i="1"/>
  <c r="N15" i="1" s="1"/>
  <c r="M95" i="1"/>
  <c r="N95" i="1" s="1"/>
  <c r="M61" i="1"/>
  <c r="N61" i="1" s="1"/>
  <c r="M10" i="1"/>
  <c r="N10" i="1" s="1"/>
  <c r="M131" i="1"/>
  <c r="N131" i="1" s="1"/>
  <c r="M76" i="1"/>
  <c r="N76" i="1" s="1"/>
  <c r="M83" i="1"/>
  <c r="N83" i="1" s="1"/>
  <c r="M47" i="1"/>
  <c r="N47" i="1" s="1"/>
  <c r="M88" i="1"/>
  <c r="N88" i="1" s="1"/>
  <c r="M122" i="1"/>
  <c r="N122" i="1" s="1"/>
  <c r="M35" i="1"/>
  <c r="N35" i="1" s="1"/>
  <c r="M118" i="1"/>
  <c r="N118" i="1" s="1"/>
  <c r="M59" i="1"/>
  <c r="N59" i="1" s="1"/>
  <c r="M78" i="1"/>
  <c r="N78" i="1" s="1"/>
  <c r="M100" i="1"/>
  <c r="N100" i="1" s="1"/>
  <c r="M52" i="1"/>
  <c r="N52" i="1" s="1"/>
  <c r="M75" i="1"/>
  <c r="N75" i="1" s="1"/>
  <c r="M86" i="1"/>
  <c r="N86" i="1" s="1"/>
  <c r="M85" i="1"/>
  <c r="N85" i="1" s="1"/>
  <c r="M53" i="1"/>
  <c r="N53" i="1" s="1"/>
  <c r="M97" i="1"/>
  <c r="N97" i="1" s="1"/>
  <c r="M43" i="1"/>
  <c r="N43" i="1" s="1"/>
  <c r="M42" i="1"/>
  <c r="N42" i="1" s="1"/>
  <c r="M27" i="1"/>
  <c r="N27" i="1" s="1"/>
  <c r="M110" i="1"/>
  <c r="N110" i="1" s="1"/>
  <c r="M124" i="1"/>
  <c r="N124" i="1" s="1"/>
  <c r="M32" i="1"/>
  <c r="N32" i="1" s="1"/>
  <c r="M94" i="1"/>
  <c r="N94" i="1" s="1"/>
  <c r="M37" i="1"/>
  <c r="N37" i="1" s="1"/>
  <c r="M134" i="1"/>
  <c r="N134" i="1" s="1"/>
  <c r="M69" i="1"/>
  <c r="N69" i="1" s="1"/>
  <c r="M62" i="1"/>
  <c r="N62" i="1" s="1"/>
  <c r="M58" i="1"/>
  <c r="N58" i="1" s="1"/>
  <c r="M84" i="1"/>
  <c r="N84" i="1" s="1"/>
  <c r="M16" i="1"/>
  <c r="N16" i="1" s="1"/>
  <c r="M44" i="1"/>
  <c r="N44" i="1" s="1"/>
  <c r="M102" i="1"/>
  <c r="N102" i="1" s="1"/>
  <c r="M48" i="1"/>
  <c r="N48" i="1" s="1"/>
  <c r="M17" i="1"/>
  <c r="N17" i="1" s="1"/>
  <c r="M19" i="1"/>
  <c r="N19" i="1" s="1"/>
  <c r="M5" i="1"/>
  <c r="N5" i="1" s="1"/>
  <c r="M126" i="1"/>
  <c r="N126" i="1" s="1"/>
  <c r="Y1" i="1" l="1"/>
  <c r="V4" i="1"/>
</calcChain>
</file>

<file path=xl/sharedStrings.xml><?xml version="1.0" encoding="utf-8"?>
<sst xmlns="http://schemas.openxmlformats.org/spreadsheetml/2006/main" count="326" uniqueCount="97">
  <si>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</si>
  <si>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</si>
  <si>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</si>
  <si>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</si>
  <si>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</si>
  <si>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</si>
  <si>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</si>
  <si>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</si>
  <si>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</si>
  <si>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</si>
  <si>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</si>
  <si>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Moritz Seider</t>
  </si>
  <si>
    <t>Over</t>
  </si>
  <si>
    <t>Under</t>
  </si>
  <si>
    <t>Lucas Raymond</t>
  </si>
  <si>
    <t>Quinn Hughes</t>
  </si>
  <si>
    <t>Dylan Larkin</t>
  </si>
  <si>
    <t>Alex DeBrincat</t>
  </si>
  <si>
    <t>Vladimir Tarasenko</t>
  </si>
  <si>
    <t>Conor Garland</t>
  </si>
  <si>
    <t>Brock Boeser</t>
  </si>
  <si>
    <t>Kiefer Sherwood</t>
  </si>
  <si>
    <t>Jake DeBrusk</t>
  </si>
  <si>
    <t>Elias Pettersson</t>
  </si>
  <si>
    <t>Morgan Geekie</t>
  </si>
  <si>
    <t>Nick Suzuki</t>
  </si>
  <si>
    <t>Elias Lindholm</t>
  </si>
  <si>
    <t>Brendan Gallagher</t>
  </si>
  <si>
    <t>Charlie Coyle</t>
  </si>
  <si>
    <t>Brad Marchand</t>
  </si>
  <si>
    <t>Pavel Zacha</t>
  </si>
  <si>
    <t>Charlie McAvoy</t>
  </si>
  <si>
    <t>David Pastrnak</t>
  </si>
  <si>
    <t>Cole Caufield</t>
  </si>
  <si>
    <t>Mike Matheson</t>
  </si>
  <si>
    <t>Juraj Slafkovsky</t>
  </si>
  <si>
    <t>Kirby Dach</t>
  </si>
  <si>
    <t>Adam Fantilli</t>
  </si>
  <si>
    <t>Kent Johnson</t>
  </si>
  <si>
    <t>Craig Smith</t>
  </si>
  <si>
    <t>Ryan Donato</t>
  </si>
  <si>
    <t>Tyler Bertuzzi</t>
  </si>
  <si>
    <t>Connor Bedard</t>
  </si>
  <si>
    <t>Sean Monahan</t>
  </si>
  <si>
    <t>Teuvo Teravainen</t>
  </si>
  <si>
    <t>Cole Sillinger</t>
  </si>
  <si>
    <t>Zach Werenski</t>
  </si>
  <si>
    <t>Alex Vlasic</t>
  </si>
  <si>
    <t>Dmitri Voronkov</t>
  </si>
  <si>
    <t>Philipp Kurashev</t>
  </si>
  <si>
    <t>Kirill Marchenko</t>
  </si>
  <si>
    <t>Taylor Hall</t>
  </si>
  <si>
    <t>Wyatt Johnston</t>
  </si>
  <si>
    <t>Josh Morrissey</t>
  </si>
  <si>
    <t>Jason Robertson</t>
  </si>
  <si>
    <t>Thomas Harley</t>
  </si>
  <si>
    <t>Mason Marchment</t>
  </si>
  <si>
    <t>Kyle Connor</t>
  </si>
  <si>
    <t>Cole Perfetti</t>
  </si>
  <si>
    <t>Gabriel Vilardi</t>
  </si>
  <si>
    <t>Jamie Benn</t>
  </si>
  <si>
    <t>Mark Scheifele</t>
  </si>
  <si>
    <t>Nino Niederreiter</t>
  </si>
  <si>
    <t>Matt Duchene</t>
  </si>
  <si>
    <t>Tyler Seguin</t>
  </si>
  <si>
    <t>Miro Heiskanen</t>
  </si>
  <si>
    <t>Roope Hintz</t>
  </si>
  <si>
    <t>Thomas Chabot</t>
  </si>
  <si>
    <t>Alex Killorn</t>
  </si>
  <si>
    <t>Trevor Zegras</t>
  </si>
  <si>
    <t>Brady Tkachuk</t>
  </si>
  <si>
    <t>Mason McTavish</t>
  </si>
  <si>
    <t>Jake Sanderson</t>
  </si>
  <si>
    <t>Claude Giroux</t>
  </si>
  <si>
    <t>Josh Norris</t>
  </si>
  <si>
    <t>Frank Vatrano</t>
  </si>
  <si>
    <t>Troy Terry</t>
  </si>
  <si>
    <t>Drake Batherson</t>
  </si>
  <si>
    <t>Tim St√ºtzle</t>
  </si>
  <si>
    <t>Travis Hamonic</t>
  </si>
  <si>
    <t>Shane Pinto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</si>
  <si>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</si>
  <si>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</si>
  <si>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</si>
  <si>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</si>
  <si>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</si>
  <si>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</si>
  <si>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</si>
  <si>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</si>
  <si>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</si>
  <si>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</si>
  <si>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</si>
  <si>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</si>
  <si>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</si>
  <si>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late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</si>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</sst>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10" fontId="0" fillId="0" borderId="0" xfId="0" applyNumberFormat="1"/>
    <xf numFmtId="44" fontId="0" fillId="0" borderId="0" xfId="0" applyNumberFormat="1"/>
    <xf numFmtId="164" fontId="0" fillId="0" borderId="0" xfId="2" applyNumberFormat="1" applyFont="1"/>
    <xf numFmtId="44" fontId="0" fillId="33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37" totalsRowShown="0">
  <autoFilter ref="A1:S137"/>
  <sortState xmlns:xlrd2="http://schemas.microsoft.com/office/spreadsheetml/2017/richdata2" ref="A2:S137">
    <sortCondition descending="1" ref="K1:K137"/>
  </sortState>
  <tableColumns count="19">
    <tableColumn id="1" name="id"/>
    <tableColumn id="2" name="player_name"/>
    <tableColumn id="3" name="date" dataDxfId="11"/>
    <tableColumn id="4" name="over_under"/>
    <tableColumn id="5" name="points"/>
    <tableColumn id="6" name="implied_likelihood" dataDxfId="9" dataCellStyle="Percent"/>
    <tableColumn id="7" name="normal_likelihood" dataDxfId="8" dataCellStyle="Percent"/>
    <tableColumn id="8" name="poisson_likelihood" dataDxfId="7" dataCellStyle="Percent"/>
    <tableColumn id="9" name="raw_data_likelihood" dataDxfId="6" dataCellStyle="Percent"/>
    <tableColumn id="10" name="weighted_likelihood" dataDxfId="5" dataCellStyle="Percent"/>
    <tableColumn id="11" name="poisson_kelly" dataDxfId="4" dataCellStyle="Percent"/>
    <tableColumn id="12" name="365 implied" dataDxfId="1" dataCellStyle="Percent">
      <calculatedColumnFormula>1/1.6</calculatedColumnFormula>
    </tableColumn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CellStyle="Currency">
      <calculatedColumnFormula>Table1[[#This Row],[kelly/4 365]]*$W$2*$U$2</calculatedColumnFormula>
    </tableColumn>
    <tableColumn id="15" name="99/pinn implied" dataDxfId="0" dataCellStyle="Percent">
      <calculatedColumnFormula>1/1.62</calculatedColumnFormula>
    </tableColumn>
    <tableColumn id="16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CellStyle="Currency">
      <calculatedColumnFormula>Table1[[#This Row],[kelly/4 99]]*$W$2*$U$2</calculatedColumnFormula>
    </tableColumn>
    <tableColumn id="18" name="W/L:"/>
    <tableColumn id="19" name="del$" dataDxfId="10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abSelected="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5" max="5" width="8.6640625" bestFit="1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customWidth="1"/>
    <col min="19" max="19" width="10.83203125" style="5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81</v>
      </c>
      <c r="M1" s="2" t="s">
        <v>82</v>
      </c>
      <c r="N1" s="3" t="s">
        <v>83</v>
      </c>
      <c r="O1" s="2" t="s">
        <v>84</v>
      </c>
      <c r="P1" s="2" t="s">
        <v>85</v>
      </c>
      <c r="Q1" s="3" t="s">
        <v>86</v>
      </c>
      <c r="R1" s="4" t="s">
        <v>87</v>
      </c>
      <c r="S1" s="5" t="s">
        <v>88</v>
      </c>
      <c r="U1" t="s">
        <v>89</v>
      </c>
      <c r="V1" s="6">
        <f>SUM(K2:K28)</f>
        <v>0.87777064626806911</v>
      </c>
      <c r="W1" t="s">
        <v>90</v>
      </c>
      <c r="X1" t="s">
        <v>91</v>
      </c>
      <c r="Y1" s="7" t="e">
        <f>SUM(Q3:Q6,N7,Q8:Q9,Q11:Q12,N10,N13,Q14,N15:N21,Q22:Q23,N24:N28,Q30,N32:N34,Q35:Q36,N37:N40,Q41,N42:N44,Q45,N46,N48,Q47,Q50,N53:N56,N60)</f>
        <v>#VALUE!</v>
      </c>
    </row>
    <row r="2" spans="1:25" x14ac:dyDescent="0.2">
      <c r="A2">
        <v>9329</v>
      </c>
      <c r="B2" t="s">
        <v>70</v>
      </c>
      <c r="C2" s="1">
        <v>45627</v>
      </c>
      <c r="D2" t="s">
        <v>12</v>
      </c>
      <c r="E2">
        <v>3.5</v>
      </c>
      <c r="F2" s="2">
        <v>0.61728395061728303</v>
      </c>
      <c r="G2" s="2">
        <v>0.72824732187840302</v>
      </c>
      <c r="H2" s="2">
        <v>0.72769486153209095</v>
      </c>
      <c r="I2" s="2">
        <v>0.64516129032257996</v>
      </c>
      <c r="J2" s="2">
        <v>0.63777089783281704</v>
      </c>
      <c r="K2" s="2">
        <v>7.2123256323382498E-2</v>
      </c>
      <c r="L2" s="2">
        <f t="shared" ref="L2:L33" si="0">1/1.6</f>
        <v>0.625</v>
      </c>
      <c r="M2" s="2">
        <f>(Table1[[#This Row],[poisson_likelihood]] - (1-Table1[[#This Row],[poisson_likelihood]])/(1/Table1[[#This Row],[365 implied]]-1))/4</f>
        <v>6.8463241021393992E-2</v>
      </c>
      <c r="N2" s="3">
        <f>Table1[[#This Row],[kelly/4 365]]*$W$2*$U$2</f>
        <v>157.46545434920617</v>
      </c>
      <c r="O2" s="2">
        <f t="shared" ref="O2:O33" si="1">1/1.62</f>
        <v>0.61728395061728392</v>
      </c>
      <c r="P2" s="2">
        <f>(Table1[[#This Row],[poisson_likelihood]] - (1-Table1[[#This Row],[poisson_likelihood]])/(1/Table1[[#This Row],[99/pinn implied]]-1))/4</f>
        <v>7.2123256323382012E-2</v>
      </c>
      <c r="Q2" s="9">
        <f>Table1[[#This Row],[kelly/4 99]]*$W$2*$U$2</f>
        <v>165.88348954377864</v>
      </c>
      <c r="R2" t="s">
        <v>95</v>
      </c>
      <c r="S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102.84776351714277</v>
      </c>
      <c r="U2" s="3">
        <v>2300</v>
      </c>
      <c r="W2" s="8">
        <v>1</v>
      </c>
    </row>
    <row r="3" spans="1:25" x14ac:dyDescent="0.2">
      <c r="A3">
        <v>9284</v>
      </c>
      <c r="B3" t="s">
        <v>47</v>
      </c>
      <c r="C3" s="1">
        <v>45627</v>
      </c>
      <c r="D3" t="s">
        <v>13</v>
      </c>
      <c r="E3">
        <v>1.5</v>
      </c>
      <c r="F3" s="2">
        <v>0.625</v>
      </c>
      <c r="G3" s="2">
        <v>0.68040651344426195</v>
      </c>
      <c r="H3" s="2">
        <v>0.72856998018036301</v>
      </c>
      <c r="I3" s="2">
        <v>0.72380952380952301</v>
      </c>
      <c r="J3" s="2">
        <v>0.70042194092827004</v>
      </c>
      <c r="K3" s="2">
        <v>6.9046653453575801E-2</v>
      </c>
      <c r="L3" s="2" t="s">
        <v>93</v>
      </c>
      <c r="M3" s="2" t="e">
        <f>(Table1[[#This Row],[poisson_likelihood]] - (1-Table1[[#This Row],[poisson_likelihood]])/(1/Table1[[#This Row],[365 implied]]-1))/4</f>
        <v>#VALUE!</v>
      </c>
      <c r="N3" s="3" t="e">
        <f>Table1[[#This Row],[kelly/4 365]]*$W$2*$U$2</f>
        <v>#VALUE!</v>
      </c>
      <c r="O3" s="2" t="s">
        <v>93</v>
      </c>
      <c r="P3" s="2" t="e">
        <f>(Table1[[#This Row],[poisson_likelihood]] - (1-Table1[[#This Row],[poisson_likelihood]])/(1/Table1[[#This Row],[99/pinn implied]]-1))/4</f>
        <v>#VALUE!</v>
      </c>
      <c r="Q3" s="3" t="e">
        <f>Table1[[#This Row],[kelly/4 99]]*$W$2*$U$2</f>
        <v>#VALUE!</v>
      </c>
      <c r="S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5" x14ac:dyDescent="0.2">
      <c r="A4">
        <v>9218</v>
      </c>
      <c r="B4" t="s">
        <v>14</v>
      </c>
      <c r="C4" s="1">
        <v>45627</v>
      </c>
      <c r="D4" t="s">
        <v>13</v>
      </c>
      <c r="E4">
        <v>2.5</v>
      </c>
      <c r="F4" s="2">
        <v>0.62111801242235998</v>
      </c>
      <c r="G4" s="2">
        <v>0.65256719392497098</v>
      </c>
      <c r="H4" s="2">
        <v>0.701926087317991</v>
      </c>
      <c r="I4" s="2">
        <v>0.70391061452513903</v>
      </c>
      <c r="J4" s="2">
        <v>0.69085173501577202</v>
      </c>
      <c r="K4" s="2">
        <v>5.3320082205723603E-2</v>
      </c>
      <c r="L4" s="2" t="s">
        <v>94</v>
      </c>
      <c r="M4" s="2" t="e">
        <f>(Table1[[#This Row],[poisson_likelihood]] - (1-Table1[[#This Row],[poisson_likelihood]])/(1/Table1[[#This Row],[365 implied]]-1))/4</f>
        <v>#VALUE!</v>
      </c>
      <c r="N4" s="3" t="e">
        <f>Table1[[#This Row],[kelly/4 365]]*$W$2*$U$2</f>
        <v>#VALUE!</v>
      </c>
      <c r="O4" s="2" t="s">
        <v>94</v>
      </c>
      <c r="P4" s="2" t="e">
        <f>(Table1[[#This Row],[poisson_likelihood]] - (1-Table1[[#This Row],[poisson_likelihood]])/(1/Table1[[#This Row],[99/pinn implied]]-1))/4</f>
        <v>#VALUE!</v>
      </c>
      <c r="Q4" s="3" t="e">
        <f>Table1[[#This Row],[kelly/4 99]]*$W$2*$U$2</f>
        <v>#VALUE!</v>
      </c>
      <c r="S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4" t="s">
        <v>92</v>
      </c>
      <c r="V4" s="7">
        <f>SUM(S:S)</f>
        <v>-399.98425788369531</v>
      </c>
    </row>
    <row r="5" spans="1:25" x14ac:dyDescent="0.2">
      <c r="A5">
        <v>9349</v>
      </c>
      <c r="B5" t="s">
        <v>80</v>
      </c>
      <c r="C5" s="1">
        <v>45627</v>
      </c>
      <c r="D5" t="s">
        <v>12</v>
      </c>
      <c r="E5">
        <v>1.5</v>
      </c>
      <c r="F5" s="2">
        <v>0.625</v>
      </c>
      <c r="G5" s="2">
        <v>0.72756593325407803</v>
      </c>
      <c r="H5" s="2">
        <v>0.70352052494773698</v>
      </c>
      <c r="I5" s="2">
        <v>0.58695652173913004</v>
      </c>
      <c r="J5" s="2">
        <v>0.59817351598173496</v>
      </c>
      <c r="K5" s="2">
        <v>5.2347016631824901E-2</v>
      </c>
      <c r="L5" s="2">
        <f>1/1.58</f>
        <v>0.63291139240506322</v>
      </c>
      <c r="M5" s="2">
        <f>(Table1[[#This Row],[poisson_likelihood]] - (1-Table1[[#This Row],[poisson_likelihood]])/(1/Table1[[#This Row],[365 implied]]-1))/4</f>
        <v>4.8087254059234696E-2</v>
      </c>
      <c r="N5" s="3">
        <f>Table1[[#This Row],[kelly/4 365]]*$W$2*$U$2</f>
        <v>110.60068433623981</v>
      </c>
      <c r="O5" s="2">
        <f>1/1.6</f>
        <v>0.625</v>
      </c>
      <c r="P5" s="2">
        <f>(Table1[[#This Row],[poisson_likelihood]] - (1-Table1[[#This Row],[poisson_likelihood]])/(1/Table1[[#This Row],[99/pinn implied]]-1))/4</f>
        <v>5.2347016631824672E-2</v>
      </c>
      <c r="Q5" s="9">
        <f>Table1[[#This Row],[kelly/4 99]]*$W$2*$U$2</f>
        <v>120.39813825319675</v>
      </c>
      <c r="R5" t="s">
        <v>96</v>
      </c>
      <c r="S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-120.39813825319675</v>
      </c>
    </row>
    <row r="6" spans="1:25" x14ac:dyDescent="0.2">
      <c r="A6">
        <v>9253</v>
      </c>
      <c r="B6" t="s">
        <v>32</v>
      </c>
      <c r="C6" s="1">
        <v>45627</v>
      </c>
      <c r="D6" t="s">
        <v>12</v>
      </c>
      <c r="E6">
        <v>3.5</v>
      </c>
      <c r="F6" s="2">
        <v>0.61728395061728303</v>
      </c>
      <c r="G6" s="2">
        <v>0.70058674787004205</v>
      </c>
      <c r="H6" s="2">
        <v>0.68784744139380005</v>
      </c>
      <c r="I6" s="2">
        <v>0.68783068783068702</v>
      </c>
      <c r="J6" s="2">
        <v>0.658610271903323</v>
      </c>
      <c r="K6" s="2">
        <v>4.60938931685312E-2</v>
      </c>
      <c r="L6" s="2">
        <f>1/1.58</f>
        <v>0.63291139240506322</v>
      </c>
      <c r="M6" s="2">
        <f>(Table1[[#This Row],[poisson_likelihood]] - (1-Table1[[#This Row],[poisson_likelihood]])/(1/Table1[[#This Row],[365 implied]]-1))/4</f>
        <v>3.7413343707846602E-2</v>
      </c>
      <c r="N6" s="3">
        <f>Table1[[#This Row],[kelly/4 365]]*$W$2*$U$2</f>
        <v>86.050690528047184</v>
      </c>
      <c r="O6" s="2">
        <f>1/1.6</f>
        <v>0.625</v>
      </c>
      <c r="P6" s="2">
        <f>(Table1[[#This Row],[poisson_likelihood]] - (1-Table1[[#This Row],[poisson_likelihood]])/(1/Table1[[#This Row],[99/pinn implied]]-1))/4</f>
        <v>4.1898294262533387E-2</v>
      </c>
      <c r="Q6" s="9">
        <f>Table1[[#This Row],[kelly/4 99]]*$W$2*$U$2</f>
        <v>96.366076803826786</v>
      </c>
      <c r="R6" t="s">
        <v>95</v>
      </c>
      <c r="S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57.819646082296089</v>
      </c>
    </row>
    <row r="7" spans="1:25" x14ac:dyDescent="0.2">
      <c r="A7">
        <v>9266</v>
      </c>
      <c r="B7" t="s">
        <v>38</v>
      </c>
      <c r="C7" s="1">
        <v>45627</v>
      </c>
      <c r="D7" t="s">
        <v>13</v>
      </c>
      <c r="E7">
        <v>1.5</v>
      </c>
      <c r="F7" s="2">
        <v>0.413223140495867</v>
      </c>
      <c r="G7" s="2">
        <v>0.456408509551949</v>
      </c>
      <c r="H7" s="2">
        <v>0.51040332473148098</v>
      </c>
      <c r="I7" s="2">
        <v>0.53488372093023195</v>
      </c>
      <c r="J7" s="2">
        <v>0.53869969040247601</v>
      </c>
      <c r="K7" s="2">
        <v>4.1404233424328502E-2</v>
      </c>
      <c r="L7" s="2">
        <f>1/2.45</f>
        <v>0.4081632653061224</v>
      </c>
      <c r="M7" s="2">
        <f>(Table1[[#This Row],[poisson_likelihood]] - (1-Table1[[#This Row],[poisson_likelihood]])/(1/Table1[[#This Row],[365 implied]]-1))/4</f>
        <v>4.318761130898767E-2</v>
      </c>
      <c r="N7" s="9">
        <f>Table1[[#This Row],[kelly/4 365]]*$W$2*$U$2</f>
        <v>99.331506010671646</v>
      </c>
      <c r="O7" s="2">
        <f>1/2.4</f>
        <v>0.41666666666666669</v>
      </c>
      <c r="P7" s="2">
        <f>(Table1[[#This Row],[poisson_likelihood]] - (1-Table1[[#This Row],[poisson_likelihood]])/(1/Table1[[#This Row],[99/pinn implied]]-1))/4</f>
        <v>4.0172853456348981E-2</v>
      </c>
      <c r="Q7" s="3">
        <f>Table1[[#This Row],[kelly/4 99]]*$W$2*$U$2</f>
        <v>92.397562949602658</v>
      </c>
      <c r="R7" t="s">
        <v>96</v>
      </c>
      <c r="S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-99.331506010671646</v>
      </c>
    </row>
    <row r="8" spans="1:25" x14ac:dyDescent="0.2">
      <c r="A8">
        <v>9270</v>
      </c>
      <c r="B8" t="s">
        <v>40</v>
      </c>
      <c r="C8" s="1">
        <v>45627</v>
      </c>
      <c r="D8" t="s">
        <v>13</v>
      </c>
      <c r="E8">
        <v>2.5</v>
      </c>
      <c r="F8" s="2">
        <v>0.60606060606060597</v>
      </c>
      <c r="G8" s="2">
        <v>0.62692399690740896</v>
      </c>
      <c r="H8" s="2">
        <v>0.66939314640539305</v>
      </c>
      <c r="I8" s="2">
        <v>0.67647058823529405</v>
      </c>
      <c r="J8" s="2">
        <v>0.63333333333333297</v>
      </c>
      <c r="K8" s="2">
        <v>4.0191804449576499E-2</v>
      </c>
      <c r="L8" s="2">
        <f>1/1.66</f>
        <v>0.60240963855421692</v>
      </c>
      <c r="M8" s="2">
        <f>(Table1[[#This Row],[poisson_likelihood]] - (1-Table1[[#This Row],[poisson_likelihood]])/(1/Table1[[#This Row],[365 implied]]-1))/4</f>
        <v>4.2118417815512288E-2</v>
      </c>
      <c r="N8" s="3">
        <f>Table1[[#This Row],[kelly/4 365]]*$W$2*$U$2</f>
        <v>96.872360975678262</v>
      </c>
      <c r="O8" s="2">
        <f>1/1.7</f>
        <v>0.58823529411764708</v>
      </c>
      <c r="P8" s="2">
        <f>(Table1[[#This Row],[poisson_likelihood]] - (1-Table1[[#This Row],[poisson_likelihood]])/(1/Table1[[#This Row],[99/pinn implied]]-1))/4</f>
        <v>4.9274410317560052E-2</v>
      </c>
      <c r="Q8" s="9">
        <f>Table1[[#This Row],[kelly/4 99]]*$W$2*$U$2</f>
        <v>113.33114373038812</v>
      </c>
      <c r="R8" t="s">
        <v>96</v>
      </c>
      <c r="S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-113.33114373038812</v>
      </c>
    </row>
    <row r="9" spans="1:25" x14ac:dyDescent="0.2">
      <c r="A9">
        <v>9286</v>
      </c>
      <c r="B9" t="s">
        <v>48</v>
      </c>
      <c r="C9" s="1">
        <v>45627</v>
      </c>
      <c r="D9" t="s">
        <v>13</v>
      </c>
      <c r="E9">
        <v>2.5</v>
      </c>
      <c r="F9" s="2">
        <v>0.60606060606060597</v>
      </c>
      <c r="G9" s="2">
        <v>0.61516799236649899</v>
      </c>
      <c r="H9" s="2">
        <v>0.66899500332452799</v>
      </c>
      <c r="I9" s="2">
        <v>0.70454545454545403</v>
      </c>
      <c r="J9" s="2">
        <v>0.70854271356783904</v>
      </c>
      <c r="K9" s="2">
        <v>3.99391367251812E-2</v>
      </c>
      <c r="L9" s="2">
        <f>1/1.64</f>
        <v>0.6097560975609756</v>
      </c>
      <c r="M9" s="2">
        <f>(Table1[[#This Row],[poisson_likelihood]] - (1-Table1[[#This Row],[poisson_likelihood]])/(1/Table1[[#This Row],[365 implied]]-1))/4</f>
        <v>3.7949924004775759E-2</v>
      </c>
      <c r="N9" s="3">
        <f>Table1[[#This Row],[kelly/4 365]]*$W$2*$U$2</f>
        <v>87.284825210984252</v>
      </c>
      <c r="O9" s="2">
        <f>1/1.66</f>
        <v>0.60240963855421692</v>
      </c>
      <c r="P9" s="2">
        <f>(Table1[[#This Row],[poisson_likelihood]] - (1-Table1[[#This Row],[poisson_likelihood]])/(1/Table1[[#This Row],[99/pinn implied]]-1))/4</f>
        <v>4.186807027224107E-2</v>
      </c>
      <c r="Q9" s="9">
        <f>Table1[[#This Row],[kelly/4 99]]*$W$2*$U$2</f>
        <v>96.296561626154457</v>
      </c>
      <c r="R9" t="s">
        <v>96</v>
      </c>
      <c r="S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-96.296561626154457</v>
      </c>
    </row>
    <row r="10" spans="1:25" x14ac:dyDescent="0.2">
      <c r="A10">
        <v>9297</v>
      </c>
      <c r="B10" t="s">
        <v>54</v>
      </c>
      <c r="C10" s="1">
        <v>45627</v>
      </c>
      <c r="D10" t="s">
        <v>12</v>
      </c>
      <c r="E10">
        <v>2.5</v>
      </c>
      <c r="F10" s="2">
        <v>0.51546391752577303</v>
      </c>
      <c r="G10" s="2">
        <v>0.61299954081236796</v>
      </c>
      <c r="H10" s="2">
        <v>0.58476323346921</v>
      </c>
      <c r="I10" s="2">
        <v>0.56451612903225801</v>
      </c>
      <c r="J10" s="2">
        <v>0.50310559006211097</v>
      </c>
      <c r="K10" s="2">
        <v>3.5755498119752198E-2</v>
      </c>
      <c r="L10" s="2">
        <f>1/1.8</f>
        <v>0.55555555555555558</v>
      </c>
      <c r="M10" s="2">
        <f>(Table1[[#This Row],[poisson_likelihood]] - (1-Table1[[#This Row],[poisson_likelihood]])/(1/Table1[[#This Row],[365 implied]]-1))/4</f>
        <v>1.6429318826430589E-2</v>
      </c>
      <c r="N10" s="3">
        <f>Table1[[#This Row],[kelly/4 365]]*$W$2*$U$2</f>
        <v>37.787433300790354</v>
      </c>
      <c r="O10" s="2">
        <f>1/1.87</f>
        <v>0.53475935828876997</v>
      </c>
      <c r="P10" s="2">
        <f>(Table1[[#This Row],[poisson_likelihood]] - (1-Table1[[#This Row],[poisson_likelihood]])/(1/Table1[[#This Row],[99/pinn implied]]-1))/4</f>
        <v>2.6869898444661741E-2</v>
      </c>
      <c r="Q10" s="9">
        <f>Table1[[#This Row],[kelly/4 99]]*$W$2*$U$2</f>
        <v>61.800766422722006</v>
      </c>
      <c r="R10" t="s">
        <v>95</v>
      </c>
      <c r="S1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53.766666787768159</v>
      </c>
    </row>
    <row r="11" spans="1:25" x14ac:dyDescent="0.2">
      <c r="A11">
        <v>9228</v>
      </c>
      <c r="B11" t="s">
        <v>19</v>
      </c>
      <c r="C11" s="1">
        <v>45627</v>
      </c>
      <c r="D11" t="s">
        <v>13</v>
      </c>
      <c r="E11">
        <v>2.5</v>
      </c>
      <c r="F11" s="2">
        <v>0.46948356807511699</v>
      </c>
      <c r="G11" s="2">
        <v>0.49629780337092899</v>
      </c>
      <c r="H11" s="2">
        <v>0.54025800905601296</v>
      </c>
      <c r="I11" s="2">
        <v>0.643243243243243</v>
      </c>
      <c r="J11" s="2">
        <v>0.63239875389408096</v>
      </c>
      <c r="K11" s="2">
        <v>3.3351672409138999E-2</v>
      </c>
      <c r="L11" s="2" t="s">
        <v>94</v>
      </c>
      <c r="M11" s="2" t="e">
        <f>(Table1[[#This Row],[poisson_likelihood]] - (1-Table1[[#This Row],[poisson_likelihood]])/(1/Table1[[#This Row],[365 implied]]-1))/4</f>
        <v>#VALUE!</v>
      </c>
      <c r="N11" s="3" t="e">
        <f>Table1[[#This Row],[kelly/4 365]]*$W$2*$U$2</f>
        <v>#VALUE!</v>
      </c>
      <c r="O11" s="2" t="s">
        <v>94</v>
      </c>
      <c r="P11" s="2" t="e">
        <f>(Table1[[#This Row],[poisson_likelihood]] - (1-Table1[[#This Row],[poisson_likelihood]])/(1/Table1[[#This Row],[99/pinn implied]]-1))/4</f>
        <v>#VALUE!</v>
      </c>
      <c r="Q11" s="3" t="e">
        <f>Table1[[#This Row],[kelly/4 99]]*$W$2*$U$2</f>
        <v>#VALUE!</v>
      </c>
      <c r="S1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5" x14ac:dyDescent="0.2">
      <c r="A12">
        <v>9235</v>
      </c>
      <c r="B12" t="s">
        <v>23</v>
      </c>
      <c r="C12" s="1">
        <v>45627</v>
      </c>
      <c r="D12" t="s">
        <v>12</v>
      </c>
      <c r="E12">
        <v>2.5</v>
      </c>
      <c r="F12" s="2">
        <v>0.45454545454545398</v>
      </c>
      <c r="G12" s="2">
        <v>0.56219889935941902</v>
      </c>
      <c r="H12" s="2">
        <v>0.52641716144119999</v>
      </c>
      <c r="I12" s="2">
        <v>0.467391304347826</v>
      </c>
      <c r="J12" s="2">
        <v>0.41875000000000001</v>
      </c>
      <c r="K12" s="2">
        <v>3.2941198993883501E-2</v>
      </c>
      <c r="L12" s="2" t="s">
        <v>94</v>
      </c>
      <c r="M12" s="2" t="e">
        <f>(Table1[[#This Row],[poisson_likelihood]] - (1-Table1[[#This Row],[poisson_likelihood]])/(1/Table1[[#This Row],[365 implied]]-1))/4</f>
        <v>#VALUE!</v>
      </c>
      <c r="N12" s="3" t="e">
        <f>Table1[[#This Row],[kelly/4 365]]*$W$2*$U$2</f>
        <v>#VALUE!</v>
      </c>
      <c r="O12" s="2" t="s">
        <v>94</v>
      </c>
      <c r="P12" s="2" t="e">
        <f>(Table1[[#This Row],[poisson_likelihood]] - (1-Table1[[#This Row],[poisson_likelihood]])/(1/Table1[[#This Row],[99/pinn implied]]-1))/4</f>
        <v>#VALUE!</v>
      </c>
      <c r="Q12" s="3" t="e">
        <f>Table1[[#This Row],[kelly/4 99]]*$W$2*$U$2</f>
        <v>#VALUE!</v>
      </c>
      <c r="S1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5" x14ac:dyDescent="0.2">
      <c r="A13">
        <v>9216</v>
      </c>
      <c r="B13" t="s">
        <v>11</v>
      </c>
      <c r="C13" s="1">
        <v>45627</v>
      </c>
      <c r="D13" t="s">
        <v>13</v>
      </c>
      <c r="E13">
        <v>1.5</v>
      </c>
      <c r="F13" s="2">
        <v>0.43859649122806998</v>
      </c>
      <c r="G13" s="2">
        <v>0.45362045806309698</v>
      </c>
      <c r="H13" s="2">
        <v>0.50985551655585104</v>
      </c>
      <c r="I13" s="2">
        <v>0.49197860962566797</v>
      </c>
      <c r="J13" s="2">
        <v>0.50153846153846104</v>
      </c>
      <c r="K13" s="2">
        <v>3.1732534716277398E-2</v>
      </c>
      <c r="L13" s="2" t="s">
        <v>94</v>
      </c>
      <c r="M13" s="2" t="e">
        <f>(Table1[[#This Row],[poisson_likelihood]] - (1-Table1[[#This Row],[poisson_likelihood]])/(1/Table1[[#This Row],[365 implied]]-1))/4</f>
        <v>#VALUE!</v>
      </c>
      <c r="N13" s="3" t="e">
        <f>Table1[[#This Row],[kelly/4 365]]*$W$2*$U$2</f>
        <v>#VALUE!</v>
      </c>
      <c r="O13" s="2" t="s">
        <v>94</v>
      </c>
      <c r="P13" s="2" t="e">
        <f>(Table1[[#This Row],[poisson_likelihood]] - (1-Table1[[#This Row],[poisson_likelihood]])/(1/Table1[[#This Row],[99/pinn implied]]-1))/4</f>
        <v>#VALUE!</v>
      </c>
      <c r="Q13" s="3" t="e">
        <f>Table1[[#This Row],[kelly/4 99]]*$W$2*$U$2</f>
        <v>#VALUE!</v>
      </c>
      <c r="S1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5" x14ac:dyDescent="0.2">
      <c r="A14">
        <v>9243</v>
      </c>
      <c r="B14" t="s">
        <v>27</v>
      </c>
      <c r="C14" s="1">
        <v>45627</v>
      </c>
      <c r="D14" t="s">
        <v>12</v>
      </c>
      <c r="E14">
        <v>1.5</v>
      </c>
      <c r="F14" s="2">
        <v>0.52356020942408299</v>
      </c>
      <c r="G14" s="2">
        <v>0.62116314376293102</v>
      </c>
      <c r="H14" s="2">
        <v>0.58320107800243903</v>
      </c>
      <c r="I14" s="2">
        <v>0.60583941605839398</v>
      </c>
      <c r="J14" s="2">
        <v>0.58518518518518503</v>
      </c>
      <c r="K14" s="2">
        <v>3.1295071149631697E-2</v>
      </c>
      <c r="L14" s="2">
        <f>1/1.83</f>
        <v>0.54644808743169393</v>
      </c>
      <c r="M14" s="2">
        <f>(Table1[[#This Row],[poisson_likelihood]] - (1-Table1[[#This Row],[poisson_likelihood]])/(1/Table1[[#This Row],[365 implied]]-1))/4</f>
        <v>2.0258425525440826E-2</v>
      </c>
      <c r="N14" s="9">
        <f>Table1[[#This Row],[kelly/4 365]]*$W$2*$U$2</f>
        <v>46.594378708513901</v>
      </c>
      <c r="O14" s="2">
        <f>1/1.83</f>
        <v>0.54644808743169393</v>
      </c>
      <c r="P14" s="2">
        <f>(Table1[[#This Row],[poisson_likelihood]] - (1-Table1[[#This Row],[poisson_likelihood]])/(1/Table1[[#This Row],[99/pinn implied]]-1))/4</f>
        <v>2.0258425525440826E-2</v>
      </c>
      <c r="Q14" s="3">
        <f>Table1[[#This Row],[kelly/4 99]]*$W$2*$U$2</f>
        <v>46.594378708513901</v>
      </c>
      <c r="R14" t="s">
        <v>95</v>
      </c>
      <c r="S1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38.673334328066545</v>
      </c>
    </row>
    <row r="15" spans="1:25" x14ac:dyDescent="0.2">
      <c r="A15">
        <v>9294</v>
      </c>
      <c r="B15" t="s">
        <v>52</v>
      </c>
      <c r="C15" s="1">
        <v>45627</v>
      </c>
      <c r="D15" t="s">
        <v>13</v>
      </c>
      <c r="E15">
        <v>2.5</v>
      </c>
      <c r="F15" s="2">
        <v>0.45248868778280499</v>
      </c>
      <c r="G15" s="2">
        <v>0.47757069038341099</v>
      </c>
      <c r="H15" s="2">
        <v>0.52010320379258901</v>
      </c>
      <c r="I15" s="2">
        <v>0.58602150537634401</v>
      </c>
      <c r="J15" s="2">
        <v>0.53726708074534102</v>
      </c>
      <c r="K15" s="2">
        <v>3.0873570326781501E-2</v>
      </c>
      <c r="L15" s="2">
        <f>1/2.28</f>
        <v>0.43859649122807021</v>
      </c>
      <c r="M15" s="2">
        <f>(Table1[[#This Row],[poisson_likelihood]] - (1-Table1[[#This Row],[poisson_likelihood]])/(1/Table1[[#This Row],[365 implied]]-1))/4</f>
        <v>3.6295957938887277E-2</v>
      </c>
      <c r="N15" s="9">
        <f>Table1[[#This Row],[kelly/4 365]]*$W$2*$U$2</f>
        <v>83.480703259440745</v>
      </c>
      <c r="O15" s="2">
        <f>1/2.15</f>
        <v>0.46511627906976744</v>
      </c>
      <c r="P15" s="2">
        <f>(Table1[[#This Row],[poisson_likelihood]] - (1-Table1[[#This Row],[poisson_likelihood]])/(1/Table1[[#This Row],[99/pinn implied]]-1))/4</f>
        <v>2.5700410468275287E-2</v>
      </c>
      <c r="Q15" s="3">
        <f>Table1[[#This Row],[kelly/4 99]]*$W$2*$U$2</f>
        <v>59.11094407703316</v>
      </c>
      <c r="R15" t="s">
        <v>95</v>
      </c>
      <c r="S1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106.85530017208414</v>
      </c>
    </row>
    <row r="16" spans="1:25" x14ac:dyDescent="0.2">
      <c r="A16">
        <v>9335</v>
      </c>
      <c r="B16" t="s">
        <v>73</v>
      </c>
      <c r="C16" s="1">
        <v>45627</v>
      </c>
      <c r="D16" t="s">
        <v>12</v>
      </c>
      <c r="E16">
        <v>2.5</v>
      </c>
      <c r="F16" s="2">
        <v>0.434782608695652</v>
      </c>
      <c r="G16" s="2">
        <v>0.54179933215968001</v>
      </c>
      <c r="H16" s="2">
        <v>0.49844270586400702</v>
      </c>
      <c r="I16" s="2">
        <v>0.39572192513368898</v>
      </c>
      <c r="J16" s="2">
        <v>0.36307692307692302</v>
      </c>
      <c r="K16" s="2">
        <v>2.8157350670618499E-2</v>
      </c>
      <c r="L16" s="2">
        <f>1/2.32</f>
        <v>0.43103448275862072</v>
      </c>
      <c r="M16" s="2">
        <f>(Table1[[#This Row],[poisson_likelihood]] - (1-Table1[[#This Row],[poisson_likelihood]])/(1/Table1[[#This Row],[365 implied]]-1))/4</f>
        <v>2.9618764697821265E-2</v>
      </c>
      <c r="N16" s="9">
        <f>Table1[[#This Row],[kelly/4 365]]*$W$2*$U$2</f>
        <v>68.123158804988904</v>
      </c>
      <c r="O16" s="2">
        <f>Table1[[#This Row],[365 implied]]</f>
        <v>0.43103448275862072</v>
      </c>
      <c r="P16" s="2">
        <f>(Table1[[#This Row],[poisson_likelihood]] - (1-Table1[[#This Row],[poisson_likelihood]])/(1/Table1[[#This Row],[99/pinn implied]]-1))/4</f>
        <v>2.9618764697821265E-2</v>
      </c>
      <c r="Q16" s="3">
        <f>Table1[[#This Row],[kelly/4 99]]*$W$2*$U$2</f>
        <v>68.123158804988904</v>
      </c>
      <c r="R16" t="s">
        <v>96</v>
      </c>
      <c r="S1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-68.123158804988904</v>
      </c>
    </row>
    <row r="17" spans="1:19" x14ac:dyDescent="0.2">
      <c r="A17">
        <v>9343</v>
      </c>
      <c r="B17" t="s">
        <v>77</v>
      </c>
      <c r="C17" s="1">
        <v>45627</v>
      </c>
      <c r="D17" t="s">
        <v>12</v>
      </c>
      <c r="E17">
        <v>2.5</v>
      </c>
      <c r="F17" s="2">
        <v>0.5</v>
      </c>
      <c r="G17" s="2">
        <v>0.59005559044359401</v>
      </c>
      <c r="H17" s="2">
        <v>0.55476291756106799</v>
      </c>
      <c r="I17" s="2">
        <v>0.47593582887700497</v>
      </c>
      <c r="J17" s="2">
        <v>0.44307692307692298</v>
      </c>
      <c r="K17" s="2">
        <v>2.7381458780534301E-2</v>
      </c>
      <c r="L17" s="2">
        <f>1/2</f>
        <v>0.5</v>
      </c>
      <c r="M17" s="2">
        <f>(Table1[[#This Row],[poisson_likelihood]] - (1-Table1[[#This Row],[poisson_likelihood]])/(1/Table1[[#This Row],[365 implied]]-1))/4</f>
        <v>2.7381458780533996E-2</v>
      </c>
      <c r="N17" s="9">
        <f>Table1[[#This Row],[kelly/4 365]]*$W$2*$U$2</f>
        <v>62.977355195228192</v>
      </c>
      <c r="O17" s="2">
        <f>Table1[[#This Row],[365 implied]]</f>
        <v>0.5</v>
      </c>
      <c r="P17" s="2">
        <f>(Table1[[#This Row],[poisson_likelihood]] - (1-Table1[[#This Row],[poisson_likelihood]])/(1/Table1[[#This Row],[99/pinn implied]]-1))/4</f>
        <v>2.7381458780533996E-2</v>
      </c>
      <c r="Q17" s="3">
        <f>Table1[[#This Row],[kelly/4 99]]*$W$2*$U$2</f>
        <v>62.977355195228192</v>
      </c>
      <c r="R17" t="s">
        <v>96</v>
      </c>
      <c r="S1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-62.977355195228192</v>
      </c>
    </row>
    <row r="18" spans="1:19" x14ac:dyDescent="0.2">
      <c r="A18">
        <v>9255</v>
      </c>
      <c r="B18" t="s">
        <v>33</v>
      </c>
      <c r="C18" s="1">
        <v>45627</v>
      </c>
      <c r="D18" t="s">
        <v>12</v>
      </c>
      <c r="E18">
        <v>2.5</v>
      </c>
      <c r="F18" s="2">
        <v>0.60240963855421603</v>
      </c>
      <c r="G18" s="2">
        <v>0.66182938599832597</v>
      </c>
      <c r="H18" s="2">
        <v>0.64483262153443599</v>
      </c>
      <c r="I18" s="2">
        <v>0.66225165562913901</v>
      </c>
      <c r="J18" s="2">
        <v>0.63321799307958404</v>
      </c>
      <c r="K18" s="2">
        <v>2.6675057479986799E-2</v>
      </c>
      <c r="L18" s="2">
        <f>1/1.58</f>
        <v>0.63291139240506322</v>
      </c>
      <c r="M18" s="2">
        <f>(Table1[[#This Row],[poisson_likelihood]] - (1-Table1[[#This Row],[poisson_likelihood]])/(1/Table1[[#This Row],[365 implied]]-1))/4</f>
        <v>8.1187681139693602E-3</v>
      </c>
      <c r="N18" s="3">
        <f>Table1[[#This Row],[kelly/4 365]]*$W$2*$U$2</f>
        <v>18.673166662129528</v>
      </c>
      <c r="P18" s="2" t="e">
        <f>(Table1[[#This Row],[poisson_likelihood]] - (1-Table1[[#This Row],[poisson_likelihood]])/(1/Table1[[#This Row],[99/pinn implied]]-1))/4</f>
        <v>#DIV/0!</v>
      </c>
      <c r="Q18" s="3" t="e">
        <f>Table1[[#This Row],[kelly/4 99]]*$W$2*$U$2</f>
        <v>#DIV/0!</v>
      </c>
      <c r="S1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9345</v>
      </c>
      <c r="B19" t="s">
        <v>78</v>
      </c>
      <c r="C19" s="1">
        <v>45627</v>
      </c>
      <c r="D19" t="s">
        <v>12</v>
      </c>
      <c r="E19">
        <v>2.5</v>
      </c>
      <c r="F19" s="2">
        <v>0.52083333333333304</v>
      </c>
      <c r="G19" s="2">
        <v>0.60776815906729598</v>
      </c>
      <c r="H19" s="2">
        <v>0.56695111535641196</v>
      </c>
      <c r="I19" s="2">
        <v>0.48863636363636298</v>
      </c>
      <c r="J19" s="2">
        <v>0.45928338762214899</v>
      </c>
      <c r="K19" s="2">
        <v>2.4061451490302099E-2</v>
      </c>
      <c r="L19" s="2">
        <f>1/1.9</f>
        <v>0.52631578947368418</v>
      </c>
      <c r="M19" s="2">
        <f>(Table1[[#This Row],[poisson_likelihood]] - (1-Table1[[#This Row],[poisson_likelihood]])/(1/Table1[[#This Row],[365 implied]]-1))/4</f>
        <v>2.1446421993661882E-2</v>
      </c>
      <c r="N19" s="9">
        <f>Table1[[#This Row],[kelly/4 365]]*$W$2*$U$2</f>
        <v>49.326770585422331</v>
      </c>
      <c r="O19" s="2">
        <f>Table1[[#This Row],[365 implied]]</f>
        <v>0.52631578947368418</v>
      </c>
      <c r="P19" s="2">
        <f>(Table1[[#This Row],[poisson_likelihood]] - (1-Table1[[#This Row],[poisson_likelihood]])/(1/Table1[[#This Row],[99/pinn implied]]-1))/4</f>
        <v>2.1446421993661882E-2</v>
      </c>
      <c r="Q19" s="3">
        <f>Table1[[#This Row],[kelly/4 99]]*$W$2*$U$2</f>
        <v>49.326770585422331</v>
      </c>
      <c r="R19" t="s">
        <v>96</v>
      </c>
      <c r="S1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-49.326770585422331</v>
      </c>
    </row>
    <row r="20" spans="1:19" x14ac:dyDescent="0.2">
      <c r="A20">
        <v>9238</v>
      </c>
      <c r="B20" t="s">
        <v>24</v>
      </c>
      <c r="C20" s="1">
        <v>45627</v>
      </c>
      <c r="D20" t="s">
        <v>13</v>
      </c>
      <c r="E20">
        <v>1.5</v>
      </c>
      <c r="F20" s="2">
        <v>0.45871559633027498</v>
      </c>
      <c r="G20" s="2">
        <v>0.451091935308436</v>
      </c>
      <c r="H20" s="2">
        <v>0.50856546213406895</v>
      </c>
      <c r="I20" s="2">
        <v>0.54545454545454497</v>
      </c>
      <c r="J20" s="2">
        <v>0.49140893470790298</v>
      </c>
      <c r="K20" s="2">
        <v>2.3023878697515002E-2</v>
      </c>
      <c r="L20" s="2">
        <f>1/2.25</f>
        <v>0.44444444444444442</v>
      </c>
      <c r="M20" s="2">
        <f>(Table1[[#This Row],[poisson_likelihood]] - (1-Table1[[#This Row],[poisson_likelihood]])/(1/Table1[[#This Row],[365 implied]]-1))/4</f>
        <v>2.8854457960331023E-2</v>
      </c>
      <c r="N20" s="9">
        <f>Table1[[#This Row],[kelly/4 365]]*$W$2*$U$2</f>
        <v>66.365253308761353</v>
      </c>
      <c r="O20" s="2">
        <f>Table1[[#This Row],[365 implied]]</f>
        <v>0.44444444444444442</v>
      </c>
      <c r="P20" s="2">
        <f>(Table1[[#This Row],[poisson_likelihood]] - (1-Table1[[#This Row],[poisson_likelihood]])/(1/Table1[[#This Row],[99/pinn implied]]-1))/4</f>
        <v>2.8854457960331023E-2</v>
      </c>
      <c r="Q20" s="3">
        <f>Table1[[#This Row],[kelly/4 99]]*$W$2*$U$2</f>
        <v>66.365253308761353</v>
      </c>
      <c r="R20" t="s">
        <v>96</v>
      </c>
      <c r="S2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-66.365253308761353</v>
      </c>
    </row>
    <row r="21" spans="1:19" x14ac:dyDescent="0.2">
      <c r="A21">
        <v>9290</v>
      </c>
      <c r="B21" t="s">
        <v>50</v>
      </c>
      <c r="C21" s="1">
        <v>45627</v>
      </c>
      <c r="D21" t="s">
        <v>13</v>
      </c>
      <c r="E21">
        <v>2.5</v>
      </c>
      <c r="F21" s="2">
        <v>0.46296296296296202</v>
      </c>
      <c r="G21" s="2">
        <v>0.46165237661594999</v>
      </c>
      <c r="H21" s="2">
        <v>0.50600682114016804</v>
      </c>
      <c r="I21" s="2">
        <v>0.55974842767295596</v>
      </c>
      <c r="J21" s="2">
        <v>0.52920962199312704</v>
      </c>
      <c r="K21" s="2">
        <v>2.0037658116974801E-2</v>
      </c>
      <c r="L21" s="2">
        <f>1/2.15</f>
        <v>0.46511627906976744</v>
      </c>
      <c r="M21" s="2">
        <f>(Table1[[#This Row],[poisson_likelihood]] - (1-Table1[[#This Row],[poisson_likelihood]])/(1/Table1[[#This Row],[365 implied]]-1))/4</f>
        <v>1.9111883793774181E-2</v>
      </c>
      <c r="N21" s="9">
        <f>Table1[[#This Row],[kelly/4 365]]*$W$2*$U$2</f>
        <v>43.957332725680615</v>
      </c>
      <c r="O21" s="2">
        <f>1/2.1</f>
        <v>0.47619047619047616</v>
      </c>
      <c r="P21" s="2">
        <f>(Table1[[#This Row],[poisson_likelihood]] - (1-Table1[[#This Row],[poisson_likelihood]])/(1/Table1[[#This Row],[99/pinn implied]]-1))/4</f>
        <v>1.4230528271443846E-2</v>
      </c>
      <c r="Q21" s="3">
        <f>Table1[[#This Row],[kelly/4 99]]*$W$2*$U$2</f>
        <v>32.730215024320849</v>
      </c>
      <c r="R21" t="s">
        <v>96</v>
      </c>
      <c r="S2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-43.957332725680615</v>
      </c>
    </row>
    <row r="22" spans="1:19" x14ac:dyDescent="0.2">
      <c r="A22">
        <v>9280</v>
      </c>
      <c r="B22" t="s">
        <v>45</v>
      </c>
      <c r="C22" s="1">
        <v>45627</v>
      </c>
      <c r="D22" t="s">
        <v>13</v>
      </c>
      <c r="E22">
        <v>2.5</v>
      </c>
      <c r="F22" s="2">
        <v>0.60606060606060597</v>
      </c>
      <c r="G22" s="2">
        <v>0.58563590314591896</v>
      </c>
      <c r="H22" s="2">
        <v>0.63560337480632201</v>
      </c>
      <c r="I22" s="2">
        <v>0.70987654320987603</v>
      </c>
      <c r="J22" s="2">
        <v>0.66666666666666596</v>
      </c>
      <c r="K22" s="2">
        <v>1.8748295550165901E-2</v>
      </c>
      <c r="L22" s="2">
        <f>1/1.64</f>
        <v>0.6097560975609756</v>
      </c>
      <c r="M22" s="2">
        <f>(Table1[[#This Row],[poisson_likelihood]] - (1-Table1[[#This Row],[poisson_likelihood]])/(1/Table1[[#This Row],[365 implied]]-1))/4</f>
        <v>1.6558411985300059E-2</v>
      </c>
      <c r="N22" s="9">
        <f>Table1[[#This Row],[kelly/4 365]]*$W$2*$U$2</f>
        <v>38.084347566190132</v>
      </c>
      <c r="O22" s="2">
        <f>1/1.64</f>
        <v>0.6097560975609756</v>
      </c>
      <c r="P22" s="2">
        <f>(Table1[[#This Row],[poisson_likelihood]] - (1-Table1[[#This Row],[poisson_likelihood]])/(1/Table1[[#This Row],[99/pinn implied]]-1))/4</f>
        <v>1.6558411985300059E-2</v>
      </c>
      <c r="Q22" s="3">
        <f>Table1[[#This Row],[kelly/4 99]]*$W$2*$U$2</f>
        <v>38.084347566190132</v>
      </c>
      <c r="R22" t="s">
        <v>96</v>
      </c>
      <c r="S2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-38.084347566190132</v>
      </c>
    </row>
    <row r="23" spans="1:19" x14ac:dyDescent="0.2">
      <c r="A23">
        <v>9268</v>
      </c>
      <c r="B23" t="s">
        <v>39</v>
      </c>
      <c r="C23" s="1">
        <v>45627</v>
      </c>
      <c r="D23" t="s">
        <v>13</v>
      </c>
      <c r="E23">
        <v>1.5</v>
      </c>
      <c r="F23" s="2">
        <v>0.49504950495049499</v>
      </c>
      <c r="G23" s="2">
        <v>0.475646437016089</v>
      </c>
      <c r="H23" s="2">
        <v>0.53158710356743799</v>
      </c>
      <c r="I23" s="2">
        <v>0.57499999999999996</v>
      </c>
      <c r="J23" s="2">
        <v>0.56097560975609695</v>
      </c>
      <c r="K23" s="2">
        <v>1.8089693432898499E-2</v>
      </c>
      <c r="L23" s="2">
        <f>1/2.05</f>
        <v>0.48780487804878053</v>
      </c>
      <c r="M23" s="2">
        <f>(Table1[[#This Row],[poisson_likelihood]] - (1-Table1[[#This Row],[poisson_likelihood]])/(1/Table1[[#This Row],[365 implied]]-1))/4</f>
        <v>2.1369895788868526E-2</v>
      </c>
      <c r="N23" s="9">
        <f>Table1[[#This Row],[kelly/4 365]]*$W$2*$U$2</f>
        <v>49.150760314397608</v>
      </c>
      <c r="O23" s="2">
        <f>1/2.05</f>
        <v>0.48780487804878053</v>
      </c>
      <c r="P23" s="2">
        <f>(Table1[[#This Row],[poisson_likelihood]] - (1-Table1[[#This Row],[poisson_likelihood]])/(1/Table1[[#This Row],[99/pinn implied]]-1))/4</f>
        <v>2.1369895788868526E-2</v>
      </c>
      <c r="Q23" s="3">
        <f>Table1[[#This Row],[kelly/4 99]]*$W$2*$U$2</f>
        <v>49.150760314397608</v>
      </c>
      <c r="R23" t="s">
        <v>96</v>
      </c>
      <c r="S2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-49.150760314397608</v>
      </c>
    </row>
    <row r="24" spans="1:19" x14ac:dyDescent="0.2">
      <c r="A24">
        <v>9257</v>
      </c>
      <c r="B24" t="s">
        <v>34</v>
      </c>
      <c r="C24" s="1">
        <v>45627</v>
      </c>
      <c r="D24" t="s">
        <v>12</v>
      </c>
      <c r="E24">
        <v>1.5</v>
      </c>
      <c r="F24" s="2">
        <v>0.59523809523809501</v>
      </c>
      <c r="G24" s="2">
        <v>0.66096802022227297</v>
      </c>
      <c r="H24" s="2">
        <v>0.62418011192018896</v>
      </c>
      <c r="I24" s="2">
        <v>0.68874172185430405</v>
      </c>
      <c r="J24" s="2">
        <v>0.64912280701754299</v>
      </c>
      <c r="K24" s="2">
        <v>1.7875951480116701E-2</v>
      </c>
      <c r="L24" s="2">
        <f>1/1.58</f>
        <v>0.63291139240506322</v>
      </c>
      <c r="M24" s="2">
        <f>(Table1[[#This Row],[poisson_likelihood]] - (1-Table1[[#This Row],[poisson_likelihood]])/(1/Table1[[#This Row],[365 implied]]-1))/4</f>
        <v>-5.9463030888368129E-3</v>
      </c>
      <c r="N24" s="3">
        <f>Table1[[#This Row],[kelly/4 365]]*$W$2*$U$2</f>
        <v>-13.676497104324669</v>
      </c>
      <c r="P24" s="2" t="e">
        <f>(Table1[[#This Row],[poisson_likelihood]] - (1-Table1[[#This Row],[poisson_likelihood]])/(1/Table1[[#This Row],[99/pinn implied]]-1))/4</f>
        <v>#DIV/0!</v>
      </c>
      <c r="Q24" s="3" t="e">
        <f>Table1[[#This Row],[kelly/4 99]]*$W$2*$U$2</f>
        <v>#DIV/0!</v>
      </c>
      <c r="S2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9226</v>
      </c>
      <c r="B25" t="s">
        <v>18</v>
      </c>
      <c r="C25" s="1">
        <v>45627</v>
      </c>
      <c r="D25" t="s">
        <v>13</v>
      </c>
      <c r="E25">
        <v>2.5</v>
      </c>
      <c r="F25" s="2">
        <v>0.64516129032257996</v>
      </c>
      <c r="G25" s="2">
        <v>0.62217591179294296</v>
      </c>
      <c r="H25" s="2">
        <v>0.66896700904161399</v>
      </c>
      <c r="I25" s="2">
        <v>0.60479041916167597</v>
      </c>
      <c r="J25" s="2">
        <v>0.61616161616161602</v>
      </c>
      <c r="K25" s="2">
        <v>1.6772210915682699E-2</v>
      </c>
      <c r="L25" s="2" t="s">
        <v>94</v>
      </c>
      <c r="M25" s="2" t="e">
        <f>(Table1[[#This Row],[poisson_likelihood]] - (1-Table1[[#This Row],[poisson_likelihood]])/(1/Table1[[#This Row],[365 implied]]-1))/4</f>
        <v>#VALUE!</v>
      </c>
      <c r="N25" s="3" t="e">
        <f>Table1[[#This Row],[kelly/4 365]]*$W$2*$U$2</f>
        <v>#VALUE!</v>
      </c>
      <c r="P25" s="2" t="e">
        <f>(Table1[[#This Row],[poisson_likelihood]] - (1-Table1[[#This Row],[poisson_likelihood]])/(1/Table1[[#This Row],[99/pinn implied]]-1))/4</f>
        <v>#DIV/0!</v>
      </c>
      <c r="Q25" s="3" t="e">
        <f>Table1[[#This Row],[kelly/4 99]]*$W$2*$U$2</f>
        <v>#DIV/0!</v>
      </c>
      <c r="S2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9233</v>
      </c>
      <c r="B26" t="s">
        <v>22</v>
      </c>
      <c r="C26" s="1">
        <v>45627</v>
      </c>
      <c r="D26" t="s">
        <v>12</v>
      </c>
      <c r="E26">
        <v>2.5</v>
      </c>
      <c r="F26" s="2">
        <v>0.434782608695652</v>
      </c>
      <c r="G26" s="2">
        <v>0.51423479257912097</v>
      </c>
      <c r="H26" s="2">
        <v>0.47048971469763701</v>
      </c>
      <c r="I26" s="2">
        <v>0.469879518072289</v>
      </c>
      <c r="J26" s="2">
        <v>0.45</v>
      </c>
      <c r="K26" s="2">
        <v>1.57935276547241E-2</v>
      </c>
      <c r="L26" s="2" t="s">
        <v>94</v>
      </c>
      <c r="M26" s="2" t="e">
        <f>(Table1[[#This Row],[poisson_likelihood]] - (1-Table1[[#This Row],[poisson_likelihood]])/(1/Table1[[#This Row],[365 implied]]-1))/4</f>
        <v>#VALUE!</v>
      </c>
      <c r="N26" s="3" t="e">
        <f>Table1[[#This Row],[kelly/4 365]]*$W$2*$U$2</f>
        <v>#VALUE!</v>
      </c>
      <c r="P26" s="2" t="e">
        <f>(Table1[[#This Row],[poisson_likelihood]] - (1-Table1[[#This Row],[poisson_likelihood]])/(1/Table1[[#This Row],[99/pinn implied]]-1))/4</f>
        <v>#DIV/0!</v>
      </c>
      <c r="Q26" s="3" t="e">
        <f>Table1[[#This Row],[kelly/4 99]]*$W$2*$U$2</f>
        <v>#DIV/0!</v>
      </c>
      <c r="S2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9323</v>
      </c>
      <c r="B27" t="s">
        <v>67</v>
      </c>
      <c r="C27" s="1">
        <v>45627</v>
      </c>
      <c r="D27" t="s">
        <v>12</v>
      </c>
      <c r="E27">
        <v>2.5</v>
      </c>
      <c r="F27" s="2">
        <v>0.48309178743961301</v>
      </c>
      <c r="G27" s="2">
        <v>0.55754398422506701</v>
      </c>
      <c r="H27" s="2">
        <v>0.51544129138718597</v>
      </c>
      <c r="I27" s="2">
        <v>0.43661971830985902</v>
      </c>
      <c r="J27" s="2">
        <v>0.43373493975903599</v>
      </c>
      <c r="K27" s="2">
        <v>1.56456713017466E-2</v>
      </c>
      <c r="L27" s="2">
        <f>1/2.1</f>
        <v>0.47619047619047616</v>
      </c>
      <c r="M27" s="2">
        <f>(Table1[[#This Row],[poisson_likelihood]] - (1-Table1[[#This Row],[poisson_likelihood]])/(1/Table1[[#This Row],[365 implied]]-1))/4</f>
        <v>1.8733343616611497E-2</v>
      </c>
      <c r="N27" s="9">
        <f>Table1[[#This Row],[kelly/4 365]]*$W$2*$U$2</f>
        <v>43.086690318206443</v>
      </c>
      <c r="O27" s="2">
        <f>Table1[[#This Row],[365 implied]]</f>
        <v>0.47619047619047616</v>
      </c>
      <c r="P27" s="2">
        <f>(Table1[[#This Row],[poisson_likelihood]] - (1-Table1[[#This Row],[poisson_likelihood]])/(1/Table1[[#This Row],[99/pinn implied]]-1))/4</f>
        <v>1.8733343616611497E-2</v>
      </c>
      <c r="Q27" s="3">
        <f>Table1[[#This Row],[kelly/4 99]]*$W$2*$U$2</f>
        <v>43.086690318206443</v>
      </c>
      <c r="R27" t="s">
        <v>95</v>
      </c>
      <c r="S2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47.395359350027086</v>
      </c>
    </row>
    <row r="28" spans="1:19" x14ac:dyDescent="0.2">
      <c r="A28">
        <v>9220</v>
      </c>
      <c r="B28" t="s">
        <v>15</v>
      </c>
      <c r="C28" s="1">
        <v>45627</v>
      </c>
      <c r="D28" t="s">
        <v>13</v>
      </c>
      <c r="E28">
        <v>2.5</v>
      </c>
      <c r="F28" s="2">
        <v>0.45454545454545398</v>
      </c>
      <c r="G28" s="2">
        <v>0.446694761543172</v>
      </c>
      <c r="H28" s="2">
        <v>0.487475240580102</v>
      </c>
      <c r="I28" s="2">
        <v>0.59890109890109799</v>
      </c>
      <c r="J28" s="2">
        <v>0.55974842767295596</v>
      </c>
      <c r="K28" s="2">
        <v>1.50928185992137E-2</v>
      </c>
      <c r="L28" s="2" t="s">
        <v>94</v>
      </c>
      <c r="M28" s="2" t="e">
        <f>(Table1[[#This Row],[poisson_likelihood]] - (1-Table1[[#This Row],[poisson_likelihood]])/(1/Table1[[#This Row],[365 implied]]-1))/4</f>
        <v>#VALUE!</v>
      </c>
      <c r="N28" s="3" t="e">
        <f>Table1[[#This Row],[kelly/4 365]]*$W$2*$U$2</f>
        <v>#VALUE!</v>
      </c>
      <c r="O28" s="2" t="s">
        <v>94</v>
      </c>
      <c r="P28" s="2" t="e">
        <f>(Table1[[#This Row],[poisson_likelihood]] - (1-Table1[[#This Row],[poisson_likelihood]])/(1/Table1[[#This Row],[99/pinn implied]]-1))/4</f>
        <v>#VALUE!</v>
      </c>
      <c r="Q28" s="3" t="e">
        <f>Table1[[#This Row],[kelly/4 99]]*$W$2*$U$2</f>
        <v>#VALUE!</v>
      </c>
      <c r="S2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9241</v>
      </c>
      <c r="B29" t="s">
        <v>26</v>
      </c>
      <c r="C29" s="1">
        <v>45627</v>
      </c>
      <c r="D29" t="s">
        <v>12</v>
      </c>
      <c r="E29">
        <v>1.5</v>
      </c>
      <c r="F29" s="2">
        <v>0.60240963855421603</v>
      </c>
      <c r="G29" s="2">
        <v>0.65525593145044803</v>
      </c>
      <c r="H29" s="2">
        <v>0.62462335641561895</v>
      </c>
      <c r="I29" s="2">
        <v>0.61666666666666603</v>
      </c>
      <c r="J29" s="2">
        <v>0.580952380952381</v>
      </c>
      <c r="K29" s="2">
        <v>1.3967716534063699E-2</v>
      </c>
      <c r="M29" s="2" t="e">
        <f>(Table1[[#This Row],[poisson_likelihood]] - (1-Table1[[#This Row],[poisson_likelihood]])/(1/Table1[[#This Row],[365 implied]]-1))/4</f>
        <v>#DIV/0!</v>
      </c>
      <c r="N29" s="3" t="e">
        <f>Table1[[#This Row],[kelly/4 365]]*$W$2*$U$2</f>
        <v>#DIV/0!</v>
      </c>
      <c r="P29" s="2" t="e">
        <f>(Table1[[#This Row],[poisson_likelihood]] - (1-Table1[[#This Row],[poisson_likelihood]])/(1/Table1[[#This Row],[99/pinn implied]]-1))/4</f>
        <v>#DIV/0!</v>
      </c>
      <c r="Q29" s="3" t="e">
        <f>Table1[[#This Row],[kelly/4 99]]*$W$2*$U$2</f>
        <v>#DIV/0!</v>
      </c>
      <c r="S2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9223</v>
      </c>
      <c r="B30" t="s">
        <v>17</v>
      </c>
      <c r="C30" s="1">
        <v>45627</v>
      </c>
      <c r="D30" t="s">
        <v>12</v>
      </c>
      <c r="E30">
        <v>2.5</v>
      </c>
      <c r="F30" s="2">
        <v>0.5</v>
      </c>
      <c r="G30" s="2">
        <v>0.56785006046337905</v>
      </c>
      <c r="H30" s="2">
        <v>0.52626410107990296</v>
      </c>
      <c r="I30" s="2">
        <v>0.55614973262031997</v>
      </c>
      <c r="J30" s="2">
        <v>0.54153846153846097</v>
      </c>
      <c r="K30" s="2">
        <v>1.31320505399516E-2</v>
      </c>
      <c r="M30" s="2" t="e">
        <f>(Table1[[#This Row],[poisson_likelihood]] - (1-Table1[[#This Row],[poisson_likelihood]])/(1/Table1[[#This Row],[365 implied]]-1))/4</f>
        <v>#DIV/0!</v>
      </c>
      <c r="N30" s="3" t="e">
        <f>Table1[[#This Row],[kelly/4 365]]*$W$2*$U$2</f>
        <v>#DIV/0!</v>
      </c>
      <c r="P30" s="2" t="e">
        <f>(Table1[[#This Row],[poisson_likelihood]] - (1-Table1[[#This Row],[poisson_likelihood]])/(1/Table1[[#This Row],[99/pinn implied]]-1))/4</f>
        <v>#DIV/0!</v>
      </c>
      <c r="Q30" s="3" t="e">
        <f>Table1[[#This Row],[kelly/4 99]]*$W$2*$U$2</f>
        <v>#DIV/0!</v>
      </c>
      <c r="S3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9232</v>
      </c>
      <c r="B31" t="s">
        <v>21</v>
      </c>
      <c r="C31" s="1">
        <v>45627</v>
      </c>
      <c r="D31" t="s">
        <v>13</v>
      </c>
      <c r="E31">
        <v>1.5</v>
      </c>
      <c r="F31" s="2">
        <v>0.40650406504065001</v>
      </c>
      <c r="G31" s="2">
        <v>0.393688692846629</v>
      </c>
      <c r="H31" s="2">
        <v>0.43682901559429699</v>
      </c>
      <c r="I31" s="2">
        <v>0.5</v>
      </c>
      <c r="J31" s="2">
        <v>0.50409836065573699</v>
      </c>
      <c r="K31" s="2">
        <v>1.27738661578719E-2</v>
      </c>
      <c r="M31" s="2" t="e">
        <f>(Table1[[#This Row],[poisson_likelihood]] - (1-Table1[[#This Row],[poisson_likelihood]])/(1/Table1[[#This Row],[365 implied]]-1))/4</f>
        <v>#DIV/0!</v>
      </c>
      <c r="N31" s="3" t="e">
        <f>Table1[[#This Row],[kelly/4 365]]*$W$2*$U$2</f>
        <v>#DIV/0!</v>
      </c>
      <c r="P31" s="2" t="e">
        <f>(Table1[[#This Row],[poisson_likelihood]] - (1-Table1[[#This Row],[poisson_likelihood]])/(1/Table1[[#This Row],[99/pinn implied]]-1))/4</f>
        <v>#DIV/0!</v>
      </c>
      <c r="Q31" s="3" t="e">
        <f>Table1[[#This Row],[kelly/4 99]]*$W$2*$U$2</f>
        <v>#DIV/0!</v>
      </c>
      <c r="S3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9326</v>
      </c>
      <c r="B32" t="s">
        <v>68</v>
      </c>
      <c r="C32" s="1">
        <v>45627</v>
      </c>
      <c r="D32" t="s">
        <v>13</v>
      </c>
      <c r="E32">
        <v>1.5</v>
      </c>
      <c r="F32" s="2">
        <v>0.41666666666666602</v>
      </c>
      <c r="G32" s="2">
        <v>0.402270026525888</v>
      </c>
      <c r="H32" s="2">
        <v>0.44410179475202699</v>
      </c>
      <c r="I32" s="2">
        <v>0.43712574850299402</v>
      </c>
      <c r="J32" s="2">
        <v>0.42957746478873199</v>
      </c>
      <c r="K32" s="2">
        <v>1.1757912036583201E-2</v>
      </c>
      <c r="M32" s="2" t="e">
        <f>(Table1[[#This Row],[poisson_likelihood]] - (1-Table1[[#This Row],[poisson_likelihood]])/(1/Table1[[#This Row],[365 implied]]-1))/4</f>
        <v>#DIV/0!</v>
      </c>
      <c r="N32" s="3" t="e">
        <f>Table1[[#This Row],[kelly/4 365]]*$W$2*$U$2</f>
        <v>#DIV/0!</v>
      </c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99]]*$W$2*$U$2</f>
        <v>#DIV/0!</v>
      </c>
      <c r="S3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9348</v>
      </c>
      <c r="B33" t="s">
        <v>79</v>
      </c>
      <c r="C33" s="1">
        <v>45627</v>
      </c>
      <c r="D33" t="s">
        <v>13</v>
      </c>
      <c r="E33">
        <v>1.5</v>
      </c>
      <c r="F33" s="2">
        <v>0.52356020942408299</v>
      </c>
      <c r="G33" s="2">
        <v>0.48653270479091998</v>
      </c>
      <c r="H33" s="2">
        <v>0.54478191606019899</v>
      </c>
      <c r="I33" s="2">
        <v>0.59310344827586203</v>
      </c>
      <c r="J33" s="2">
        <v>0.64372469635627505</v>
      </c>
      <c r="K33" s="2">
        <v>1.1135565844775199E-2</v>
      </c>
      <c r="M33" s="2" t="e">
        <f>(Table1[[#This Row],[poisson_likelihood]] - (1-Table1[[#This Row],[poisson_likelihood]])/(1/Table1[[#This Row],[365 implied]]-1))/4</f>
        <v>#DIV/0!</v>
      </c>
      <c r="N33" s="3" t="e">
        <f>Table1[[#This Row],[kelly/4 365]]*$W$2*$U$2</f>
        <v>#DIV/0!</v>
      </c>
      <c r="P33" s="2" t="e">
        <f>(Table1[[#This Row],[poisson_likelihood]] - (1-Table1[[#This Row],[poisson_likelihood]])/(1/Table1[[#This Row],[99/pinn implied]]-1))/4</f>
        <v>#DIV/0!</v>
      </c>
      <c r="Q33" s="3" t="e">
        <f>Table1[[#This Row],[kelly/4 99]]*$W$2*$U$2</f>
        <v>#DIV/0!</v>
      </c>
      <c r="S3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9222</v>
      </c>
      <c r="B34" t="s">
        <v>16</v>
      </c>
      <c r="C34" s="1">
        <v>45627</v>
      </c>
      <c r="D34" t="s">
        <v>13</v>
      </c>
      <c r="E34">
        <v>2.5</v>
      </c>
      <c r="F34" s="2">
        <v>0.42016806722688999</v>
      </c>
      <c r="G34" s="2">
        <v>0.39996577612532203</v>
      </c>
      <c r="H34" s="2">
        <v>0.44214643074104998</v>
      </c>
      <c r="I34" s="2">
        <v>0.39766081871344999</v>
      </c>
      <c r="J34" s="2">
        <v>0.42033898305084699</v>
      </c>
      <c r="K34" s="2">
        <v>9.47617847168487E-3</v>
      </c>
      <c r="M34" s="2" t="e">
        <f>(Table1[[#This Row],[poisson_likelihood]] - (1-Table1[[#This Row],[poisson_likelihood]])/(1/Table1[[#This Row],[365 implied]]-1))/4</f>
        <v>#DIV/0!</v>
      </c>
      <c r="N34" s="3" t="e">
        <f>Table1[[#This Row],[kelly/4 365]]*$W$2*$U$2</f>
        <v>#DIV/0!</v>
      </c>
      <c r="P34" s="2" t="e">
        <f>(Table1[[#This Row],[poisson_likelihood]] - (1-Table1[[#This Row],[poisson_likelihood]])/(1/Table1[[#This Row],[99/pinn implied]]-1))/4</f>
        <v>#DIV/0!</v>
      </c>
      <c r="Q34" s="3" t="e">
        <f>Table1[[#This Row],[kelly/4 99]]*$W$2*$U$2</f>
        <v>#DIV/0!</v>
      </c>
      <c r="S3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9306</v>
      </c>
      <c r="B35" t="s">
        <v>58</v>
      </c>
      <c r="C35" s="1">
        <v>45627</v>
      </c>
      <c r="D35" t="s">
        <v>13</v>
      </c>
      <c r="E35">
        <v>1.5</v>
      </c>
      <c r="F35" s="2">
        <v>0.45045045045045001</v>
      </c>
      <c r="G35" s="2">
        <v>0.42011349686912702</v>
      </c>
      <c r="H35" s="2">
        <v>0.47076477148484203</v>
      </c>
      <c r="I35" s="2">
        <v>0.45890410958904099</v>
      </c>
      <c r="J35" s="2">
        <v>0.45818181818181802</v>
      </c>
      <c r="K35" s="2">
        <v>9.2413509623669992E-3</v>
      </c>
      <c r="M35" s="2" t="e">
        <f>(Table1[[#This Row],[poisson_likelihood]] - (1-Table1[[#This Row],[poisson_likelihood]])/(1/Table1[[#This Row],[365 implied]]-1))/4</f>
        <v>#DIV/0!</v>
      </c>
      <c r="N35" s="3" t="e">
        <f>Table1[[#This Row],[kelly/4 365]]*$W$2*$U$2</f>
        <v>#DIV/0!</v>
      </c>
      <c r="P35" s="2" t="e">
        <f>(Table1[[#This Row],[poisson_likelihood]] - (1-Table1[[#This Row],[poisson_likelihood]])/(1/Table1[[#This Row],[99/pinn implied]]-1))/4</f>
        <v>#DIV/0!</v>
      </c>
      <c r="Q35" s="3" t="e">
        <f>Table1[[#This Row],[kelly/4 99]]*$W$2*$U$2</f>
        <v>#DIV/0!</v>
      </c>
      <c r="S3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9248</v>
      </c>
      <c r="B36" t="s">
        <v>29</v>
      </c>
      <c r="C36" s="1">
        <v>45627</v>
      </c>
      <c r="D36" t="s">
        <v>13</v>
      </c>
      <c r="E36">
        <v>2.5</v>
      </c>
      <c r="F36" s="2">
        <v>0.47169811320754701</v>
      </c>
      <c r="G36" s="2">
        <v>0.44719360403959002</v>
      </c>
      <c r="H36" s="2">
        <v>0.48815871128624899</v>
      </c>
      <c r="I36" s="2">
        <v>0.52222222222222203</v>
      </c>
      <c r="J36" s="2">
        <v>0.493788819875776</v>
      </c>
      <c r="K36" s="2">
        <v>7.7893901622431497E-3</v>
      </c>
      <c r="M36" s="2" t="e">
        <f>(Table1[[#This Row],[poisson_likelihood]] - (1-Table1[[#This Row],[poisson_likelihood]])/(1/Table1[[#This Row],[365 implied]]-1))/4</f>
        <v>#DIV/0!</v>
      </c>
      <c r="N36" s="3" t="e">
        <f>Table1[[#This Row],[kelly/4 365]]*$W$2*$U$2</f>
        <v>#DIV/0!</v>
      </c>
      <c r="P36" s="2" t="e">
        <f>(Table1[[#This Row],[poisson_likelihood]] - (1-Table1[[#This Row],[poisson_likelihood]])/(1/Table1[[#This Row],[99/pinn implied]]-1))/4</f>
        <v>#DIV/0!</v>
      </c>
      <c r="Q36" s="3" t="e">
        <f>Table1[[#This Row],[kelly/4 99]]*$W$2*$U$2</f>
        <v>#DIV/0!</v>
      </c>
      <c r="S3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9328</v>
      </c>
      <c r="B37" t="s">
        <v>69</v>
      </c>
      <c r="C37" s="1">
        <v>45627</v>
      </c>
      <c r="D37" t="s">
        <v>13</v>
      </c>
      <c r="E37">
        <v>2.5</v>
      </c>
      <c r="F37" s="2">
        <v>0.64102564102564097</v>
      </c>
      <c r="G37" s="2">
        <v>0.59991189502615505</v>
      </c>
      <c r="H37" s="2">
        <v>0.65087739306282999</v>
      </c>
      <c r="I37" s="2">
        <v>0.61940298507462599</v>
      </c>
      <c r="J37" s="2">
        <v>0.63470319634703198</v>
      </c>
      <c r="K37" s="2">
        <v>6.8610415973283604E-3</v>
      </c>
      <c r="M37" s="2" t="e">
        <f>(Table1[[#This Row],[poisson_likelihood]] - (1-Table1[[#This Row],[poisson_likelihood]])/(1/Table1[[#This Row],[365 implied]]-1))/4</f>
        <v>#DIV/0!</v>
      </c>
      <c r="N37" s="3" t="e">
        <f>Table1[[#This Row],[kelly/4 365]]*$W$2*$U$2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99]]*$W$2*$U$2</f>
        <v>#DIV/0!</v>
      </c>
      <c r="S3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9250</v>
      </c>
      <c r="B38" t="s">
        <v>30</v>
      </c>
      <c r="C38" s="1">
        <v>45627</v>
      </c>
      <c r="D38" t="s">
        <v>13</v>
      </c>
      <c r="E38">
        <v>1.5</v>
      </c>
      <c r="F38" s="2">
        <v>0.40816326530612201</v>
      </c>
      <c r="G38" s="2">
        <v>0.36362387803142798</v>
      </c>
      <c r="H38" s="2">
        <v>0.41283141686651698</v>
      </c>
      <c r="I38" s="2">
        <v>0.45405405405405402</v>
      </c>
      <c r="J38" s="2">
        <v>0.41486068111455099</v>
      </c>
      <c r="K38" s="2">
        <v>1.9718916074082998E-3</v>
      </c>
      <c r="M38" s="2" t="e">
        <f>(Table1[[#This Row],[poisson_likelihood]] - (1-Table1[[#This Row],[poisson_likelihood]])/(1/Table1[[#This Row],[365 implied]]-1))/4</f>
        <v>#DIV/0!</v>
      </c>
      <c r="N38" s="3" t="e">
        <f>Table1[[#This Row],[kelly/4 365]]*$W$2*$U$2</f>
        <v>#DIV/0!</v>
      </c>
      <c r="P38" s="2" t="e">
        <f>(Table1[[#This Row],[poisson_likelihood]] - (1-Table1[[#This Row],[poisson_likelihood]])/(1/Table1[[#This Row],[99/pinn implied]]-1))/4</f>
        <v>#DIV/0!</v>
      </c>
      <c r="Q38" s="3" t="e">
        <f>Table1[[#This Row],[kelly/4 99]]*$W$2*$U$2</f>
        <v>#DIV/0!</v>
      </c>
      <c r="S3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9315</v>
      </c>
      <c r="B39" t="s">
        <v>63</v>
      </c>
      <c r="C39" s="1">
        <v>45627</v>
      </c>
      <c r="D39" t="s">
        <v>12</v>
      </c>
      <c r="E39">
        <v>1.5</v>
      </c>
      <c r="F39" s="2">
        <v>0.64102564102564097</v>
      </c>
      <c r="G39" s="2">
        <v>0.70036511902464105</v>
      </c>
      <c r="H39" s="2">
        <v>0.64351902367093905</v>
      </c>
      <c r="I39" s="2">
        <v>0.65895953757225401</v>
      </c>
      <c r="J39" s="2">
        <v>0.64169381107491796</v>
      </c>
      <c r="K39" s="2">
        <v>1.7364629136899499E-3</v>
      </c>
      <c r="M39" s="2" t="e">
        <f>(Table1[[#This Row],[poisson_likelihood]] - (1-Table1[[#This Row],[poisson_likelihood]])/(1/Table1[[#This Row],[365 implied]]-1))/4</f>
        <v>#DIV/0!</v>
      </c>
      <c r="N39" s="3" t="e">
        <f>Table1[[#This Row],[kelly/4 365]]*$W$2*$U$2</f>
        <v>#DIV/0!</v>
      </c>
      <c r="P39" s="2" t="e">
        <f>(Table1[[#This Row],[poisson_likelihood]] - (1-Table1[[#This Row],[poisson_likelihood]])/(1/Table1[[#This Row],[99/pinn implied]]-1))/4</f>
        <v>#DIV/0!</v>
      </c>
      <c r="Q39" s="3" t="e">
        <f>Table1[[#This Row],[kelly/4 99]]*$W$2*$U$2</f>
        <v>#DIV/0!</v>
      </c>
      <c r="S3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9308</v>
      </c>
      <c r="B40" t="s">
        <v>59</v>
      </c>
      <c r="C40" s="1">
        <v>45627</v>
      </c>
      <c r="D40" t="s">
        <v>13</v>
      </c>
      <c r="E40">
        <v>1.5</v>
      </c>
      <c r="F40" s="2">
        <v>0.39370078740157399</v>
      </c>
      <c r="G40" s="2">
        <v>0.37008722874781103</v>
      </c>
      <c r="H40" s="2">
        <v>0.39721233549958601</v>
      </c>
      <c r="I40" s="2">
        <v>0.41791044776119401</v>
      </c>
      <c r="J40" s="2">
        <v>0.422594142259414</v>
      </c>
      <c r="K40" s="2">
        <v>1.44794353392056E-3</v>
      </c>
      <c r="M40" s="2" t="e">
        <f>(Table1[[#This Row],[poisson_likelihood]] - (1-Table1[[#This Row],[poisson_likelihood]])/(1/Table1[[#This Row],[365 implied]]-1))/4</f>
        <v>#DIV/0!</v>
      </c>
      <c r="N40" s="3" t="e">
        <f>Table1[[#This Row],[kelly/4 365]]*$W$2*$U$2</f>
        <v>#DIV/0!</v>
      </c>
      <c r="P40" s="2" t="e">
        <f>(Table1[[#This Row],[poisson_likelihood]] - (1-Table1[[#This Row],[poisson_likelihood]])/(1/Table1[[#This Row],[99/pinn implied]]-1))/4</f>
        <v>#DIV/0!</v>
      </c>
      <c r="Q40" s="3" t="e">
        <f>Table1[[#This Row],[kelly/4 99]]*$W$2*$U$2</f>
        <v>#DIV/0!</v>
      </c>
      <c r="S4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9340</v>
      </c>
      <c r="B41" t="s">
        <v>75</v>
      </c>
      <c r="C41" s="1">
        <v>45627</v>
      </c>
      <c r="D41" t="s">
        <v>13</v>
      </c>
      <c r="E41">
        <v>3.5</v>
      </c>
      <c r="F41" s="2">
        <v>0.62893081761006198</v>
      </c>
      <c r="G41" s="2">
        <v>0.58672380945407798</v>
      </c>
      <c r="H41" s="2">
        <v>0.63049847176671803</v>
      </c>
      <c r="I41" s="2">
        <v>0.60326086956521696</v>
      </c>
      <c r="J41" s="2">
        <v>0.57547169811320698</v>
      </c>
      <c r="K41" s="2">
        <v>1.0561737750351399E-3</v>
      </c>
      <c r="M41" s="2" t="e">
        <f>(Table1[[#This Row],[poisson_likelihood]] - (1-Table1[[#This Row],[poisson_likelihood]])/(1/Table1[[#This Row],[365 implied]]-1))/4</f>
        <v>#DIV/0!</v>
      </c>
      <c r="N41" s="3" t="e">
        <f>Table1[[#This Row],[kelly/4 365]]*$W$2*$U$2</f>
        <v>#DIV/0!</v>
      </c>
      <c r="P41" s="2" t="e">
        <f>(Table1[[#This Row],[poisson_likelihood]] - (1-Table1[[#This Row],[poisson_likelihood]])/(1/Table1[[#This Row],[99/pinn implied]]-1))/4</f>
        <v>#DIV/0!</v>
      </c>
      <c r="Q41" s="3" t="e">
        <f>Table1[[#This Row],[kelly/4 99]]*$W$2*$U$2</f>
        <v>#DIV/0!</v>
      </c>
      <c r="S4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9321</v>
      </c>
      <c r="B42" t="s">
        <v>66</v>
      </c>
      <c r="C42" s="1">
        <v>45627</v>
      </c>
      <c r="D42" t="s">
        <v>12</v>
      </c>
      <c r="E42">
        <v>2.5</v>
      </c>
      <c r="F42" s="2">
        <v>0.434782608695652</v>
      </c>
      <c r="G42" s="2">
        <v>0.47618577467753198</v>
      </c>
      <c r="H42" s="2">
        <v>0.43426475634016498</v>
      </c>
      <c r="I42" s="2">
        <v>0.42528735632183901</v>
      </c>
      <c r="J42" s="2">
        <v>0.41176470588235198</v>
      </c>
      <c r="K42" s="2">
        <v>-2.29050080311293E-4</v>
      </c>
      <c r="M42" s="2" t="e">
        <f>(Table1[[#This Row],[poisson_likelihood]] - (1-Table1[[#This Row],[poisson_likelihood]])/(1/Table1[[#This Row],[365 implied]]-1))/4</f>
        <v>#DIV/0!</v>
      </c>
      <c r="N42" s="3" t="e">
        <f>Table1[[#This Row],[kelly/4 365]]*$W$2*$U$2</f>
        <v>#DIV/0!</v>
      </c>
      <c r="P42" s="2" t="e">
        <f>(Table1[[#This Row],[poisson_likelihood]] - (1-Table1[[#This Row],[poisson_likelihood]])/(1/Table1[[#This Row],[99/pinn implied]]-1))/4</f>
        <v>#DIV/0!</v>
      </c>
      <c r="Q42" s="3" t="e">
        <f>Table1[[#This Row],[kelly/4 99]]*$W$2*$U$2</f>
        <v>#DIV/0!</v>
      </c>
      <c r="S4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9320</v>
      </c>
      <c r="B43" t="s">
        <v>65</v>
      </c>
      <c r="C43" s="1">
        <v>45627</v>
      </c>
      <c r="D43" t="s">
        <v>13</v>
      </c>
      <c r="E43">
        <v>2.5</v>
      </c>
      <c r="F43" s="2">
        <v>0.55555555555555503</v>
      </c>
      <c r="G43" s="2">
        <v>0.51087762451198304</v>
      </c>
      <c r="H43" s="2">
        <v>0.55485410509903699</v>
      </c>
      <c r="I43" s="2">
        <v>0.52325581395348797</v>
      </c>
      <c r="J43" s="2">
        <v>0.57239057239057201</v>
      </c>
      <c r="K43" s="2">
        <v>-3.9456588179132002E-4</v>
      </c>
      <c r="M43" s="2" t="e">
        <f>(Table1[[#This Row],[poisson_likelihood]] - (1-Table1[[#This Row],[poisson_likelihood]])/(1/Table1[[#This Row],[365 implied]]-1))/4</f>
        <v>#DIV/0!</v>
      </c>
      <c r="N43" s="3" t="e">
        <f>Table1[[#This Row],[kelly/4 365]]*$W$2*$U$2</f>
        <v>#DIV/0!</v>
      </c>
      <c r="P43" s="2" t="e">
        <f>(Table1[[#This Row],[poisson_likelihood]] - (1-Table1[[#This Row],[poisson_likelihood]])/(1/Table1[[#This Row],[99/pinn implied]]-1))/4</f>
        <v>#DIV/0!</v>
      </c>
      <c r="Q43" s="3" t="e">
        <f>Table1[[#This Row],[kelly/4 99]]*$W$2*$U$2</f>
        <v>#DIV/0!</v>
      </c>
      <c r="S4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9337</v>
      </c>
      <c r="B44" t="s">
        <v>74</v>
      </c>
      <c r="C44" s="1">
        <v>45627</v>
      </c>
      <c r="D44" t="s">
        <v>12</v>
      </c>
      <c r="E44">
        <v>2.5</v>
      </c>
      <c r="F44" s="2">
        <v>0.45045045045045001</v>
      </c>
      <c r="G44" s="2">
        <v>0.49097962733445999</v>
      </c>
      <c r="H44" s="2">
        <v>0.44769323474070799</v>
      </c>
      <c r="I44" s="2">
        <v>0.35802469135802401</v>
      </c>
      <c r="J44" s="2">
        <v>0.36363636363636298</v>
      </c>
      <c r="K44" s="2">
        <v>-1.2543071466449699E-3</v>
      </c>
      <c r="M44" s="2" t="e">
        <f>(Table1[[#This Row],[poisson_likelihood]] - (1-Table1[[#This Row],[poisson_likelihood]])/(1/Table1[[#This Row],[365 implied]]-1))/4</f>
        <v>#DIV/0!</v>
      </c>
      <c r="N44" s="3" t="e">
        <f>Table1[[#This Row],[kelly/4 365]]*$W$2*$U$2</f>
        <v>#DIV/0!</v>
      </c>
      <c r="P44" s="2" t="e">
        <f>(Table1[[#This Row],[poisson_likelihood]] - (1-Table1[[#This Row],[poisson_likelihood]])/(1/Table1[[#This Row],[99/pinn implied]]-1))/4</f>
        <v>#DIV/0!</v>
      </c>
      <c r="Q44" s="3" t="e">
        <f>Table1[[#This Row],[kelly/4 99]]*$W$2*$U$2</f>
        <v>#DIV/0!</v>
      </c>
      <c r="S4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9252</v>
      </c>
      <c r="B45" t="s">
        <v>31</v>
      </c>
      <c r="C45" s="1">
        <v>45627</v>
      </c>
      <c r="D45" t="s">
        <v>13</v>
      </c>
      <c r="E45">
        <v>1.5</v>
      </c>
      <c r="F45" s="2">
        <v>0.45454545454545398</v>
      </c>
      <c r="G45" s="2">
        <v>0.40625295745364598</v>
      </c>
      <c r="H45" s="2">
        <v>0.45054635579326502</v>
      </c>
      <c r="I45" s="2">
        <v>0.48192771084337299</v>
      </c>
      <c r="J45" s="2">
        <v>0.46333333333333299</v>
      </c>
      <c r="K45" s="2">
        <v>-1.8329202614199901E-3</v>
      </c>
      <c r="M45" s="2" t="e">
        <f>(Table1[[#This Row],[poisson_likelihood]] - (1-Table1[[#This Row],[poisson_likelihood]])/(1/Table1[[#This Row],[365 implied]]-1))/4</f>
        <v>#DIV/0!</v>
      </c>
      <c r="N45" s="3" t="e">
        <f>Table1[[#This Row],[kelly/4 365]]*$W$2*$U$2</f>
        <v>#DIV/0!</v>
      </c>
      <c r="P45" s="2" t="e">
        <f>(Table1[[#This Row],[poisson_likelihood]] - (1-Table1[[#This Row],[poisson_likelihood]])/(1/Table1[[#This Row],[99/pinn implied]]-1))/4</f>
        <v>#DIV/0!</v>
      </c>
      <c r="Q45" s="3" t="e">
        <f>Table1[[#This Row],[kelly/4 99]]*$W$2*$U$2</f>
        <v>#DIV/0!</v>
      </c>
      <c r="S4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9261</v>
      </c>
      <c r="B46" t="s">
        <v>36</v>
      </c>
      <c r="C46" s="1">
        <v>45627</v>
      </c>
      <c r="D46" t="s">
        <v>12</v>
      </c>
      <c r="E46">
        <v>1.5</v>
      </c>
      <c r="F46" s="2">
        <v>0.53191489361702105</v>
      </c>
      <c r="G46" s="2">
        <v>0.580515478101154</v>
      </c>
      <c r="H46" s="2">
        <v>0.52803551015800099</v>
      </c>
      <c r="I46" s="2">
        <v>0.51807228915662595</v>
      </c>
      <c r="J46" s="2">
        <v>0.49645390070921902</v>
      </c>
      <c r="K46" s="2">
        <v>-2.0719434383399101E-3</v>
      </c>
      <c r="M46" s="2" t="e">
        <f>(Table1[[#This Row],[poisson_likelihood]] - (1-Table1[[#This Row],[poisson_likelihood]])/(1/Table1[[#This Row],[365 implied]]-1))/4</f>
        <v>#DIV/0!</v>
      </c>
      <c r="N46" s="3" t="e">
        <f>Table1[[#This Row],[kelly/4 365]]*$W$2*$U$2</f>
        <v>#DIV/0!</v>
      </c>
      <c r="P46" s="2" t="e">
        <f>(Table1[[#This Row],[poisson_likelihood]] - (1-Table1[[#This Row],[poisson_likelihood]])/(1/Table1[[#This Row],[99/pinn implied]]-1))/4</f>
        <v>#DIV/0!</v>
      </c>
      <c r="Q46" s="3" t="e">
        <f>Table1[[#This Row],[kelly/4 99]]*$W$2*$U$2</f>
        <v>#DIV/0!</v>
      </c>
      <c r="S4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9302</v>
      </c>
      <c r="B47" t="s">
        <v>56</v>
      </c>
      <c r="C47" s="1">
        <v>45627</v>
      </c>
      <c r="D47" t="s">
        <v>13</v>
      </c>
      <c r="E47">
        <v>2.5</v>
      </c>
      <c r="F47" s="2">
        <v>0.66666666666666596</v>
      </c>
      <c r="G47" s="2">
        <v>0.61905238562264098</v>
      </c>
      <c r="H47" s="2">
        <v>0.663854495642339</v>
      </c>
      <c r="I47" s="2">
        <v>0.67647058823529405</v>
      </c>
      <c r="J47" s="2">
        <v>0.66996699669966997</v>
      </c>
      <c r="K47" s="2">
        <v>-2.1091282682456601E-3</v>
      </c>
      <c r="M47" s="2" t="e">
        <f>(Table1[[#This Row],[poisson_likelihood]] - (1-Table1[[#This Row],[poisson_likelihood]])/(1/Table1[[#This Row],[365 implied]]-1))/4</f>
        <v>#DIV/0!</v>
      </c>
      <c r="N47" s="3" t="e">
        <f>Table1[[#This Row],[kelly/4 365]]*$W$2*$U$2</f>
        <v>#DIV/0!</v>
      </c>
      <c r="P47" s="2" t="e">
        <f>(Table1[[#This Row],[poisson_likelihood]] - (1-Table1[[#This Row],[poisson_likelihood]])/(1/Table1[[#This Row],[99/pinn implied]]-1))/4</f>
        <v>#DIV/0!</v>
      </c>
      <c r="Q47" s="3" t="e">
        <f>Table1[[#This Row],[kelly/4 99]]*$W$2*$U$2</f>
        <v>#DIV/0!</v>
      </c>
      <c r="S4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9342</v>
      </c>
      <c r="B48" t="s">
        <v>76</v>
      </c>
      <c r="C48" s="1">
        <v>45627</v>
      </c>
      <c r="D48" t="s">
        <v>13</v>
      </c>
      <c r="E48">
        <v>2.5</v>
      </c>
      <c r="F48" s="2">
        <v>0.62111801242235998</v>
      </c>
      <c r="G48" s="2">
        <v>0.56711665047436199</v>
      </c>
      <c r="H48" s="2">
        <v>0.61554156822244699</v>
      </c>
      <c r="I48" s="2">
        <v>0.577380952380952</v>
      </c>
      <c r="J48" s="2">
        <v>0.59731543624160999</v>
      </c>
      <c r="K48" s="2">
        <v>-3.6795390007618098E-3</v>
      </c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Row],[kelly/4 365]]*$W$2*$U$2</f>
        <v>#DIV/0!</v>
      </c>
      <c r="P48" s="2" t="e">
        <f>(Table1[[#This Row],[poisson_likelihood]] - (1-Table1[[#This Row],[poisson_likelihood]])/(1/Table1[[#This Row],[99/pinn implied]]-1))/4</f>
        <v>#DIV/0!</v>
      </c>
      <c r="Q48" s="3" t="e">
        <f>Table1[[#This Row],[kelly/4 99]]*$W$2*$U$2</f>
        <v>#DIV/0!</v>
      </c>
      <c r="S4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9341</v>
      </c>
      <c r="B49" t="s">
        <v>76</v>
      </c>
      <c r="C49" s="1">
        <v>45627</v>
      </c>
      <c r="D49" t="s">
        <v>12</v>
      </c>
      <c r="E49">
        <v>2.5</v>
      </c>
      <c r="F49" s="2">
        <v>0.39370078740157399</v>
      </c>
      <c r="G49" s="2">
        <v>0.43288334952563701</v>
      </c>
      <c r="H49" s="2">
        <v>0.38445843177755201</v>
      </c>
      <c r="I49" s="2">
        <v>0.42261904761904701</v>
      </c>
      <c r="J49" s="2">
        <v>0.40268456375838901</v>
      </c>
      <c r="K49" s="2">
        <v>-3.8109713125028498E-3</v>
      </c>
      <c r="M49" s="2" t="e">
        <f>(Table1[[#This Row],[poisson_likelihood]] - (1-Table1[[#This Row],[poisson_likelihood]])/(1/Table1[[#This Row],[365 implied]]-1))/4</f>
        <v>#DIV/0!</v>
      </c>
      <c r="N49" s="3" t="e">
        <f>Table1[[#This Row],[kelly/4 365]]*$W$2*$U$2</f>
        <v>#DIV/0!</v>
      </c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99]]*$W$2*$U$2</f>
        <v>#DIV/0!</v>
      </c>
      <c r="S4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9229</v>
      </c>
      <c r="B50" t="s">
        <v>20</v>
      </c>
      <c r="C50" s="1">
        <v>45627</v>
      </c>
      <c r="D50" t="s">
        <v>12</v>
      </c>
      <c r="E50">
        <v>2.5</v>
      </c>
      <c r="F50" s="2">
        <v>0.485436893203883</v>
      </c>
      <c r="G50" s="2">
        <v>0.51979745350334305</v>
      </c>
      <c r="H50" s="2">
        <v>0.47728270936803602</v>
      </c>
      <c r="I50" s="2">
        <v>0.435294117647058</v>
      </c>
      <c r="J50" s="2">
        <v>0.41237113402061798</v>
      </c>
      <c r="K50" s="2">
        <v>-3.96170252402008E-3</v>
      </c>
      <c r="M50" s="2" t="e">
        <f>(Table1[[#This Row],[poisson_likelihood]] - (1-Table1[[#This Row],[poisson_likelihood]])/(1/Table1[[#This Row],[365 implied]]-1))/4</f>
        <v>#DIV/0!</v>
      </c>
      <c r="N50" s="3" t="e">
        <f>Table1[[#This Row],[kelly/4 365]]*$W$2*$U$2</f>
        <v>#DIV/0!</v>
      </c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99]]*$W$2*$U$2</f>
        <v>#DIV/0!</v>
      </c>
      <c r="S5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9274</v>
      </c>
      <c r="B51" t="s">
        <v>42</v>
      </c>
      <c r="C51" s="1">
        <v>45627</v>
      </c>
      <c r="D51" t="s">
        <v>13</v>
      </c>
      <c r="E51">
        <v>2.5</v>
      </c>
      <c r="F51" s="2">
        <v>0.46948356807511699</v>
      </c>
      <c r="G51" s="2">
        <v>0.42832323782109599</v>
      </c>
      <c r="H51" s="2">
        <v>0.46055471863386299</v>
      </c>
      <c r="I51" s="2">
        <v>0.42857142857142799</v>
      </c>
      <c r="J51" s="2">
        <v>0.455813953488372</v>
      </c>
      <c r="K51" s="2">
        <v>-4.20762152873266E-3</v>
      </c>
      <c r="M51" s="2" t="e">
        <f>(Table1[[#This Row],[poisson_likelihood]] - (1-Table1[[#This Row],[poisson_likelihood]])/(1/Table1[[#This Row],[365 implied]]-1))/4</f>
        <v>#DIV/0!</v>
      </c>
      <c r="N51" s="3" t="e">
        <f>Table1[[#This Row],[kelly/4 365]]*$W$2*$U$2</f>
        <v>#DIV/0!</v>
      </c>
      <c r="P51" s="2" t="e">
        <f>(Table1[[#This Row],[poisson_likelihood]] - (1-Table1[[#This Row],[poisson_likelihood]])/(1/Table1[[#This Row],[99/pinn implied]]-1))/4</f>
        <v>#DIV/0!</v>
      </c>
      <c r="Q51" s="3" t="e">
        <f>Table1[[#This Row],[kelly/4 99]]*$W$2*$U$2</f>
        <v>#DIV/0!</v>
      </c>
      <c r="S5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9312</v>
      </c>
      <c r="B52" t="s">
        <v>61</v>
      </c>
      <c r="C52" s="1">
        <v>45627</v>
      </c>
      <c r="D52" t="s">
        <v>13</v>
      </c>
      <c r="E52">
        <v>1.5</v>
      </c>
      <c r="F52" s="2">
        <v>0.39370078740157399</v>
      </c>
      <c r="G52" s="2">
        <v>0.34450375676134998</v>
      </c>
      <c r="H52" s="2">
        <v>0.38299233586413201</v>
      </c>
      <c r="I52" s="2">
        <v>0.36312849162011102</v>
      </c>
      <c r="J52" s="2">
        <v>0.37942122186495097</v>
      </c>
      <c r="K52" s="2">
        <v>-4.4154978742050096E-3</v>
      </c>
      <c r="M52" s="2" t="e">
        <f>(Table1[[#This Row],[poisson_likelihood]] - (1-Table1[[#This Row],[poisson_likelihood]])/(1/Table1[[#This Row],[365 implied]]-1))/4</f>
        <v>#DIV/0!</v>
      </c>
      <c r="N52" s="3" t="e">
        <f>Table1[[#This Row],[kelly/4 365]]*$W$2*$U$2</f>
        <v>#DIV/0!</v>
      </c>
      <c r="P52" s="2" t="e">
        <f>(Table1[[#This Row],[poisson_likelihood]] - (1-Table1[[#This Row],[poisson_likelihood]])/(1/Table1[[#This Row],[99/pinn implied]]-1))/4</f>
        <v>#DIV/0!</v>
      </c>
      <c r="Q52" s="3" t="e">
        <f>Table1[[#This Row],[kelly/4 99]]*$W$2*$U$2</f>
        <v>#DIV/0!</v>
      </c>
      <c r="S5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9318</v>
      </c>
      <c r="B53" t="s">
        <v>64</v>
      </c>
      <c r="C53" s="1">
        <v>45627</v>
      </c>
      <c r="D53" t="s">
        <v>13</v>
      </c>
      <c r="E53">
        <v>2.5</v>
      </c>
      <c r="F53" s="2">
        <v>0.56497175141242895</v>
      </c>
      <c r="G53" s="2">
        <v>0.51278199101254596</v>
      </c>
      <c r="H53" s="2">
        <v>0.55679984762694601</v>
      </c>
      <c r="I53" s="2">
        <v>0.60493827160493796</v>
      </c>
      <c r="J53" s="2">
        <v>0.60507246376811596</v>
      </c>
      <c r="K53" s="2">
        <v>-4.6961914611380303E-3</v>
      </c>
      <c r="M53" s="2" t="e">
        <f>(Table1[[#This Row],[poisson_likelihood]] - (1-Table1[[#This Row],[poisson_likelihood]])/(1/Table1[[#This Row],[365 implied]]-1))/4</f>
        <v>#DIV/0!</v>
      </c>
      <c r="N53" s="3" t="e">
        <f>Table1[[#This Row],[kelly/4 365]]*$W$2*$U$2</f>
        <v>#DIV/0!</v>
      </c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99]]*$W$2*$U$2</f>
        <v>#DIV/0!</v>
      </c>
      <c r="S5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9239</v>
      </c>
      <c r="B54" t="s">
        <v>25</v>
      </c>
      <c r="C54" s="1">
        <v>45627</v>
      </c>
      <c r="D54" t="s">
        <v>12</v>
      </c>
      <c r="E54">
        <v>1.5</v>
      </c>
      <c r="F54" s="2">
        <v>0.62893081761006198</v>
      </c>
      <c r="G54" s="2">
        <v>0.66082515760557503</v>
      </c>
      <c r="H54" s="2">
        <v>0.62151782861162996</v>
      </c>
      <c r="I54" s="2">
        <v>0.61497326203208502</v>
      </c>
      <c r="J54" s="2">
        <v>0.63076923076922997</v>
      </c>
      <c r="K54" s="2">
        <v>-4.9943442828419803E-3</v>
      </c>
      <c r="M54" s="2" t="e">
        <f>(Table1[[#This Row],[poisson_likelihood]] - (1-Table1[[#This Row],[poisson_likelihood]])/(1/Table1[[#This Row],[365 implied]]-1))/4</f>
        <v>#DIV/0!</v>
      </c>
      <c r="N54" s="3" t="e">
        <f>Table1[[#This Row],[kelly/4 365]]*$W$2*$U$2</f>
        <v>#DIV/0!</v>
      </c>
      <c r="P54" s="2" t="e">
        <f>(Table1[[#This Row],[poisson_likelihood]] - (1-Table1[[#This Row],[poisson_likelihood]])/(1/Table1[[#This Row],[99/pinn implied]]-1))/4</f>
        <v>#DIV/0!</v>
      </c>
      <c r="Q54" s="3" t="e">
        <f>Table1[[#This Row],[kelly/4 99]]*$W$2*$U$2</f>
        <v>#DIV/0!</v>
      </c>
      <c r="S5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9313</v>
      </c>
      <c r="B55" t="s">
        <v>62</v>
      </c>
      <c r="C55" s="1">
        <v>45627</v>
      </c>
      <c r="D55" t="s">
        <v>12</v>
      </c>
      <c r="E55">
        <v>1.5</v>
      </c>
      <c r="F55" s="2">
        <v>0.61728395061728303</v>
      </c>
      <c r="G55" s="2">
        <v>0.63345271190735397</v>
      </c>
      <c r="H55" s="2">
        <v>0.60628661197655798</v>
      </c>
      <c r="I55" s="2">
        <v>0.62569832402234604</v>
      </c>
      <c r="J55" s="2">
        <v>0.61783439490445802</v>
      </c>
      <c r="K55" s="2">
        <v>-7.1837454024095398E-3</v>
      </c>
      <c r="M55" s="2" t="e">
        <f>(Table1[[#This Row],[poisson_likelihood]] - (1-Table1[[#This Row],[poisson_likelihood]])/(1/Table1[[#This Row],[365 implied]]-1))/4</f>
        <v>#DIV/0!</v>
      </c>
      <c r="N55" s="3" t="e">
        <f>Table1[[#This Row],[kelly/4 365]]*$W$2*$U$2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99]]*$W$2*$U$2</f>
        <v>#DIV/0!</v>
      </c>
      <c r="S5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9278</v>
      </c>
      <c r="B56" t="s">
        <v>44</v>
      </c>
      <c r="C56" s="1">
        <v>45627</v>
      </c>
      <c r="D56" t="s">
        <v>13</v>
      </c>
      <c r="E56">
        <v>1.5</v>
      </c>
      <c r="F56" s="2">
        <v>0.44247787610619399</v>
      </c>
      <c r="G56" s="2">
        <v>0.38578082483917497</v>
      </c>
      <c r="H56" s="2">
        <v>0.42336943583586401</v>
      </c>
      <c r="I56" s="2">
        <v>0.46107784431137699</v>
      </c>
      <c r="J56" s="2">
        <v>0.47157190635451501</v>
      </c>
      <c r="K56" s="2">
        <v>-8.5684672640765E-3</v>
      </c>
      <c r="M56" s="2" t="e">
        <f>(Table1[[#This Row],[poisson_likelihood]] - (1-Table1[[#This Row],[poisson_likelihood]])/(1/Table1[[#This Row],[365 implied]]-1))/4</f>
        <v>#DIV/0!</v>
      </c>
      <c r="N56" s="3" t="e">
        <f>Table1[[#This Row],[kelly/4 365]]*$W$2*$U$2</f>
        <v>#DIV/0!</v>
      </c>
      <c r="P56" s="2" t="e">
        <f>(Table1[[#This Row],[poisson_likelihood]] - (1-Table1[[#This Row],[poisson_likelihood]])/(1/Table1[[#This Row],[99/pinn implied]]-1))/4</f>
        <v>#DIV/0!</v>
      </c>
      <c r="Q56" s="3" t="e">
        <f>Table1[[#This Row],[kelly/4 99]]*$W$2*$U$2</f>
        <v>#DIV/0!</v>
      </c>
      <c r="S5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9276</v>
      </c>
      <c r="B57" t="s">
        <v>43</v>
      </c>
      <c r="C57" s="1">
        <v>45627</v>
      </c>
      <c r="D57" t="s">
        <v>13</v>
      </c>
      <c r="E57">
        <v>2.5</v>
      </c>
      <c r="F57" s="2">
        <v>0.58479532163742598</v>
      </c>
      <c r="G57" s="2">
        <v>0.52791648267512903</v>
      </c>
      <c r="H57" s="2">
        <v>0.57040820432175399</v>
      </c>
      <c r="I57" s="2">
        <v>0.6</v>
      </c>
      <c r="J57" s="2">
        <v>0.58052434456928803</v>
      </c>
      <c r="K57" s="2">
        <v>-8.6626657076759005E-3</v>
      </c>
      <c r="M57" s="2" t="e">
        <f>(Table1[[#This Row],[poisson_likelihood]] - (1-Table1[[#This Row],[poisson_likelihood]])/(1/Table1[[#This Row],[365 implied]]-1))/4</f>
        <v>#DIV/0!</v>
      </c>
      <c r="N57" s="3" t="e">
        <f>Table1[[#This Row],[kelly/4 365]]*$W$2*$U$2</f>
        <v>#DIV/0!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99]]*$W$2*$U$2</f>
        <v>#DIV/0!</v>
      </c>
      <c r="S5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9333</v>
      </c>
      <c r="B58" t="s">
        <v>72</v>
      </c>
      <c r="C58" s="1">
        <v>45627</v>
      </c>
      <c r="D58" t="s">
        <v>12</v>
      </c>
      <c r="E58">
        <v>2.5</v>
      </c>
      <c r="F58" s="2">
        <v>0.414937759336099</v>
      </c>
      <c r="G58" s="2">
        <v>0.43544229010316698</v>
      </c>
      <c r="H58" s="2">
        <v>0.39310563770683798</v>
      </c>
      <c r="I58" s="2">
        <v>0.32960893854748602</v>
      </c>
      <c r="J58" s="2">
        <v>0.337579617834394</v>
      </c>
      <c r="K58" s="2">
        <v>-9.3289739586025003E-3</v>
      </c>
      <c r="M58" s="2" t="e">
        <f>(Table1[[#This Row],[poisson_likelihood]] - (1-Table1[[#This Row],[poisson_likelihood]])/(1/Table1[[#This Row],[365 implied]]-1))/4</f>
        <v>#DIV/0!</v>
      </c>
      <c r="N58" s="3" t="e">
        <f>Table1[[#This Row],[kelly/4 365]]*$W$2*$U$2</f>
        <v>#DIV/0!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99]]*$W$2*$U$2</f>
        <v>#DIV/0!</v>
      </c>
      <c r="S5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9309</v>
      </c>
      <c r="B59" t="s">
        <v>60</v>
      </c>
      <c r="C59" s="1">
        <v>45627</v>
      </c>
      <c r="D59" t="s">
        <v>12</v>
      </c>
      <c r="E59">
        <v>1.5</v>
      </c>
      <c r="F59" s="2">
        <v>0.62893081761006198</v>
      </c>
      <c r="G59" s="2">
        <v>0.63808774111149902</v>
      </c>
      <c r="H59" s="2">
        <v>0.61449599763879703</v>
      </c>
      <c r="I59" s="2">
        <v>0.57526881720430101</v>
      </c>
      <c r="J59" s="2">
        <v>0.54347826086956497</v>
      </c>
      <c r="K59" s="2">
        <v>-9.7251541331829505E-3</v>
      </c>
      <c r="M59" s="2" t="e">
        <f>(Table1[[#This Row],[poisson_likelihood]] - (1-Table1[[#This Row],[poisson_likelihood]])/(1/Table1[[#This Row],[365 implied]]-1))/4</f>
        <v>#DIV/0!</v>
      </c>
      <c r="N59" s="3" t="e">
        <f>Table1[[#This Row],[kelly/4 365]]*$W$2*$U$2</f>
        <v>#DIV/0!</v>
      </c>
      <c r="P59" s="2" t="e">
        <f>(Table1[[#This Row],[poisson_likelihood]] - (1-Table1[[#This Row],[poisson_likelihood]])/(1/Table1[[#This Row],[99/pinn implied]]-1))/4</f>
        <v>#DIV/0!</v>
      </c>
      <c r="Q59" s="3" t="e">
        <f>Table1[[#This Row],[kelly/4 99]]*$W$2*$U$2</f>
        <v>#DIV/0!</v>
      </c>
      <c r="S5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9259</v>
      </c>
      <c r="B60" t="s">
        <v>35</v>
      </c>
      <c r="C60" s="1">
        <v>45627</v>
      </c>
      <c r="D60" t="s">
        <v>12</v>
      </c>
      <c r="E60">
        <v>1.5</v>
      </c>
      <c r="F60" s="2">
        <v>0.47169811320754701</v>
      </c>
      <c r="G60" s="2">
        <v>0.50703027320858796</v>
      </c>
      <c r="H60" s="2">
        <v>0.45110557891464598</v>
      </c>
      <c r="I60" s="2">
        <v>0.41134751773049599</v>
      </c>
      <c r="J60" s="2">
        <v>0.402930402930402</v>
      </c>
      <c r="K60" s="2">
        <v>-9.7446814064619993E-3</v>
      </c>
      <c r="M60" s="2" t="e">
        <f>(Table1[[#This Row],[poisson_likelihood]] - (1-Table1[[#This Row],[poisson_likelihood]])/(1/Table1[[#This Row],[365 implied]]-1))/4</f>
        <v>#DIV/0!</v>
      </c>
      <c r="N60" s="3" t="e">
        <f>Table1[[#This Row],[kelly/4 365]]*$W$2*$U$2</f>
        <v>#DIV/0!</v>
      </c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99]]*$W$2*$U$2</f>
        <v>#DIV/0!</v>
      </c>
      <c r="S6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9296</v>
      </c>
      <c r="B61" t="s">
        <v>53</v>
      </c>
      <c r="C61" s="1">
        <v>45627</v>
      </c>
      <c r="D61" t="s">
        <v>13</v>
      </c>
      <c r="E61">
        <v>1.5</v>
      </c>
      <c r="F61" s="2">
        <v>0.39370078740157399</v>
      </c>
      <c r="G61" s="2">
        <v>0.33794585732105198</v>
      </c>
      <c r="H61" s="2">
        <v>0.368298218210941</v>
      </c>
      <c r="I61" s="2">
        <v>0.36612021857923499</v>
      </c>
      <c r="J61" s="2">
        <v>0.36645962732919202</v>
      </c>
      <c r="K61" s="2">
        <v>-1.04744359974362E-2</v>
      </c>
      <c r="M61" s="2" t="e">
        <f>(Table1[[#This Row],[poisson_likelihood]] - (1-Table1[[#This Row],[poisson_likelihood]])/(1/Table1[[#This Row],[365 implied]]-1))/4</f>
        <v>#DIV/0!</v>
      </c>
      <c r="N61" s="3" t="e">
        <f>Table1[[#This Row],[kelly/4 365]]*$W$2*$U$2</f>
        <v>#DIV/0!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99]]*$W$2*$U$2</f>
        <v>#DIV/0!</v>
      </c>
      <c r="S6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9332</v>
      </c>
      <c r="B62" t="s">
        <v>71</v>
      </c>
      <c r="C62" s="1">
        <v>45627</v>
      </c>
      <c r="D62" t="s">
        <v>13</v>
      </c>
      <c r="E62">
        <v>1.5</v>
      </c>
      <c r="F62" s="2">
        <v>0.46296296296296202</v>
      </c>
      <c r="G62" s="2">
        <v>0.392670451702606</v>
      </c>
      <c r="H62" s="2">
        <v>0.43973158691328401</v>
      </c>
      <c r="I62" s="2">
        <v>0.375</v>
      </c>
      <c r="J62" s="2">
        <v>0.372180451127819</v>
      </c>
      <c r="K62" s="2">
        <v>-1.0814606092091599E-2</v>
      </c>
      <c r="M62" s="2" t="e">
        <f>(Table1[[#This Row],[poisson_likelihood]] - (1-Table1[[#This Row],[poisson_likelihood]])/(1/Table1[[#This Row],[365 implied]]-1))/4</f>
        <v>#DIV/0!</v>
      </c>
      <c r="N62" s="3" t="e">
        <f>Table1[[#This Row],[kelly/4 365]]*$W$2*$U$2</f>
        <v>#DIV/0!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99]]*$W$2*$U$2</f>
        <v>#DIV/0!</v>
      </c>
      <c r="S6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9264</v>
      </c>
      <c r="B63" t="s">
        <v>37</v>
      </c>
      <c r="C63" s="1">
        <v>45627</v>
      </c>
      <c r="D63" t="s">
        <v>13</v>
      </c>
      <c r="E63">
        <v>2.5</v>
      </c>
      <c r="F63" s="2">
        <v>0.61728395061728303</v>
      </c>
      <c r="G63" s="2">
        <v>0.550371464176167</v>
      </c>
      <c r="H63" s="2">
        <v>0.60052800714969501</v>
      </c>
      <c r="I63" s="2">
        <v>0.647887323943662</v>
      </c>
      <c r="J63" s="2">
        <v>0.66091954022988497</v>
      </c>
      <c r="K63" s="2">
        <v>-1.0945414684472901E-2</v>
      </c>
      <c r="M63" s="2" t="e">
        <f>(Table1[[#This Row],[poisson_likelihood]] - (1-Table1[[#This Row],[poisson_likelihood]])/(1/Table1[[#This Row],[365 implied]]-1))/4</f>
        <v>#DIV/0!</v>
      </c>
      <c r="N63" s="3" t="e">
        <f>Table1[[#This Row],[kelly/4 365]]*$W$2*$U$2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99]]*$W$2*$U$2</f>
        <v>#DIV/0!</v>
      </c>
      <c r="S6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9246</v>
      </c>
      <c r="B64" t="s">
        <v>28</v>
      </c>
      <c r="C64" s="1">
        <v>45627</v>
      </c>
      <c r="D64" t="s">
        <v>13</v>
      </c>
      <c r="E64">
        <v>1.5</v>
      </c>
      <c r="F64" s="2">
        <v>0.512820512820512</v>
      </c>
      <c r="G64" s="2">
        <v>0.43828345438699001</v>
      </c>
      <c r="H64" s="2">
        <v>0.49026409076194399</v>
      </c>
      <c r="I64" s="2">
        <v>0.50793650793650702</v>
      </c>
      <c r="J64" s="2">
        <v>0.51963746223564899</v>
      </c>
      <c r="K64" s="2">
        <v>-1.15750060563706E-2</v>
      </c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Row],[kelly/4 365]]*$W$2*$U$2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99]]*$W$2*$U$2</f>
        <v>#DIV/0!</v>
      </c>
      <c r="S6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9291</v>
      </c>
      <c r="B65" t="s">
        <v>51</v>
      </c>
      <c r="C65" s="1">
        <v>45627</v>
      </c>
      <c r="D65" t="s">
        <v>12</v>
      </c>
      <c r="E65">
        <v>2.5</v>
      </c>
      <c r="F65" s="2">
        <v>0.413223140495867</v>
      </c>
      <c r="G65" s="2">
        <v>0.422993666092428</v>
      </c>
      <c r="H65" s="2">
        <v>0.38592476670457598</v>
      </c>
      <c r="I65" s="2">
        <v>0.39784946236559099</v>
      </c>
      <c r="J65" s="2">
        <v>0.38216560509554098</v>
      </c>
      <c r="K65" s="2">
        <v>-1.16306451716415E-2</v>
      </c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Row],[kelly/4 365]]*$W$2*$U$2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99]]*$W$2*$U$2</f>
        <v>#DIV/0!</v>
      </c>
      <c r="S6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9245</v>
      </c>
      <c r="B66" t="s">
        <v>28</v>
      </c>
      <c r="C66" s="1">
        <v>45627</v>
      </c>
      <c r="D66" t="s">
        <v>12</v>
      </c>
      <c r="E66">
        <v>1.5</v>
      </c>
      <c r="F66" s="2">
        <v>0.53191489361702105</v>
      </c>
      <c r="G66" s="2">
        <v>0.56171654561300899</v>
      </c>
      <c r="H66" s="2">
        <v>0.50973590923805501</v>
      </c>
      <c r="I66" s="2">
        <v>0.49206349206349198</v>
      </c>
      <c r="J66" s="2">
        <v>0.48036253776435001</v>
      </c>
      <c r="K66" s="2">
        <v>-1.18455939296748E-2</v>
      </c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Row],[kelly/4 365]]*$W$2*$U$2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99]]*$W$2*$U$2</f>
        <v>#DIV/0!</v>
      </c>
      <c r="S6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9288</v>
      </c>
      <c r="B67" t="s">
        <v>49</v>
      </c>
      <c r="C67" s="1">
        <v>45627</v>
      </c>
      <c r="D67" t="s">
        <v>13</v>
      </c>
      <c r="E67">
        <v>1.5</v>
      </c>
      <c r="F67" s="2">
        <v>0.56179775280898803</v>
      </c>
      <c r="G67" s="2">
        <v>0.48112767962077102</v>
      </c>
      <c r="H67" s="2">
        <v>0.538049600828724</v>
      </c>
      <c r="I67" s="2">
        <v>0.50303030303030305</v>
      </c>
      <c r="J67" s="2">
        <v>0.541379310344827</v>
      </c>
      <c r="K67" s="2">
        <v>-1.3548625168227701E-2</v>
      </c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Row],[kelly/4 365]]*$W$2*$U$2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99]]*$W$2*$U$2</f>
        <v>#DIV/0!</v>
      </c>
      <c r="S6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9281</v>
      </c>
      <c r="B68" t="s">
        <v>46</v>
      </c>
      <c r="C68" s="1">
        <v>45627</v>
      </c>
      <c r="D68" t="s">
        <v>12</v>
      </c>
      <c r="E68">
        <v>3.5</v>
      </c>
      <c r="F68" s="2">
        <v>0.47846889952153099</v>
      </c>
      <c r="G68" s="2">
        <v>0.48582936625617601</v>
      </c>
      <c r="H68" s="2">
        <v>0.448688942290146</v>
      </c>
      <c r="I68" s="2">
        <v>0.34285714285714203</v>
      </c>
      <c r="J68" s="2">
        <v>0.35807860262008701</v>
      </c>
      <c r="K68" s="2">
        <v>-1.42752547278884E-2</v>
      </c>
      <c r="M68" s="2" t="e">
        <f>(Table1[[#This Row],[poisson_likelihood]] - (1-Table1[[#This Row],[poisson_likelihood]])/(1/Table1[[#This Row],[365 implied]]-1))/4</f>
        <v>#DIV/0!</v>
      </c>
      <c r="N68" s="3" t="e">
        <f>Table1[[#This Row],[kelly/4 365]]*$W$2*$U$2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99]]*$W$2*$U$2</f>
        <v>#DIV/0!</v>
      </c>
      <c r="S6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9331</v>
      </c>
      <c r="B69" t="s">
        <v>71</v>
      </c>
      <c r="C69" s="1">
        <v>45627</v>
      </c>
      <c r="D69" t="s">
        <v>12</v>
      </c>
      <c r="E69">
        <v>1.5</v>
      </c>
      <c r="F69" s="2">
        <v>0.58479532163742598</v>
      </c>
      <c r="G69" s="2">
        <v>0.60732954829739305</v>
      </c>
      <c r="H69" s="2">
        <v>0.56026841308671504</v>
      </c>
      <c r="I69" s="2">
        <v>0.625</v>
      </c>
      <c r="J69" s="2">
        <v>0.62781954887218006</v>
      </c>
      <c r="K69" s="2">
        <v>-1.47679625428579E-2</v>
      </c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Row],[kelly/4 365]]*$W$2*$U$2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99]]*$W$2*$U$2</f>
        <v>#DIV/0!</v>
      </c>
      <c r="S6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9271</v>
      </c>
      <c r="B70" t="s">
        <v>41</v>
      </c>
      <c r="C70" s="1">
        <v>45627</v>
      </c>
      <c r="D70" t="s">
        <v>12</v>
      </c>
      <c r="E70">
        <v>1.5</v>
      </c>
      <c r="F70" s="2">
        <v>0.57803468208092401</v>
      </c>
      <c r="G70" s="2">
        <v>0.59192211932413097</v>
      </c>
      <c r="H70" s="2">
        <v>0.55241141882188805</v>
      </c>
      <c r="I70" s="2">
        <v>0.59477124183006502</v>
      </c>
      <c r="J70" s="2">
        <v>0.56055363321799301</v>
      </c>
      <c r="K70" s="2">
        <v>-1.51809059719633E-2</v>
      </c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Row],[kelly/4 365]]*$W$2*$U$2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99]]*$W$2*$U$2</f>
        <v>#DIV/0!</v>
      </c>
      <c r="S7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9299</v>
      </c>
      <c r="B71" t="s">
        <v>55</v>
      </c>
      <c r="C71" s="1">
        <v>45627</v>
      </c>
      <c r="D71" t="s">
        <v>12</v>
      </c>
      <c r="E71">
        <v>1.5</v>
      </c>
      <c r="F71" s="2">
        <v>0.59523809523809501</v>
      </c>
      <c r="G71" s="2">
        <v>0.61105136227656198</v>
      </c>
      <c r="H71" s="2">
        <v>0.57018322018696399</v>
      </c>
      <c r="I71" s="2">
        <v>0.51401869158878499</v>
      </c>
      <c r="J71" s="2">
        <v>0.50833333333333297</v>
      </c>
      <c r="K71" s="2">
        <v>-1.5475069884521899E-2</v>
      </c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Row],[kelly/4 365]]*$W$2*$U$2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99]]*$W$2*$U$2</f>
        <v>#DIV/0!</v>
      </c>
      <c r="S7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9275</v>
      </c>
      <c r="B72" t="s">
        <v>43</v>
      </c>
      <c r="C72" s="1">
        <v>45627</v>
      </c>
      <c r="D72" t="s">
        <v>12</v>
      </c>
      <c r="E72">
        <v>2.5</v>
      </c>
      <c r="F72" s="2">
        <v>0.46296296296296202</v>
      </c>
      <c r="G72" s="2">
        <v>0.47208351732486997</v>
      </c>
      <c r="H72" s="2">
        <v>0.42959179567824501</v>
      </c>
      <c r="I72" s="2">
        <v>0.4</v>
      </c>
      <c r="J72" s="2">
        <v>0.41947565543071103</v>
      </c>
      <c r="K72" s="2">
        <v>-1.55348537359892E-2</v>
      </c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Row],[kelly/4 365]]*$W$2*$U$2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99]]*$W$2*$U$2</f>
        <v>#DIV/0!</v>
      </c>
      <c r="S7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9272</v>
      </c>
      <c r="B73" t="s">
        <v>41</v>
      </c>
      <c r="C73" s="1">
        <v>45627</v>
      </c>
      <c r="D73" t="s">
        <v>13</v>
      </c>
      <c r="E73">
        <v>1.5</v>
      </c>
      <c r="F73" s="2">
        <v>0.48076923076923</v>
      </c>
      <c r="G73" s="2">
        <v>0.40807788067586798</v>
      </c>
      <c r="H73" s="2">
        <v>0.44758858117811101</v>
      </c>
      <c r="I73" s="2">
        <v>0.40522875816993398</v>
      </c>
      <c r="J73" s="2">
        <v>0.43944636678200599</v>
      </c>
      <c r="K73" s="2">
        <v>-1.5975868321649999E-2</v>
      </c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Row],[kelly/4 365]]*$W$2*$U$2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99]]*$W$2*$U$2</f>
        <v>#DIV/0!</v>
      </c>
      <c r="S7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9240</v>
      </c>
      <c r="B74" t="s">
        <v>25</v>
      </c>
      <c r="C74" s="1">
        <v>45627</v>
      </c>
      <c r="D74" t="s">
        <v>13</v>
      </c>
      <c r="E74">
        <v>1.5</v>
      </c>
      <c r="F74" s="2">
        <v>0.41666666666666602</v>
      </c>
      <c r="G74" s="2">
        <v>0.33917484239442403</v>
      </c>
      <c r="H74" s="2">
        <v>0.37848217138836898</v>
      </c>
      <c r="I74" s="2">
        <v>0.38502673796791398</v>
      </c>
      <c r="J74" s="2">
        <v>0.36923076923076897</v>
      </c>
      <c r="K74" s="2">
        <v>-1.6364783690698801E-2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9314</v>
      </c>
      <c r="B75" t="s">
        <v>62</v>
      </c>
      <c r="C75" s="1">
        <v>45627</v>
      </c>
      <c r="D75" t="s">
        <v>13</v>
      </c>
      <c r="E75">
        <v>1.5</v>
      </c>
      <c r="F75" s="2">
        <v>0.43103448275862</v>
      </c>
      <c r="G75" s="2">
        <v>0.36654728809264497</v>
      </c>
      <c r="H75" s="2">
        <v>0.39371338802344102</v>
      </c>
      <c r="I75" s="2">
        <v>0.37430167597765301</v>
      </c>
      <c r="J75" s="2">
        <v>0.38216560509554098</v>
      </c>
      <c r="K75" s="2">
        <v>-1.6398662838184599E-2</v>
      </c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Row],[kelly/4 365]]*$W$2*$U$2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9300</v>
      </c>
      <c r="B76" t="s">
        <v>55</v>
      </c>
      <c r="C76" s="1">
        <v>45627</v>
      </c>
      <c r="D76" t="s">
        <v>13</v>
      </c>
      <c r="E76">
        <v>1.5</v>
      </c>
      <c r="F76" s="2">
        <v>0.46511627906976699</v>
      </c>
      <c r="G76" s="2">
        <v>0.38894863772343802</v>
      </c>
      <c r="H76" s="2">
        <v>0.42981677981303501</v>
      </c>
      <c r="I76" s="2">
        <v>0.48598130841121401</v>
      </c>
      <c r="J76" s="2">
        <v>0.49166666666666597</v>
      </c>
      <c r="K76" s="2">
        <v>-1.6498679000428999E-2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9263</v>
      </c>
      <c r="B77" t="s">
        <v>37</v>
      </c>
      <c r="C77" s="1">
        <v>45627</v>
      </c>
      <c r="D77" t="s">
        <v>12</v>
      </c>
      <c r="E77">
        <v>2.5</v>
      </c>
      <c r="F77" s="2">
        <v>0.43859649122806998</v>
      </c>
      <c r="G77" s="2">
        <v>0.449628535823832</v>
      </c>
      <c r="H77" s="2">
        <v>0.39947199285030399</v>
      </c>
      <c r="I77" s="2">
        <v>0.352112676056338</v>
      </c>
      <c r="J77" s="2">
        <v>0.33908045977011397</v>
      </c>
      <c r="K77" s="2">
        <v>-1.74226281838488E-2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9310</v>
      </c>
      <c r="B78" t="s">
        <v>60</v>
      </c>
      <c r="C78" s="1">
        <v>45627</v>
      </c>
      <c r="D78" t="s">
        <v>13</v>
      </c>
      <c r="E78">
        <v>1.5</v>
      </c>
      <c r="F78" s="2">
        <v>0.42918454935622302</v>
      </c>
      <c r="G78" s="2">
        <v>0.36191225888849998</v>
      </c>
      <c r="H78" s="2">
        <v>0.38550400236120203</v>
      </c>
      <c r="I78" s="2">
        <v>0.42473118279569799</v>
      </c>
      <c r="J78" s="2">
        <v>0.45652173913043398</v>
      </c>
      <c r="K78" s="2">
        <v>-1.9130765883157499E-2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9282</v>
      </c>
      <c r="B79" t="s">
        <v>46</v>
      </c>
      <c r="C79" s="1">
        <v>45627</v>
      </c>
      <c r="D79" t="s">
        <v>13</v>
      </c>
      <c r="E79">
        <v>3.5</v>
      </c>
      <c r="F79" s="2">
        <v>0.58479532163742598</v>
      </c>
      <c r="G79" s="2">
        <v>0.51417063374382299</v>
      </c>
      <c r="H79" s="2">
        <v>0.551311057709853</v>
      </c>
      <c r="I79" s="2">
        <v>0.65714285714285703</v>
      </c>
      <c r="J79" s="2">
        <v>0.64192139737991205</v>
      </c>
      <c r="K79" s="2">
        <v>-2.0161299759207899E-2</v>
      </c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Row],[kelly/4 365]]*$W$2*$U$2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99]]*$W$2*$U$2</f>
        <v>#DIV/0!</v>
      </c>
      <c r="S7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9304</v>
      </c>
      <c r="B80" t="s">
        <v>57</v>
      </c>
      <c r="C80" s="1">
        <v>45627</v>
      </c>
      <c r="D80" t="s">
        <v>13</v>
      </c>
      <c r="E80">
        <v>2.5</v>
      </c>
      <c r="F80" s="2">
        <v>0.434782608695652</v>
      </c>
      <c r="G80" s="2">
        <v>0.36551953838808099</v>
      </c>
      <c r="H80" s="2">
        <v>0.38887440744842799</v>
      </c>
      <c r="I80" s="2">
        <v>0.36842105263157798</v>
      </c>
      <c r="J80" s="2">
        <v>0.35714285714285698</v>
      </c>
      <c r="K80" s="2">
        <v>-2.0305550551656601E-2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9287</v>
      </c>
      <c r="B81" t="s">
        <v>49</v>
      </c>
      <c r="C81" s="1">
        <v>45627</v>
      </c>
      <c r="D81" t="s">
        <v>12</v>
      </c>
      <c r="E81">
        <v>1.5</v>
      </c>
      <c r="F81" s="2">
        <v>0.50505050505050497</v>
      </c>
      <c r="G81" s="2">
        <v>0.51887232037922804</v>
      </c>
      <c r="H81" s="2">
        <v>0.46195039917127501</v>
      </c>
      <c r="I81" s="2">
        <v>0.49696969696969601</v>
      </c>
      <c r="J81" s="2">
        <v>0.458620689655172</v>
      </c>
      <c r="K81" s="2">
        <v>-2.17699514389985E-2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9292</v>
      </c>
      <c r="B82" t="s">
        <v>51</v>
      </c>
      <c r="C82" s="1">
        <v>45627</v>
      </c>
      <c r="D82" t="s">
        <v>13</v>
      </c>
      <c r="E82">
        <v>2.5</v>
      </c>
      <c r="F82" s="2">
        <v>0.64516129032257996</v>
      </c>
      <c r="G82" s="2">
        <v>0.57700633390757095</v>
      </c>
      <c r="H82" s="2">
        <v>0.61407523329542302</v>
      </c>
      <c r="I82" s="2">
        <v>0.60215053763440796</v>
      </c>
      <c r="J82" s="2">
        <v>0.61783439490445802</v>
      </c>
      <c r="K82" s="2">
        <v>-2.1901540178224599E-2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9301</v>
      </c>
      <c r="B83" t="s">
        <v>56</v>
      </c>
      <c r="C83" s="1">
        <v>45627</v>
      </c>
      <c r="D83" t="s">
        <v>12</v>
      </c>
      <c r="E83">
        <v>2.5</v>
      </c>
      <c r="F83" s="2">
        <v>0.39215686274509798</v>
      </c>
      <c r="G83" s="2">
        <v>0.38094761437735802</v>
      </c>
      <c r="H83" s="2">
        <v>0.33614550435766</v>
      </c>
      <c r="I83" s="2">
        <v>0.32352941176470501</v>
      </c>
      <c r="J83" s="2">
        <v>0.33003300330032997</v>
      </c>
      <c r="K83" s="2">
        <v>-2.3036929659349101E-2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9334</v>
      </c>
      <c r="B84" t="s">
        <v>72</v>
      </c>
      <c r="C84" s="1">
        <v>45627</v>
      </c>
      <c r="D84" t="s">
        <v>13</v>
      </c>
      <c r="E84">
        <v>2.5</v>
      </c>
      <c r="F84" s="2">
        <v>0.64102564102564097</v>
      </c>
      <c r="G84" s="2">
        <v>0.56455770989683196</v>
      </c>
      <c r="H84" s="2">
        <v>0.60689436229316096</v>
      </c>
      <c r="I84" s="2">
        <v>0.67039106145251304</v>
      </c>
      <c r="J84" s="2">
        <v>0.66242038216560495</v>
      </c>
      <c r="K84" s="2">
        <v>-2.3769997688691299E-2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9317</v>
      </c>
      <c r="B85" t="s">
        <v>64</v>
      </c>
      <c r="C85" s="1">
        <v>45627</v>
      </c>
      <c r="D85" t="s">
        <v>12</v>
      </c>
      <c r="E85">
        <v>2.5</v>
      </c>
      <c r="F85" s="2">
        <v>0.49504950495049499</v>
      </c>
      <c r="G85" s="2">
        <v>0.48721800898745299</v>
      </c>
      <c r="H85" s="2">
        <v>0.44320015237305299</v>
      </c>
      <c r="I85" s="2">
        <v>0.39506172839506098</v>
      </c>
      <c r="J85" s="2">
        <v>0.39492753623188398</v>
      </c>
      <c r="K85" s="2">
        <v>-2.5670512795693899E-2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9316</v>
      </c>
      <c r="B86" t="s">
        <v>63</v>
      </c>
      <c r="C86" s="1">
        <v>45627</v>
      </c>
      <c r="D86" t="s">
        <v>13</v>
      </c>
      <c r="E86">
        <v>1.5</v>
      </c>
      <c r="F86" s="2">
        <v>0.41666666666666602</v>
      </c>
      <c r="G86" s="2">
        <v>0.29963488097535801</v>
      </c>
      <c r="H86" s="2">
        <v>0.35648097632906001</v>
      </c>
      <c r="I86" s="2">
        <v>0.34104046242774499</v>
      </c>
      <c r="J86" s="2">
        <v>0.35830618892508098</v>
      </c>
      <c r="K86" s="2">
        <v>-2.5793867287545399E-2</v>
      </c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Row],[kelly/4 365]]*$W$2*$U$2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99]]*$W$2*$U$2</f>
        <v>#DIV/0!</v>
      </c>
      <c r="S8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9339</v>
      </c>
      <c r="B87" t="s">
        <v>75</v>
      </c>
      <c r="C87" s="1">
        <v>45627</v>
      </c>
      <c r="D87" t="s">
        <v>12</v>
      </c>
      <c r="E87">
        <v>3.5</v>
      </c>
      <c r="F87" s="2">
        <v>0.43103448275862</v>
      </c>
      <c r="G87" s="2">
        <v>0.41327619054592102</v>
      </c>
      <c r="H87" s="2">
        <v>0.36950152823328097</v>
      </c>
      <c r="I87" s="2">
        <v>0.39673913043478198</v>
      </c>
      <c r="J87" s="2">
        <v>0.42452830188679203</v>
      </c>
      <c r="K87" s="2">
        <v>-2.7037207291437E-2</v>
      </c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Row],[kelly/4 365]]*$W$2*$U$2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99]]*$W$2*$U$2</f>
        <v>#DIV/0!</v>
      </c>
      <c r="S8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9303</v>
      </c>
      <c r="B88" t="s">
        <v>57</v>
      </c>
      <c r="C88" s="1">
        <v>45627</v>
      </c>
      <c r="D88" t="s">
        <v>12</v>
      </c>
      <c r="E88">
        <v>2.5</v>
      </c>
      <c r="F88" s="2">
        <v>0.64935064935064901</v>
      </c>
      <c r="G88" s="2">
        <v>0.63448046161191796</v>
      </c>
      <c r="H88" s="2">
        <v>0.61112559255157095</v>
      </c>
      <c r="I88" s="2">
        <v>0.63157894736842102</v>
      </c>
      <c r="J88" s="2">
        <v>0.64285714285714202</v>
      </c>
      <c r="K88" s="2">
        <v>-2.7253049754898E-2</v>
      </c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Row],[kelly/4 365]]*$W$2*$U$2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99]]*$W$2*$U$2</f>
        <v>#DIV/0!</v>
      </c>
      <c r="S8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9273</v>
      </c>
      <c r="B89" t="s">
        <v>42</v>
      </c>
      <c r="C89" s="1">
        <v>45627</v>
      </c>
      <c r="D89" t="s">
        <v>12</v>
      </c>
      <c r="E89">
        <v>2.5</v>
      </c>
      <c r="F89" s="2">
        <v>0.58479532163742598</v>
      </c>
      <c r="G89" s="2">
        <v>0.57167676217890295</v>
      </c>
      <c r="H89" s="2">
        <v>0.53944528136613601</v>
      </c>
      <c r="I89" s="2">
        <v>0.57142857142857095</v>
      </c>
      <c r="J89" s="2">
        <v>0.54418604651162705</v>
      </c>
      <c r="K89" s="2">
        <v>-2.7305834107009101E-2</v>
      </c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Row],[kelly/4 365]]*$W$2*$U$2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99]]*$W$2*$U$2</f>
        <v>#DIV/0!</v>
      </c>
      <c r="S8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9251</v>
      </c>
      <c r="B90" t="s">
        <v>31</v>
      </c>
      <c r="C90" s="1">
        <v>45627</v>
      </c>
      <c r="D90" t="s">
        <v>12</v>
      </c>
      <c r="E90">
        <v>1.5</v>
      </c>
      <c r="F90" s="2">
        <v>0.59523809523809501</v>
      </c>
      <c r="G90" s="2">
        <v>0.59374704254635302</v>
      </c>
      <c r="H90" s="2">
        <v>0.54945364420673404</v>
      </c>
      <c r="I90" s="2">
        <v>0.51807228915662595</v>
      </c>
      <c r="J90" s="2">
        <v>0.53666666666666596</v>
      </c>
      <c r="K90" s="2">
        <v>-2.8278631519369799E-2</v>
      </c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Row],[kelly/4 365]]*$W$2*$U$2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99]]*$W$2*$U$2</f>
        <v>#DIV/0!</v>
      </c>
      <c r="S9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9260</v>
      </c>
      <c r="B91" t="s">
        <v>35</v>
      </c>
      <c r="C91" s="1">
        <v>45627</v>
      </c>
      <c r="D91" t="s">
        <v>13</v>
      </c>
      <c r="E91">
        <v>1.5</v>
      </c>
      <c r="F91" s="2">
        <v>0.59523809523809501</v>
      </c>
      <c r="G91" s="2">
        <v>0.49296972679141099</v>
      </c>
      <c r="H91" s="2">
        <v>0.54889442108535302</v>
      </c>
      <c r="I91" s="2">
        <v>0.58865248226950295</v>
      </c>
      <c r="J91" s="2">
        <v>0.59706959706959695</v>
      </c>
      <c r="K91" s="2">
        <v>-2.8624034035516801E-2</v>
      </c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Row],[kelly/4 365]]*$W$2*$U$2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99]]*$W$2*$U$2</f>
        <v>#DIV/0!</v>
      </c>
      <c r="S9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9225</v>
      </c>
      <c r="B92" t="s">
        <v>18</v>
      </c>
      <c r="C92" s="1">
        <v>45627</v>
      </c>
      <c r="D92" t="s">
        <v>12</v>
      </c>
      <c r="E92">
        <v>2.5</v>
      </c>
      <c r="F92" s="2">
        <v>0.4</v>
      </c>
      <c r="G92" s="2">
        <v>0.37782408820705599</v>
      </c>
      <c r="H92" s="2">
        <v>0.33103299095838501</v>
      </c>
      <c r="I92" s="2">
        <v>0.39520958083832303</v>
      </c>
      <c r="J92" s="2">
        <v>0.38383838383838298</v>
      </c>
      <c r="K92" s="2">
        <v>-2.8736253767339199E-2</v>
      </c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Row],[kelly/4 365]]*$W$2*$U$2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99]]*$W$2*$U$2</f>
        <v>#DIV/0!</v>
      </c>
      <c r="S9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9277</v>
      </c>
      <c r="B93" t="s">
        <v>44</v>
      </c>
      <c r="C93" s="1">
        <v>45627</v>
      </c>
      <c r="D93" t="s">
        <v>12</v>
      </c>
      <c r="E93">
        <v>1.5</v>
      </c>
      <c r="F93" s="2">
        <v>0.62111801242235998</v>
      </c>
      <c r="G93" s="2">
        <v>0.61421917516082403</v>
      </c>
      <c r="H93" s="2">
        <v>0.57663056416413505</v>
      </c>
      <c r="I93" s="2">
        <v>0.53892215568862201</v>
      </c>
      <c r="J93" s="2">
        <v>0.52842809364548404</v>
      </c>
      <c r="K93" s="2">
        <v>-2.93544228261239E-2</v>
      </c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Row],[kelly/4 365]]*$W$2*$U$2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99]]*$W$2*$U$2</f>
        <v>#DIV/0!</v>
      </c>
      <c r="S9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9327</v>
      </c>
      <c r="B94" t="s">
        <v>69</v>
      </c>
      <c r="C94" s="1">
        <v>45627</v>
      </c>
      <c r="D94" t="s">
        <v>12</v>
      </c>
      <c r="E94">
        <v>2.5</v>
      </c>
      <c r="F94" s="2">
        <v>0.418410041841004</v>
      </c>
      <c r="G94" s="2">
        <v>0.40008810497384401</v>
      </c>
      <c r="H94" s="2">
        <v>0.34912260693716901</v>
      </c>
      <c r="I94" s="2">
        <v>0.38059701492537301</v>
      </c>
      <c r="J94" s="2">
        <v>0.36529680365296802</v>
      </c>
      <c r="K94" s="2">
        <v>-2.9783627593554698E-2</v>
      </c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Row],[kelly/4 365]]*$W$2*$U$2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99]]*$W$2*$U$2</f>
        <v>#DIV/0!</v>
      </c>
      <c r="S9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9295</v>
      </c>
      <c r="B95" t="s">
        <v>53</v>
      </c>
      <c r="C95" s="1">
        <v>45627</v>
      </c>
      <c r="D95" t="s">
        <v>12</v>
      </c>
      <c r="E95">
        <v>1.5</v>
      </c>
      <c r="F95" s="2">
        <v>0.67114093959731502</v>
      </c>
      <c r="G95" s="2">
        <v>0.66205414267894702</v>
      </c>
      <c r="H95" s="2">
        <v>0.631701781789058</v>
      </c>
      <c r="I95" s="2">
        <v>0.63387978142076495</v>
      </c>
      <c r="J95" s="2">
        <v>0.63354037267080698</v>
      </c>
      <c r="K95" s="2">
        <v>-2.9981808741991599E-2</v>
      </c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Row],[kelly/4 365]]*$W$2*$U$2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99]]*$W$2*$U$2</f>
        <v>#DIV/0!</v>
      </c>
      <c r="S9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9242</v>
      </c>
      <c r="B96" t="s">
        <v>26</v>
      </c>
      <c r="C96" s="1">
        <v>45627</v>
      </c>
      <c r="D96" t="s">
        <v>13</v>
      </c>
      <c r="E96">
        <v>1.5</v>
      </c>
      <c r="F96" s="2">
        <v>0.44247787610619399</v>
      </c>
      <c r="G96" s="2">
        <v>0.34474406854955097</v>
      </c>
      <c r="H96" s="2">
        <v>0.37537664358438</v>
      </c>
      <c r="I96" s="2">
        <v>0.38333333333333303</v>
      </c>
      <c r="J96" s="2">
        <v>0.419047619047619</v>
      </c>
      <c r="K96" s="2">
        <v>-3.00890447419245E-2</v>
      </c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Row],[kelly/4 365]]*$W$2*$U$2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99]]*$W$2*$U$2</f>
        <v>#DIV/0!</v>
      </c>
      <c r="S9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9319</v>
      </c>
      <c r="B97" t="s">
        <v>65</v>
      </c>
      <c r="C97" s="1">
        <v>45627</v>
      </c>
      <c r="D97" t="s">
        <v>12</v>
      </c>
      <c r="E97">
        <v>2.5</v>
      </c>
      <c r="F97" s="2">
        <v>0.50505050505050497</v>
      </c>
      <c r="G97" s="2">
        <v>0.48912237548801601</v>
      </c>
      <c r="H97" s="2">
        <v>0.44514589490096201</v>
      </c>
      <c r="I97" s="2">
        <v>0.47674418604651098</v>
      </c>
      <c r="J97" s="2">
        <v>0.427609427609427</v>
      </c>
      <c r="K97" s="2">
        <v>-3.0257940840840401E-2</v>
      </c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Row],[kelly/4 365]]*$W$2*$U$2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99]]*$W$2*$U$2</f>
        <v>#DIV/0!</v>
      </c>
      <c r="S9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9230</v>
      </c>
      <c r="B98" t="s">
        <v>20</v>
      </c>
      <c r="C98" s="1">
        <v>45627</v>
      </c>
      <c r="D98" t="s">
        <v>13</v>
      </c>
      <c r="E98">
        <v>2.5</v>
      </c>
      <c r="F98" s="2">
        <v>0.57471264367816</v>
      </c>
      <c r="G98" s="2">
        <v>0.480202546496656</v>
      </c>
      <c r="H98" s="2">
        <v>0.52271729063196304</v>
      </c>
      <c r="I98" s="2">
        <v>0.56470588235294095</v>
      </c>
      <c r="J98" s="2">
        <v>0.58762886597938102</v>
      </c>
      <c r="K98" s="2">
        <v>-3.0564835912291598E-2</v>
      </c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Row],[kelly/4 365]]*$W$2*$U$2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99]]*$W$2*$U$2</f>
        <v>#DIV/0!</v>
      </c>
      <c r="S9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9224</v>
      </c>
      <c r="B99" t="s">
        <v>17</v>
      </c>
      <c r="C99" s="1">
        <v>45627</v>
      </c>
      <c r="D99" t="s">
        <v>13</v>
      </c>
      <c r="E99">
        <v>2.5</v>
      </c>
      <c r="F99" s="2">
        <v>0.53475935828876997</v>
      </c>
      <c r="G99" s="2">
        <v>0.43214993953662001</v>
      </c>
      <c r="H99" s="2">
        <v>0.47373589892009599</v>
      </c>
      <c r="I99" s="2">
        <v>0.44385026737967898</v>
      </c>
      <c r="J99" s="2">
        <v>0.45846153846153798</v>
      </c>
      <c r="K99" s="2">
        <v>-3.2791341672246802E-2</v>
      </c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Row],[kelly/4 365]]*$W$2*$U$2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99]]*$W$2*$U$2</f>
        <v>#DIV/0!</v>
      </c>
      <c r="S9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9311</v>
      </c>
      <c r="B100" t="s">
        <v>61</v>
      </c>
      <c r="C100" s="1">
        <v>45627</v>
      </c>
      <c r="D100" t="s">
        <v>12</v>
      </c>
      <c r="E100">
        <v>1.5</v>
      </c>
      <c r="F100" s="2">
        <v>0.66225165562913901</v>
      </c>
      <c r="G100" s="2">
        <v>0.65549624323864897</v>
      </c>
      <c r="H100" s="2">
        <v>0.61700766413586705</v>
      </c>
      <c r="I100" s="2">
        <v>0.63687150837988804</v>
      </c>
      <c r="J100" s="2">
        <v>0.62057877813504803</v>
      </c>
      <c r="K100" s="2">
        <v>-3.34894250759021E-2</v>
      </c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Row],[kelly/4 365]]*$W$2*$U$2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99]]*$W$2*$U$2</f>
        <v>#DIV/0!</v>
      </c>
      <c r="S10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9262</v>
      </c>
      <c r="B101" t="s">
        <v>36</v>
      </c>
      <c r="C101" s="1">
        <v>45627</v>
      </c>
      <c r="D101" t="s">
        <v>13</v>
      </c>
      <c r="E101">
        <v>1.5</v>
      </c>
      <c r="F101" s="2">
        <v>0.53475935828876997</v>
      </c>
      <c r="G101" s="2">
        <v>0.419484521898845</v>
      </c>
      <c r="H101" s="2">
        <v>0.47196448984199801</v>
      </c>
      <c r="I101" s="2">
        <v>0.48192771084337299</v>
      </c>
      <c r="J101" s="2">
        <v>0.50354609929077998</v>
      </c>
      <c r="K101" s="2">
        <v>-3.37432195389262E-2</v>
      </c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Row],[kelly/4 365]]*$W$2*$U$2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99]]*$W$2*$U$2</f>
        <v>#DIV/0!</v>
      </c>
      <c r="S10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9338</v>
      </c>
      <c r="B102" t="s">
        <v>74</v>
      </c>
      <c r="C102" s="1">
        <v>45627</v>
      </c>
      <c r="D102" t="s">
        <v>13</v>
      </c>
      <c r="E102">
        <v>2.5</v>
      </c>
      <c r="F102" s="2">
        <v>0.60606060606060597</v>
      </c>
      <c r="G102" s="2">
        <v>0.50902037266553901</v>
      </c>
      <c r="H102" s="2">
        <v>0.55230676525929101</v>
      </c>
      <c r="I102" s="2">
        <v>0.64197530864197505</v>
      </c>
      <c r="J102" s="2">
        <v>0.63636363636363602</v>
      </c>
      <c r="K102" s="2">
        <v>-3.4113014354680303E-2</v>
      </c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Row],[kelly/4 365]]*$W$2*$U$2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99]]*$W$2*$U$2</f>
        <v>#DIV/0!</v>
      </c>
      <c r="S10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9258</v>
      </c>
      <c r="B103" t="s">
        <v>34</v>
      </c>
      <c r="C103" s="1">
        <v>45627</v>
      </c>
      <c r="D103" t="s">
        <v>13</v>
      </c>
      <c r="E103">
        <v>1.5</v>
      </c>
      <c r="F103" s="2">
        <v>0.45454545454545398</v>
      </c>
      <c r="G103" s="2">
        <v>0.33903197977772598</v>
      </c>
      <c r="H103" s="2">
        <v>0.37581988807981098</v>
      </c>
      <c r="I103" s="2">
        <v>0.31125827814569501</v>
      </c>
      <c r="J103" s="2">
        <v>0.35087719298245601</v>
      </c>
      <c r="K103" s="2">
        <v>-3.6082551296753203E-2</v>
      </c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Row],[kelly/4 365]]*$W$2*$U$2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99]]*$W$2*$U$2</f>
        <v>#DIV/0!</v>
      </c>
      <c r="S10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9322</v>
      </c>
      <c r="B104" t="s">
        <v>66</v>
      </c>
      <c r="C104" s="1">
        <v>45627</v>
      </c>
      <c r="D104" t="s">
        <v>13</v>
      </c>
      <c r="E104">
        <v>2.5</v>
      </c>
      <c r="F104" s="2">
        <v>0.62111801242235998</v>
      </c>
      <c r="G104" s="2">
        <v>0.52381422532246702</v>
      </c>
      <c r="H104" s="2">
        <v>0.56573524365983396</v>
      </c>
      <c r="I104" s="2">
        <v>0.57471264367816</v>
      </c>
      <c r="J104" s="2">
        <v>0.58823529411764697</v>
      </c>
      <c r="K104" s="2">
        <v>-3.6543548240846997E-2</v>
      </c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Row],[kelly/4 365]]*$W$2*$U$2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99]]*$W$2*$U$2</f>
        <v>#DIV/0!</v>
      </c>
      <c r="S10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9269</v>
      </c>
      <c r="B105" t="s">
        <v>40</v>
      </c>
      <c r="C105" s="1">
        <v>45627</v>
      </c>
      <c r="D105" t="s">
        <v>12</v>
      </c>
      <c r="E105">
        <v>2.5</v>
      </c>
      <c r="F105" s="2">
        <v>0.41666666666666602</v>
      </c>
      <c r="G105" s="2">
        <v>0.37307600309258998</v>
      </c>
      <c r="H105" s="2">
        <v>0.33060685359460601</v>
      </c>
      <c r="I105" s="2">
        <v>0.32352941176470501</v>
      </c>
      <c r="J105" s="2">
        <v>0.36666666666666597</v>
      </c>
      <c r="K105" s="2">
        <v>-3.6882777030882802E-2</v>
      </c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Row],[kelly/4 365]]*$W$2*$U$2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99]]*$W$2*$U$2</f>
        <v>#DIV/0!</v>
      </c>
      <c r="S10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9247</v>
      </c>
      <c r="B106" t="s">
        <v>29</v>
      </c>
      <c r="C106" s="1">
        <v>45627</v>
      </c>
      <c r="D106" t="s">
        <v>12</v>
      </c>
      <c r="E106">
        <v>2.5</v>
      </c>
      <c r="F106" s="2">
        <v>0.57471264367816</v>
      </c>
      <c r="G106" s="2">
        <v>0.55280639596040904</v>
      </c>
      <c r="H106" s="2">
        <v>0.51184128871375001</v>
      </c>
      <c r="I106" s="2">
        <v>0.47777777777777702</v>
      </c>
      <c r="J106" s="2">
        <v>0.50621118012422295</v>
      </c>
      <c r="K106" s="2">
        <v>-3.6958161364214301E-2</v>
      </c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Row],[kelly/4 365]]*$W$2*$U$2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99]]*$W$2*$U$2</f>
        <v>#DIV/0!</v>
      </c>
      <c r="S10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9256</v>
      </c>
      <c r="B107" t="s">
        <v>33</v>
      </c>
      <c r="C107" s="1">
        <v>45627</v>
      </c>
      <c r="D107" t="s">
        <v>13</v>
      </c>
      <c r="E107">
        <v>2.5</v>
      </c>
      <c r="F107" s="2">
        <v>0.44444444444444398</v>
      </c>
      <c r="G107" s="2">
        <v>0.33817061400167298</v>
      </c>
      <c r="H107" s="2">
        <v>0.35516737846556301</v>
      </c>
      <c r="I107" s="2">
        <v>0.33774834437085999</v>
      </c>
      <c r="J107" s="2">
        <v>0.36678200692041502</v>
      </c>
      <c r="K107" s="2">
        <v>-4.0174679690496498E-2</v>
      </c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Row],[kelly/4 365]]*$W$2*$U$2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99]]*$W$2*$U$2</f>
        <v>#DIV/0!</v>
      </c>
      <c r="S10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9279</v>
      </c>
      <c r="B108" t="s">
        <v>45</v>
      </c>
      <c r="C108" s="1">
        <v>45627</v>
      </c>
      <c r="D108" t="s">
        <v>12</v>
      </c>
      <c r="E108">
        <v>2.5</v>
      </c>
      <c r="F108" s="2">
        <v>0.45454545454545398</v>
      </c>
      <c r="G108" s="2">
        <v>0.41436409685407999</v>
      </c>
      <c r="H108" s="2">
        <v>0.36439662519367699</v>
      </c>
      <c r="I108" s="2">
        <v>0.29012345679012302</v>
      </c>
      <c r="J108" s="2">
        <v>0.33333333333333298</v>
      </c>
      <c r="K108" s="2">
        <v>-4.1318213452897601E-2</v>
      </c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Row],[kelly/4 365]]*$W$2*$U$2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99]]*$W$2*$U$2</f>
        <v>#DIV/0!</v>
      </c>
      <c r="S10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9221</v>
      </c>
      <c r="B109" t="s">
        <v>16</v>
      </c>
      <c r="C109" s="1">
        <v>45627</v>
      </c>
      <c r="D109" t="s">
        <v>12</v>
      </c>
      <c r="E109">
        <v>2.5</v>
      </c>
      <c r="F109" s="2">
        <v>0.625</v>
      </c>
      <c r="G109" s="2">
        <v>0.60003422387467698</v>
      </c>
      <c r="H109" s="2">
        <v>0.55785356925894902</v>
      </c>
      <c r="I109" s="2">
        <v>0.60233918128654895</v>
      </c>
      <c r="J109" s="2">
        <v>0.57966101694915195</v>
      </c>
      <c r="K109" s="2">
        <v>-4.4764287160700397E-2</v>
      </c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Row],[kelly/4 365]]*$W$2*$U$2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99]]*$W$2*$U$2</f>
        <v>#DIV/0!</v>
      </c>
      <c r="S10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9324</v>
      </c>
      <c r="B110" t="s">
        <v>67</v>
      </c>
      <c r="C110" s="1">
        <v>45627</v>
      </c>
      <c r="D110" t="s">
        <v>13</v>
      </c>
      <c r="E110">
        <v>2.5</v>
      </c>
      <c r="F110" s="2">
        <v>0.56497175141242895</v>
      </c>
      <c r="G110" s="2">
        <v>0.44245601577493199</v>
      </c>
      <c r="H110" s="2">
        <v>0.48455870861281303</v>
      </c>
      <c r="I110" s="2">
        <v>0.56338028169013998</v>
      </c>
      <c r="J110" s="2">
        <v>0.56626506024096301</v>
      </c>
      <c r="K110" s="2">
        <v>-4.62113914789999E-2</v>
      </c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Row],[kelly/4 365]]*$W$2*$U$2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99]]*$W$2*$U$2</f>
        <v>#DIV/0!</v>
      </c>
      <c r="S11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9347</v>
      </c>
      <c r="B111" t="s">
        <v>79</v>
      </c>
      <c r="C111" s="1">
        <v>45627</v>
      </c>
      <c r="D111" t="s">
        <v>12</v>
      </c>
      <c r="E111">
        <v>1.5</v>
      </c>
      <c r="F111" s="2">
        <v>0.54054054054054002</v>
      </c>
      <c r="G111" s="2">
        <v>0.51346729520907897</v>
      </c>
      <c r="H111" s="2">
        <v>0.45521808393980001</v>
      </c>
      <c r="I111" s="2">
        <v>0.40689655172413702</v>
      </c>
      <c r="J111" s="2">
        <v>0.35627530364372401</v>
      </c>
      <c r="K111" s="2">
        <v>-4.6425454326873401E-2</v>
      </c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Row],[kelly/4 365]]*$W$2*$U$2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99]]*$W$2*$U$2</f>
        <v>#DIV/0!</v>
      </c>
      <c r="S11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9217</v>
      </c>
      <c r="B112" t="s">
        <v>14</v>
      </c>
      <c r="C112" s="1">
        <v>45627</v>
      </c>
      <c r="D112" t="s">
        <v>12</v>
      </c>
      <c r="E112">
        <v>2.5</v>
      </c>
      <c r="F112" s="2">
        <v>0.40983606557377</v>
      </c>
      <c r="G112" s="2">
        <v>0.34743280607502802</v>
      </c>
      <c r="H112" s="2">
        <v>0.298073912682008</v>
      </c>
      <c r="I112" s="2">
        <v>0.29608938547486002</v>
      </c>
      <c r="J112" s="2">
        <v>0.30914826498422698</v>
      </c>
      <c r="K112" s="2">
        <v>-4.7343689766649003E-2</v>
      </c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Row],[kelly/4 365]]*$W$2*$U$2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99]]*$W$2*$U$2</f>
        <v>#DIV/0!</v>
      </c>
      <c r="S11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9249</v>
      </c>
      <c r="B113" t="s">
        <v>30</v>
      </c>
      <c r="C113" s="1">
        <v>45627</v>
      </c>
      <c r="D113" t="s">
        <v>12</v>
      </c>
      <c r="E113">
        <v>1.5</v>
      </c>
      <c r="F113" s="2">
        <v>0.65359477124182996</v>
      </c>
      <c r="G113" s="2">
        <v>0.63637612196857096</v>
      </c>
      <c r="H113" s="2">
        <v>0.58716858313348197</v>
      </c>
      <c r="I113" s="2">
        <v>0.54594594594594503</v>
      </c>
      <c r="J113" s="2">
        <v>0.58513931888544801</v>
      </c>
      <c r="K113" s="2">
        <v>-4.7939654625364002E-2</v>
      </c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Row],[kelly/4 365]]*$W$2*$U$2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99]]*$W$2*$U$2</f>
        <v>#DIV/0!</v>
      </c>
      <c r="S11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9285</v>
      </c>
      <c r="B114" t="s">
        <v>48</v>
      </c>
      <c r="C114" s="1">
        <v>45627</v>
      </c>
      <c r="D114" t="s">
        <v>12</v>
      </c>
      <c r="E114">
        <v>2.5</v>
      </c>
      <c r="F114" s="2">
        <v>0.44247787610619399</v>
      </c>
      <c r="G114" s="2">
        <v>0.38483200763350001</v>
      </c>
      <c r="H114" s="2">
        <v>0.33100499667547201</v>
      </c>
      <c r="I114" s="2">
        <v>0.29545454545454503</v>
      </c>
      <c r="J114" s="2">
        <v>0.29145728643216001</v>
      </c>
      <c r="K114" s="2">
        <v>-4.9985854665363698E-2</v>
      </c>
      <c r="M114" s="2" t="e">
        <f>(Table1[[#This Row],[poisson_likelihood]] - (1-Table1[[#This Row],[poisson_likelihood]])/(1/Table1[[#This Row],[365 implied]]-1))/4</f>
        <v>#DIV/0!</v>
      </c>
      <c r="N114" s="3" t="e">
        <f>Table1[[#This Row],[kelly/4 365]]*$W$2*$U$2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99]]*$W$2*$U$2</f>
        <v>#DIV/0!</v>
      </c>
      <c r="S11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9231</v>
      </c>
      <c r="B115" t="s">
        <v>21</v>
      </c>
      <c r="C115" s="1">
        <v>45627</v>
      </c>
      <c r="D115" t="s">
        <v>12</v>
      </c>
      <c r="E115">
        <v>1.5</v>
      </c>
      <c r="F115" s="2">
        <v>0.63694267515923497</v>
      </c>
      <c r="G115" s="2">
        <v>0.60631130715337</v>
      </c>
      <c r="H115" s="2">
        <v>0.56317098440570201</v>
      </c>
      <c r="I115" s="2">
        <v>0.5</v>
      </c>
      <c r="J115" s="2">
        <v>0.49590163934426201</v>
      </c>
      <c r="K115" s="2">
        <v>-5.07989274048452E-2</v>
      </c>
      <c r="M115" s="2" t="e">
        <f>(Table1[[#This Row],[poisson_likelihood]] - (1-Table1[[#This Row],[poisson_likelihood]])/(1/Table1[[#This Row],[365 implied]]-1))/4</f>
        <v>#DIV/0!</v>
      </c>
      <c r="N115" s="3" t="e">
        <f>Table1[[#This Row],[kelly/4 365]]*$W$2*$U$2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99]]*$W$2*$U$2</f>
        <v>#DIV/0!</v>
      </c>
      <c r="S11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9267</v>
      </c>
      <c r="B116" t="s">
        <v>39</v>
      </c>
      <c r="C116" s="1">
        <v>45627</v>
      </c>
      <c r="D116" t="s">
        <v>12</v>
      </c>
      <c r="E116">
        <v>1.5</v>
      </c>
      <c r="F116" s="2">
        <v>0.55865921787709405</v>
      </c>
      <c r="G116" s="2">
        <v>0.52435356298391</v>
      </c>
      <c r="H116" s="2">
        <v>0.46841289643256101</v>
      </c>
      <c r="I116" s="2">
        <v>0.42499999999999999</v>
      </c>
      <c r="J116" s="2">
        <v>0.439024390243902</v>
      </c>
      <c r="K116" s="2">
        <v>-5.1120542843580703E-2</v>
      </c>
      <c r="M116" s="2" t="e">
        <f>(Table1[[#This Row],[poisson_likelihood]] - (1-Table1[[#This Row],[poisson_likelihood]])/(1/Table1[[#This Row],[365 implied]]-1))/4</f>
        <v>#DIV/0!</v>
      </c>
      <c r="N116" s="3" t="e">
        <f>Table1[[#This Row],[kelly/4 365]]*$W$2*$U$2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99]]*$W$2*$U$2</f>
        <v>#DIV/0!</v>
      </c>
      <c r="S11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9234</v>
      </c>
      <c r="B117" t="s">
        <v>22</v>
      </c>
      <c r="C117" s="1">
        <v>45627</v>
      </c>
      <c r="D117" t="s">
        <v>13</v>
      </c>
      <c r="E117">
        <v>2.5</v>
      </c>
      <c r="F117" s="2">
        <v>0.60975609756097504</v>
      </c>
      <c r="G117" s="2">
        <v>0.48576520742087798</v>
      </c>
      <c r="H117" s="2">
        <v>0.52951028530236199</v>
      </c>
      <c r="I117" s="2">
        <v>0.53012048192771</v>
      </c>
      <c r="J117" s="2">
        <v>0.55000000000000004</v>
      </c>
      <c r="K117" s="2">
        <v>-5.1407473478173801E-2</v>
      </c>
      <c r="M117" s="2" t="e">
        <f>(Table1[[#This Row],[poisson_likelihood]] - (1-Table1[[#This Row],[poisson_likelihood]])/(1/Table1[[#This Row],[365 implied]]-1))/4</f>
        <v>#DIV/0!</v>
      </c>
      <c r="N117" s="3" t="e">
        <f>Table1[[#This Row],[kelly/4 365]]*$W$2*$U$2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99]]*$W$2*$U$2</f>
        <v>#DIV/0!</v>
      </c>
      <c r="S11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9307</v>
      </c>
      <c r="B118" t="s">
        <v>59</v>
      </c>
      <c r="C118" s="1">
        <v>45627</v>
      </c>
      <c r="D118" t="s">
        <v>12</v>
      </c>
      <c r="E118">
        <v>1.5</v>
      </c>
      <c r="F118" s="2">
        <v>0.67114093959731502</v>
      </c>
      <c r="G118" s="2">
        <v>0.62991277125218803</v>
      </c>
      <c r="H118" s="2">
        <v>0.60278766450041299</v>
      </c>
      <c r="I118" s="2">
        <v>0.58208955223880599</v>
      </c>
      <c r="J118" s="2">
        <v>0.57740585774058495</v>
      </c>
      <c r="K118" s="2">
        <v>-5.1962438721624697E-2</v>
      </c>
      <c r="M118" s="2" t="e">
        <f>(Table1[[#This Row],[poisson_likelihood]] - (1-Table1[[#This Row],[poisson_likelihood]])/(1/Table1[[#This Row],[365 implied]]-1))/4</f>
        <v>#DIV/0!</v>
      </c>
      <c r="N118" s="3" t="e">
        <f>Table1[[#This Row],[kelly/4 365]]*$W$2*$U$2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99]]*$W$2*$U$2</f>
        <v>#DIV/0!</v>
      </c>
      <c r="S11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9346</v>
      </c>
      <c r="B119" t="s">
        <v>78</v>
      </c>
      <c r="C119" s="1">
        <v>45627</v>
      </c>
      <c r="D119" t="s">
        <v>13</v>
      </c>
      <c r="E119">
        <v>2.5</v>
      </c>
      <c r="F119" s="2">
        <v>0.53191489361702105</v>
      </c>
      <c r="G119" s="2">
        <v>0.39223184093270302</v>
      </c>
      <c r="H119" s="2">
        <v>0.43304888464358698</v>
      </c>
      <c r="I119" s="2">
        <v>0.51136363636363602</v>
      </c>
      <c r="J119" s="2">
        <v>0.54071661237784996</v>
      </c>
      <c r="K119" s="2">
        <v>-5.2803436610811202E-2</v>
      </c>
      <c r="M119" s="2" t="e">
        <f>(Table1[[#This Row],[poisson_likelihood]] - (1-Table1[[#This Row],[poisson_likelihood]])/(1/Table1[[#This Row],[365 implied]]-1))/4</f>
        <v>#DIV/0!</v>
      </c>
      <c r="N119" s="3" t="e">
        <f>Table1[[#This Row],[kelly/4 365]]*$W$2*$U$2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99]]*$W$2*$U$2</f>
        <v>#DIV/0!</v>
      </c>
      <c r="S11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9244</v>
      </c>
      <c r="B120" t="s">
        <v>27</v>
      </c>
      <c r="C120" s="1">
        <v>45627</v>
      </c>
      <c r="D120" t="s">
        <v>13</v>
      </c>
      <c r="E120">
        <v>1.5</v>
      </c>
      <c r="F120" s="2">
        <v>0.52356020942408299</v>
      </c>
      <c r="G120" s="2">
        <v>0.37883685623706798</v>
      </c>
      <c r="H120" s="2">
        <v>0.41679892199756002</v>
      </c>
      <c r="I120" s="2">
        <v>0.39416058394160502</v>
      </c>
      <c r="J120" s="2">
        <v>0.41481481481481403</v>
      </c>
      <c r="K120" s="2">
        <v>-5.6020345874906501E-2</v>
      </c>
      <c r="M120" s="2" t="e">
        <f>(Table1[[#This Row],[poisson_likelihood]] - (1-Table1[[#This Row],[poisson_likelihood]])/(1/Table1[[#This Row],[365 implied]]-1))/4</f>
        <v>#DIV/0!</v>
      </c>
      <c r="N120" s="3" t="e">
        <f>Table1[[#This Row],[kelly/4 365]]*$W$2*$U$2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99]]*$W$2*$U$2</f>
        <v>#DIV/0!</v>
      </c>
      <c r="S12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9219</v>
      </c>
      <c r="B121" t="s">
        <v>15</v>
      </c>
      <c r="C121" s="1">
        <v>45627</v>
      </c>
      <c r="D121" t="s">
        <v>12</v>
      </c>
      <c r="E121">
        <v>2.5</v>
      </c>
      <c r="F121" s="2">
        <v>0.60240963855421603</v>
      </c>
      <c r="G121" s="2">
        <v>0.553305238456827</v>
      </c>
      <c r="H121" s="2">
        <v>0.51252475941989695</v>
      </c>
      <c r="I121" s="2">
        <v>0.40109890109890101</v>
      </c>
      <c r="J121" s="2">
        <v>0.44025157232704398</v>
      </c>
      <c r="K121" s="2">
        <v>-5.6518522485973603E-2</v>
      </c>
      <c r="M121" s="2" t="e">
        <f>(Table1[[#This Row],[poisson_likelihood]] - (1-Table1[[#This Row],[poisson_likelihood]])/(1/Table1[[#This Row],[365 implied]]-1))/4</f>
        <v>#DIV/0!</v>
      </c>
      <c r="N121" s="3" t="e">
        <f>Table1[[#This Row],[kelly/4 365]]*$W$2*$U$2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99]]*$W$2*$U$2</f>
        <v>#DIV/0!</v>
      </c>
      <c r="S12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9305</v>
      </c>
      <c r="B122" t="s">
        <v>58</v>
      </c>
      <c r="C122" s="1">
        <v>45627</v>
      </c>
      <c r="D122" t="s">
        <v>12</v>
      </c>
      <c r="E122">
        <v>1.5</v>
      </c>
      <c r="F122" s="2">
        <v>0.61728395061728303</v>
      </c>
      <c r="G122" s="2">
        <v>0.57988650313087198</v>
      </c>
      <c r="H122" s="2">
        <v>0.52923522851515703</v>
      </c>
      <c r="I122" s="2">
        <v>0.54109589041095896</v>
      </c>
      <c r="J122" s="2">
        <v>0.54181818181818098</v>
      </c>
      <c r="K122" s="2">
        <v>-5.7515697502195602E-2</v>
      </c>
      <c r="M122" s="2" t="e">
        <f>(Table1[[#This Row],[poisson_likelihood]] - (1-Table1[[#This Row],[poisson_likelihood]])/(1/Table1[[#This Row],[365 implied]]-1))/4</f>
        <v>#DIV/0!</v>
      </c>
      <c r="N122" s="3" t="e">
        <f>Table1[[#This Row],[kelly/4 365]]*$W$2*$U$2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99]]*$W$2*$U$2</f>
        <v>#DIV/0!</v>
      </c>
      <c r="S12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9254</v>
      </c>
      <c r="B123" t="s">
        <v>32</v>
      </c>
      <c r="C123" s="1">
        <v>45627</v>
      </c>
      <c r="D123" t="s">
        <v>13</v>
      </c>
      <c r="E123">
        <v>3.5</v>
      </c>
      <c r="F123" s="2">
        <v>0.44247787610619399</v>
      </c>
      <c r="G123" s="2">
        <v>0.29941325212995701</v>
      </c>
      <c r="H123" s="2">
        <v>0.312152558606199</v>
      </c>
      <c r="I123" s="2">
        <v>0.31216931216931199</v>
      </c>
      <c r="J123" s="2">
        <v>0.341389728096676</v>
      </c>
      <c r="K123" s="2">
        <v>-5.84395272916646E-2</v>
      </c>
      <c r="M123" s="2" t="e">
        <f>(Table1[[#This Row],[poisson_likelihood]] - (1-Table1[[#This Row],[poisson_likelihood]])/(1/Table1[[#This Row],[365 implied]]-1))/4</f>
        <v>#DIV/0!</v>
      </c>
      <c r="N123" s="3" t="e">
        <f>Table1[[#This Row],[kelly/4 365]]*$W$2*$U$2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99]]*$W$2*$U$2</f>
        <v>#DIV/0!</v>
      </c>
      <c r="S12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9325</v>
      </c>
      <c r="B124" t="s">
        <v>68</v>
      </c>
      <c r="C124" s="1">
        <v>45627</v>
      </c>
      <c r="D124" t="s">
        <v>12</v>
      </c>
      <c r="E124">
        <v>1.5</v>
      </c>
      <c r="F124" s="2">
        <v>0.64102564102564097</v>
      </c>
      <c r="G124" s="2">
        <v>0.59772997347411105</v>
      </c>
      <c r="H124" s="2">
        <v>0.55589820524797195</v>
      </c>
      <c r="I124" s="2">
        <v>0.56287425149700598</v>
      </c>
      <c r="J124" s="2">
        <v>0.57042253521126696</v>
      </c>
      <c r="K124" s="2">
        <v>-5.9285178488019202E-2</v>
      </c>
      <c r="M124" s="2" t="e">
        <f>(Table1[[#This Row],[poisson_likelihood]] - (1-Table1[[#This Row],[poisson_likelihood]])/(1/Table1[[#This Row],[365 implied]]-1))/4</f>
        <v>#DIV/0!</v>
      </c>
      <c r="N124" s="3" t="e">
        <f>Table1[[#This Row],[kelly/4 365]]*$W$2*$U$2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99]]*$W$2*$U$2</f>
        <v>#DIV/0!</v>
      </c>
      <c r="S12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9289</v>
      </c>
      <c r="B125" t="s">
        <v>50</v>
      </c>
      <c r="C125" s="1">
        <v>45627</v>
      </c>
      <c r="D125" t="s">
        <v>12</v>
      </c>
      <c r="E125">
        <v>2.5</v>
      </c>
      <c r="F125" s="2">
        <v>0.59171597633136097</v>
      </c>
      <c r="G125" s="2">
        <v>0.53834762338404896</v>
      </c>
      <c r="H125" s="2">
        <v>0.49399317885983102</v>
      </c>
      <c r="I125" s="2">
        <v>0.44025157232704398</v>
      </c>
      <c r="J125" s="2">
        <v>0.47079037800687201</v>
      </c>
      <c r="K125" s="2">
        <v>-5.9837510045972597E-2</v>
      </c>
      <c r="M125" s="2" t="e">
        <f>(Table1[[#This Row],[poisson_likelihood]] - (1-Table1[[#This Row],[poisson_likelihood]])/(1/Table1[[#This Row],[365 implied]]-1))/4</f>
        <v>#DIV/0!</v>
      </c>
      <c r="N125" s="3" t="e">
        <f>Table1[[#This Row],[kelly/4 365]]*$W$2*$U$2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99]]*$W$2*$U$2</f>
        <v>#DIV/0!</v>
      </c>
      <c r="S12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9350</v>
      </c>
      <c r="B126" t="s">
        <v>80</v>
      </c>
      <c r="C126" s="1">
        <v>45627</v>
      </c>
      <c r="D126" t="s">
        <v>13</v>
      </c>
      <c r="E126">
        <v>1.5</v>
      </c>
      <c r="F126" s="2">
        <v>0.434782608695652</v>
      </c>
      <c r="G126" s="2">
        <v>0.27243406674592102</v>
      </c>
      <c r="H126" s="2">
        <v>0.29647947505226202</v>
      </c>
      <c r="I126" s="2">
        <v>0.41304347826086901</v>
      </c>
      <c r="J126" s="2">
        <v>0.40182648401826399</v>
      </c>
      <c r="K126" s="2">
        <v>-6.1172539880730001E-2</v>
      </c>
      <c r="M126" s="2" t="e">
        <f>(Table1[[#This Row],[poisson_likelihood]] - (1-Table1[[#This Row],[poisson_likelihood]])/(1/Table1[[#This Row],[365 implied]]-1))/4</f>
        <v>#DIV/0!</v>
      </c>
      <c r="N126" s="3" t="e">
        <f>Table1[[#This Row],[kelly/4 365]]*$W$2*$U$2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99]]*$W$2*$U$2</f>
        <v>#DIV/0!</v>
      </c>
      <c r="S12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9237</v>
      </c>
      <c r="B127" t="s">
        <v>24</v>
      </c>
      <c r="C127" s="1">
        <v>45627</v>
      </c>
      <c r="D127" t="s">
        <v>12</v>
      </c>
      <c r="E127">
        <v>1.5</v>
      </c>
      <c r="F127" s="2">
        <v>0.59523809523809501</v>
      </c>
      <c r="G127" s="2">
        <v>0.54890806469156295</v>
      </c>
      <c r="H127" s="2">
        <v>0.49143453786593</v>
      </c>
      <c r="I127" s="2">
        <v>0.45454545454545398</v>
      </c>
      <c r="J127" s="2">
        <v>0.50859106529209597</v>
      </c>
      <c r="K127" s="2">
        <v>-6.4113961906336905E-2</v>
      </c>
      <c r="M127" s="2" t="e">
        <f>(Table1[[#This Row],[poisson_likelihood]] - (1-Table1[[#This Row],[poisson_likelihood]])/(1/Table1[[#This Row],[365 implied]]-1))/4</f>
        <v>#DIV/0!</v>
      </c>
      <c r="N127" s="3" t="e">
        <f>Table1[[#This Row],[kelly/4 365]]*$W$2*$U$2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99]]*$W$2*$U$2</f>
        <v>#DIV/0!</v>
      </c>
      <c r="S12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9344</v>
      </c>
      <c r="B128" t="s">
        <v>77</v>
      </c>
      <c r="C128" s="1">
        <v>45627</v>
      </c>
      <c r="D128" t="s">
        <v>13</v>
      </c>
      <c r="E128">
        <v>2.5</v>
      </c>
      <c r="F128" s="2">
        <v>0.56497175141242895</v>
      </c>
      <c r="G128" s="2">
        <v>0.40994440955640499</v>
      </c>
      <c r="H128" s="2">
        <v>0.44523708243893101</v>
      </c>
      <c r="I128" s="2">
        <v>0.52406417112299397</v>
      </c>
      <c r="J128" s="2">
        <v>0.55692307692307697</v>
      </c>
      <c r="K128" s="2">
        <v>-6.8808559767237501E-2</v>
      </c>
      <c r="M128" s="2" t="e">
        <f>(Table1[[#This Row],[poisson_likelihood]] - (1-Table1[[#This Row],[poisson_likelihood]])/(1/Table1[[#This Row],[365 implied]]-1))/4</f>
        <v>#DIV/0!</v>
      </c>
      <c r="N128" s="3" t="e">
        <f>Table1[[#This Row],[kelly/4 365]]*$W$2*$U$2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99]]*$W$2*$U$2</f>
        <v>#DIV/0!</v>
      </c>
      <c r="S128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9215</v>
      </c>
      <c r="B129" t="s">
        <v>11</v>
      </c>
      <c r="C129" s="1">
        <v>45627</v>
      </c>
      <c r="D129" t="s">
        <v>12</v>
      </c>
      <c r="E129">
        <v>1.5</v>
      </c>
      <c r="F129" s="2">
        <v>0.60606060606060597</v>
      </c>
      <c r="G129" s="2">
        <v>0.54637954193690197</v>
      </c>
      <c r="H129" s="2">
        <v>0.49014448344414802</v>
      </c>
      <c r="I129" s="2">
        <v>0.50802139037433103</v>
      </c>
      <c r="J129" s="2">
        <v>0.49846153846153801</v>
      </c>
      <c r="K129" s="2">
        <v>-7.3562154737367103E-2</v>
      </c>
      <c r="M129" s="2" t="e">
        <f>(Table1[[#This Row],[poisson_likelihood]] - (1-Table1[[#This Row],[poisson_likelihood]])/(1/Table1[[#This Row],[365 implied]]-1))/4</f>
        <v>#DIV/0!</v>
      </c>
      <c r="N129" s="3" t="e">
        <f>Table1[[#This Row],[kelly/4 365]]*$W$2*$U$2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99]]*$W$2*$U$2</f>
        <v>#DIV/0!</v>
      </c>
      <c r="S129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9283</v>
      </c>
      <c r="B130" t="s">
        <v>47</v>
      </c>
      <c r="C130" s="1">
        <v>45627</v>
      </c>
      <c r="D130" t="s">
        <v>12</v>
      </c>
      <c r="E130">
        <v>1.5</v>
      </c>
      <c r="F130" s="2">
        <v>0.43859649122806998</v>
      </c>
      <c r="G130" s="2">
        <v>0.31959348655573699</v>
      </c>
      <c r="H130" s="2">
        <v>0.27143001981963599</v>
      </c>
      <c r="I130" s="2">
        <v>0.27619047619047599</v>
      </c>
      <c r="J130" s="2">
        <v>0.29957805907172902</v>
      </c>
      <c r="K130" s="2">
        <v>-7.4441319299068207E-2</v>
      </c>
      <c r="M130" s="2" t="e">
        <f>(Table1[[#This Row],[poisson_likelihood]] - (1-Table1[[#This Row],[poisson_likelihood]])/(1/Table1[[#This Row],[365 implied]]-1))/4</f>
        <v>#DIV/0!</v>
      </c>
      <c r="N130" s="3" t="e">
        <f>Table1[[#This Row],[kelly/4 365]]*$W$2*$U$2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99]]*$W$2*$U$2</f>
        <v>#DIV/0!</v>
      </c>
      <c r="S130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9298</v>
      </c>
      <c r="B131" t="s">
        <v>54</v>
      </c>
      <c r="C131" s="1">
        <v>45627</v>
      </c>
      <c r="D131" t="s">
        <v>13</v>
      </c>
      <c r="E131">
        <v>2.5</v>
      </c>
      <c r="F131" s="2">
        <v>0.54945054945054905</v>
      </c>
      <c r="G131" s="2">
        <v>0.38700045918763099</v>
      </c>
      <c r="H131" s="2">
        <v>0.415236766530789</v>
      </c>
      <c r="I131" s="2">
        <v>0.43548387096774099</v>
      </c>
      <c r="J131" s="2">
        <v>0.49689440993788803</v>
      </c>
      <c r="K131" s="2">
        <v>-7.4472281985964298E-2</v>
      </c>
      <c r="M131" s="2" t="e">
        <f>(Table1[[#This Row],[poisson_likelihood]] - (1-Table1[[#This Row],[poisson_likelihood]])/(1/Table1[[#This Row],[365 implied]]-1))/4</f>
        <v>#DIV/0!</v>
      </c>
      <c r="N131" s="3" t="e">
        <f>Table1[[#This Row],[kelly/4 365]]*$W$2*$U$2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99]]*$W$2*$U$2</f>
        <v>#DIV/0!</v>
      </c>
      <c r="S131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9236</v>
      </c>
      <c r="B132" t="s">
        <v>23</v>
      </c>
      <c r="C132" s="1">
        <v>45627</v>
      </c>
      <c r="D132" t="s">
        <v>13</v>
      </c>
      <c r="E132">
        <v>2.5</v>
      </c>
      <c r="F132" s="2">
        <v>0.59523809523809501</v>
      </c>
      <c r="G132" s="2">
        <v>0.43780110064057998</v>
      </c>
      <c r="H132" s="2">
        <v>0.47358283855879901</v>
      </c>
      <c r="I132" s="2">
        <v>0.53260869565217395</v>
      </c>
      <c r="J132" s="2">
        <v>0.58125000000000004</v>
      </c>
      <c r="K132" s="2">
        <v>-7.5140011478388502E-2</v>
      </c>
      <c r="M132" s="2" t="e">
        <f>(Table1[[#This Row],[poisson_likelihood]] - (1-Table1[[#This Row],[poisson_likelihood]])/(1/Table1[[#This Row],[365 implied]]-1))/4</f>
        <v>#DIV/0!</v>
      </c>
      <c r="N132" s="3" t="e">
        <f>Table1[[#This Row],[kelly/4 365]]*$W$2*$U$2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99]]*$W$2*$U$2</f>
        <v>#DIV/0!</v>
      </c>
      <c r="S132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9227</v>
      </c>
      <c r="B133" t="s">
        <v>19</v>
      </c>
      <c r="C133" s="1">
        <v>45627</v>
      </c>
      <c r="D133" t="s">
        <v>12</v>
      </c>
      <c r="E133">
        <v>2.5</v>
      </c>
      <c r="F133" s="2">
        <v>0.58823529411764697</v>
      </c>
      <c r="G133" s="2">
        <v>0.50370219662907101</v>
      </c>
      <c r="H133" s="2">
        <v>0.45974199094398599</v>
      </c>
      <c r="I133" s="2">
        <v>0.356756756756756</v>
      </c>
      <c r="J133" s="2">
        <v>0.36760124610591899</v>
      </c>
      <c r="K133" s="2">
        <v>-7.8013791212579495E-2</v>
      </c>
      <c r="M133" s="2" t="e">
        <f>(Table1[[#This Row],[poisson_likelihood]] - (1-Table1[[#This Row],[poisson_likelihood]])/(1/Table1[[#This Row],[365 implied]]-1))/4</f>
        <v>#DIV/0!</v>
      </c>
      <c r="N133" s="3" t="e">
        <f>Table1[[#This Row],[kelly/4 365]]*$W$2*$U$2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99]]*$W$2*$U$2</f>
        <v>#DIV/0!</v>
      </c>
      <c r="S133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9330</v>
      </c>
      <c r="B134" t="s">
        <v>70</v>
      </c>
      <c r="C134" s="1">
        <v>45627</v>
      </c>
      <c r="D134" t="s">
        <v>13</v>
      </c>
      <c r="E134">
        <v>3.5</v>
      </c>
      <c r="F134" s="2">
        <v>0.44642857142857101</v>
      </c>
      <c r="G134" s="2">
        <v>0.27175267812159598</v>
      </c>
      <c r="H134" s="2">
        <v>0.27230513846790799</v>
      </c>
      <c r="I134" s="2">
        <v>0.35483870967741898</v>
      </c>
      <c r="J134" s="2">
        <v>0.36222910216718202</v>
      </c>
      <c r="K134" s="2">
        <v>-7.8636389079009106E-2</v>
      </c>
      <c r="M134" s="2" t="e">
        <f>(Table1[[#This Row],[poisson_likelihood]] - (1-Table1[[#This Row],[poisson_likelihood]])/(1/Table1[[#This Row],[365 implied]]-1))/4</f>
        <v>#DIV/0!</v>
      </c>
      <c r="N134" s="3" t="e">
        <f>Table1[[#This Row],[kelly/4 365]]*$W$2*$U$2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99]]*$W$2*$U$2</f>
        <v>#DIV/0!</v>
      </c>
      <c r="S134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9336</v>
      </c>
      <c r="B135" t="s">
        <v>73</v>
      </c>
      <c r="C135" s="1">
        <v>45627</v>
      </c>
      <c r="D135" t="s">
        <v>13</v>
      </c>
      <c r="E135">
        <v>2.5</v>
      </c>
      <c r="F135" s="2">
        <v>0.62111801242235998</v>
      </c>
      <c r="G135" s="2">
        <v>0.45820066784031899</v>
      </c>
      <c r="H135" s="2">
        <v>0.50155729413599204</v>
      </c>
      <c r="I135" s="2">
        <v>0.60427807486631002</v>
      </c>
      <c r="J135" s="2">
        <v>0.63692307692307604</v>
      </c>
      <c r="K135" s="2">
        <v>-7.8890473951250498E-2</v>
      </c>
      <c r="M135" s="2" t="e">
        <f>(Table1[[#This Row],[poisson_likelihood]] - (1-Table1[[#This Row],[poisson_likelihood]])/(1/Table1[[#This Row],[365 implied]]-1))/4</f>
        <v>#DIV/0!</v>
      </c>
      <c r="N135" s="3" t="e">
        <f>Table1[[#This Row],[kelly/4 365]]*$W$2*$U$2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99]]*$W$2*$U$2</f>
        <v>#DIV/0!</v>
      </c>
      <c r="S135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9293</v>
      </c>
      <c r="B136" t="s">
        <v>52</v>
      </c>
      <c r="C136" s="1">
        <v>45627</v>
      </c>
      <c r="D136" t="s">
        <v>12</v>
      </c>
      <c r="E136">
        <v>2.5</v>
      </c>
      <c r="F136" s="2">
        <v>0.60606060606060597</v>
      </c>
      <c r="G136" s="2">
        <v>0.52242930961658796</v>
      </c>
      <c r="H136" s="2">
        <v>0.47989679620740999</v>
      </c>
      <c r="I136" s="2">
        <v>0.41397849462365499</v>
      </c>
      <c r="J136" s="2">
        <v>0.46273291925465798</v>
      </c>
      <c r="K136" s="2">
        <v>-8.0065494714527896E-2</v>
      </c>
      <c r="M136" s="2" t="e">
        <f>(Table1[[#This Row],[poisson_likelihood]] - (1-Table1[[#This Row],[poisson_likelihood]])/(1/Table1[[#This Row],[365 implied]]-1))/4</f>
        <v>#DIV/0!</v>
      </c>
      <c r="N136" s="3" t="e">
        <f>Table1[[#This Row],[kelly/4 365]]*$W$2*$U$2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99]]*$W$2*$U$2</f>
        <v>#DIV/0!</v>
      </c>
      <c r="S136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9265</v>
      </c>
      <c r="B137" t="s">
        <v>38</v>
      </c>
      <c r="C137" s="1">
        <v>45627</v>
      </c>
      <c r="D137" t="s">
        <v>12</v>
      </c>
      <c r="E137">
        <v>1.5</v>
      </c>
      <c r="F137" s="2">
        <v>0.64935064935064901</v>
      </c>
      <c r="G137" s="2">
        <v>0.54359149044805</v>
      </c>
      <c r="H137" s="2">
        <v>0.48959667526851802</v>
      </c>
      <c r="I137" s="2">
        <v>0.46511627906976699</v>
      </c>
      <c r="J137" s="2">
        <v>0.461300309597523</v>
      </c>
      <c r="K137" s="2">
        <v>-0.113898666706704</v>
      </c>
      <c r="M137" s="2" t="e">
        <f>(Table1[[#This Row],[poisson_likelihood]] - (1-Table1[[#This Row],[poisson_likelihood]])/(1/Table1[[#This Row],[365 implied]]-1))/4</f>
        <v>#DIV/0!</v>
      </c>
      <c r="N137" s="3" t="e">
        <f>Table1[[#This Row],[kelly/4 365]]*$W$2*$U$2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99]]*$W$2*$U$2</f>
        <v>#DIV/0!</v>
      </c>
      <c r="S137" s="5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2024-12-01T17:19:00Z</dcterms:created>
  <dcterms:modified xsi:type="dcterms:W3CDTF">2024-12-02T20:02:03Z</dcterms:modified>
</cp:coreProperties>
</file>