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4B16D7FA-3AD2-AE4A-9B9D-3443AF83F18B}" xr6:coauthVersionLast="47" xr6:coauthVersionMax="47" xr10:uidLastSave="{00000000-0000-0000-0000-000000000000}"/>
  <bookViews>
    <workbookView xWindow="0" yWindow="500" windowWidth="38400" windowHeight="1976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L14" i="1"/>
  <c r="O15" i="1"/>
  <c r="L15" i="1"/>
  <c r="O13" i="1"/>
  <c r="L13" i="1"/>
  <c r="O11" i="1"/>
  <c r="L11" i="1"/>
  <c r="M11" i="1" s="1"/>
  <c r="N11" i="1" s="1"/>
  <c r="O9" i="1"/>
  <c r="L9" i="1"/>
  <c r="L8" i="1"/>
  <c r="O21" i="1"/>
  <c r="L21" i="1"/>
  <c r="O18" i="1"/>
  <c r="L18" i="1"/>
  <c r="O12" i="1"/>
  <c r="L12" i="1"/>
  <c r="O6" i="1"/>
  <c r="L6" i="1"/>
  <c r="O20" i="1"/>
  <c r="L20" i="1"/>
  <c r="O17" i="1"/>
  <c r="L17" i="1"/>
  <c r="O16" i="1"/>
  <c r="L16" i="1"/>
  <c r="O10" i="1"/>
  <c r="L10" i="1"/>
  <c r="O7" i="1"/>
  <c r="L7" i="1"/>
  <c r="L5" i="1"/>
  <c r="O4" i="1"/>
  <c r="L4" i="1"/>
  <c r="O3" i="1"/>
  <c r="L3" i="1"/>
  <c r="O2" i="1"/>
  <c r="P7" i="1"/>
  <c r="Q7" i="1" s="1"/>
  <c r="P8" i="1"/>
  <c r="Q8" i="1" s="1"/>
  <c r="P9" i="1"/>
  <c r="Q9" i="1" s="1"/>
  <c r="P17" i="1"/>
  <c r="Q17" i="1" s="1"/>
  <c r="P24" i="1"/>
  <c r="Q24" i="1" s="1"/>
  <c r="P25" i="1"/>
  <c r="Q25" i="1" s="1"/>
  <c r="P32" i="1"/>
  <c r="Q32" i="1" s="1"/>
  <c r="P33" i="1"/>
  <c r="Q33" i="1" s="1"/>
  <c r="P41" i="1"/>
  <c r="Q41" i="1" s="1"/>
  <c r="P47" i="1"/>
  <c r="Q47" i="1" s="1"/>
  <c r="P48" i="1"/>
  <c r="Q48" i="1" s="1"/>
  <c r="P49" i="1"/>
  <c r="Q49" i="1" s="1"/>
  <c r="P63" i="1"/>
  <c r="Q63" i="1" s="1"/>
  <c r="P64" i="1"/>
  <c r="Q64" i="1" s="1"/>
  <c r="P65" i="1"/>
  <c r="Q65" i="1" s="1"/>
  <c r="P69" i="1"/>
  <c r="Q69" i="1" s="1"/>
  <c r="P71" i="1"/>
  <c r="Q71" i="1" s="1"/>
  <c r="P72" i="1"/>
  <c r="Q72" i="1" s="1"/>
  <c r="P73" i="1"/>
  <c r="Q73" i="1" s="1"/>
  <c r="P80" i="1"/>
  <c r="Q80" i="1" s="1"/>
  <c r="P81" i="1"/>
  <c r="Q81" i="1" s="1"/>
  <c r="P14" i="1"/>
  <c r="Q14" i="1" s="1"/>
  <c r="P16" i="1"/>
  <c r="Q16" i="1" s="1"/>
  <c r="P37" i="1"/>
  <c r="Q37" i="1" s="1"/>
  <c r="P39" i="1"/>
  <c r="Q39" i="1" s="1"/>
  <c r="P46" i="1"/>
  <c r="Q46" i="1" s="1"/>
  <c r="P53" i="1"/>
  <c r="Q53" i="1" s="1"/>
  <c r="P54" i="1"/>
  <c r="Q54" i="1" s="1"/>
  <c r="P55" i="1"/>
  <c r="Q55" i="1" s="1"/>
  <c r="P56" i="1"/>
  <c r="Q56" i="1" s="1"/>
  <c r="P57" i="1"/>
  <c r="Q57" i="1" s="1"/>
  <c r="P70" i="1"/>
  <c r="Q70" i="1" s="1"/>
  <c r="L2" i="1"/>
  <c r="M6" i="1"/>
  <c r="N6" i="1" s="1"/>
  <c r="M9" i="1"/>
  <c r="N9" i="1" s="1"/>
  <c r="M17" i="1"/>
  <c r="N17" i="1" s="1"/>
  <c r="M30" i="1"/>
  <c r="N30" i="1" s="1"/>
  <c r="M32" i="1"/>
  <c r="N32" i="1" s="1"/>
  <c r="M33" i="1"/>
  <c r="N33" i="1" s="1"/>
  <c r="M40" i="1"/>
  <c r="N40" i="1" s="1"/>
  <c r="M46" i="1"/>
  <c r="N46" i="1" s="1"/>
  <c r="M49" i="1"/>
  <c r="N49" i="1" s="1"/>
  <c r="M57" i="1"/>
  <c r="N57" i="1" s="1"/>
  <c r="M64" i="1"/>
  <c r="N64" i="1" s="1"/>
  <c r="M65" i="1"/>
  <c r="N65" i="1" s="1"/>
  <c r="M70" i="1"/>
  <c r="N70" i="1" s="1"/>
  <c r="M73" i="1"/>
  <c r="N73" i="1" s="1"/>
  <c r="M78" i="1"/>
  <c r="N78" i="1" s="1"/>
  <c r="M80" i="1"/>
  <c r="N80" i="1" s="1"/>
  <c r="M81" i="1"/>
  <c r="N81" i="1" s="1"/>
  <c r="V1" i="1"/>
  <c r="S74" i="1"/>
  <c r="S17" i="1"/>
  <c r="S57" i="1"/>
  <c r="S16" i="1"/>
  <c r="S72" i="1"/>
  <c r="S10" i="1"/>
  <c r="S20" i="1"/>
  <c r="S67" i="1"/>
  <c r="S2" i="1"/>
  <c r="S79" i="1"/>
  <c r="S37" i="1"/>
  <c r="S53" i="1"/>
  <c r="S77" i="1"/>
  <c r="S26" i="1"/>
  <c r="S58" i="1"/>
  <c r="S34" i="1"/>
  <c r="S51" i="1"/>
  <c r="S33" i="1"/>
  <c r="S48" i="1"/>
  <c r="S25" i="1"/>
  <c r="S55" i="1"/>
  <c r="S75" i="1"/>
  <c r="S3" i="1"/>
  <c r="S7" i="1"/>
  <c r="S83" i="1"/>
  <c r="S64" i="1"/>
  <c r="S24" i="1"/>
  <c r="S85" i="1"/>
  <c r="S18" i="1"/>
  <c r="S73" i="1"/>
  <c r="S23" i="1"/>
  <c r="S62" i="1"/>
  <c r="S39" i="1"/>
  <c r="S52" i="1"/>
  <c r="S12" i="1"/>
  <c r="S76" i="1"/>
  <c r="S84" i="1"/>
  <c r="S6" i="1"/>
  <c r="S61" i="1"/>
  <c r="S31" i="1"/>
  <c r="S32" i="1"/>
  <c r="S56" i="1"/>
  <c r="S68" i="1"/>
  <c r="S21" i="1"/>
  <c r="S60" i="1"/>
  <c r="S30" i="1"/>
  <c r="S59" i="1"/>
  <c r="S38" i="1"/>
  <c r="S27" i="1"/>
  <c r="S54" i="1"/>
  <c r="S14" i="1"/>
  <c r="S70" i="1"/>
  <c r="S36" i="1"/>
  <c r="S44" i="1"/>
  <c r="S40" i="1"/>
  <c r="S45" i="1"/>
  <c r="S71" i="1"/>
  <c r="S13" i="1"/>
  <c r="S47" i="1"/>
  <c r="S42" i="1"/>
  <c r="S9" i="1"/>
  <c r="S78" i="1"/>
  <c r="S80" i="1"/>
  <c r="S15" i="1"/>
  <c r="S66" i="1"/>
  <c r="S28" i="1"/>
  <c r="S41" i="1"/>
  <c r="S46" i="1"/>
  <c r="S81" i="1"/>
  <c r="S11" i="1"/>
  <c r="S63" i="1"/>
  <c r="S22" i="1"/>
  <c r="S69" i="1"/>
  <c r="S29" i="1"/>
  <c r="S35" i="1"/>
  <c r="S49" i="1"/>
  <c r="S50" i="1"/>
  <c r="S43" i="1"/>
  <c r="S65" i="1"/>
  <c r="S19" i="1"/>
  <c r="S82" i="1"/>
  <c r="Q2" i="1"/>
  <c r="P74" i="1"/>
  <c r="Q74" i="1" s="1"/>
  <c r="P10" i="1"/>
  <c r="Q10" i="1" s="1"/>
  <c r="P20" i="1"/>
  <c r="Q20" i="1" s="1"/>
  <c r="P67" i="1"/>
  <c r="Q67" i="1" s="1"/>
  <c r="P2" i="1"/>
  <c r="P79" i="1"/>
  <c r="Q79" i="1" s="1"/>
  <c r="P5" i="1"/>
  <c r="Q5" i="1" s="1"/>
  <c r="P77" i="1"/>
  <c r="Q77" i="1" s="1"/>
  <c r="P26" i="1"/>
  <c r="Q26" i="1" s="1"/>
  <c r="P58" i="1"/>
  <c r="Q58" i="1" s="1"/>
  <c r="P34" i="1"/>
  <c r="Q34" i="1" s="1"/>
  <c r="P51" i="1"/>
  <c r="Q51" i="1" s="1"/>
  <c r="P75" i="1"/>
  <c r="Q75" i="1" s="1"/>
  <c r="P3" i="1"/>
  <c r="Q3" i="1" s="1"/>
  <c r="P83" i="1"/>
  <c r="Q83" i="1" s="1"/>
  <c r="P85" i="1"/>
  <c r="Q85" i="1" s="1"/>
  <c r="P4" i="1"/>
  <c r="Q4" i="1" s="1"/>
  <c r="P18" i="1"/>
  <c r="Q18" i="1" s="1"/>
  <c r="P23" i="1"/>
  <c r="Q23" i="1" s="1"/>
  <c r="P62" i="1"/>
  <c r="Q62" i="1" s="1"/>
  <c r="P52" i="1"/>
  <c r="Q52" i="1" s="1"/>
  <c r="P12" i="1"/>
  <c r="Q12" i="1" s="1"/>
  <c r="P76" i="1"/>
  <c r="Q76" i="1" s="1"/>
  <c r="P84" i="1"/>
  <c r="Q84" i="1" s="1"/>
  <c r="P6" i="1"/>
  <c r="Q6" i="1" s="1"/>
  <c r="P61" i="1"/>
  <c r="Q61" i="1" s="1"/>
  <c r="P31" i="1"/>
  <c r="Q31" i="1" s="1"/>
  <c r="P68" i="1"/>
  <c r="Q68" i="1" s="1"/>
  <c r="P21" i="1"/>
  <c r="Q21" i="1" s="1"/>
  <c r="P60" i="1"/>
  <c r="Q60" i="1" s="1"/>
  <c r="P30" i="1"/>
  <c r="Q30" i="1" s="1"/>
  <c r="P59" i="1"/>
  <c r="Q59" i="1" s="1"/>
  <c r="P38" i="1"/>
  <c r="Q38" i="1" s="1"/>
  <c r="P27" i="1"/>
  <c r="Q27" i="1" s="1"/>
  <c r="P36" i="1"/>
  <c r="Q36" i="1" s="1"/>
  <c r="P44" i="1"/>
  <c r="Q44" i="1" s="1"/>
  <c r="P40" i="1"/>
  <c r="Q40" i="1" s="1"/>
  <c r="P45" i="1"/>
  <c r="Q45" i="1" s="1"/>
  <c r="P13" i="1"/>
  <c r="Q13" i="1" s="1"/>
  <c r="P42" i="1"/>
  <c r="Q42" i="1" s="1"/>
  <c r="P78" i="1"/>
  <c r="Q78" i="1" s="1"/>
  <c r="P15" i="1"/>
  <c r="Q15" i="1" s="1"/>
  <c r="P66" i="1"/>
  <c r="Q66" i="1" s="1"/>
  <c r="P28" i="1"/>
  <c r="Q28" i="1" s="1"/>
  <c r="P11" i="1"/>
  <c r="Q11" i="1" s="1"/>
  <c r="P22" i="1"/>
  <c r="Q22" i="1" s="1"/>
  <c r="P29" i="1"/>
  <c r="Q29" i="1" s="1"/>
  <c r="P35" i="1"/>
  <c r="Q35" i="1" s="1"/>
  <c r="P50" i="1"/>
  <c r="Q50" i="1" s="1"/>
  <c r="P43" i="1"/>
  <c r="Q43" i="1" s="1"/>
  <c r="P19" i="1"/>
  <c r="Q19" i="1" s="1"/>
  <c r="P82" i="1"/>
  <c r="Q82" i="1" s="1"/>
  <c r="N2" i="1"/>
  <c r="M74" i="1"/>
  <c r="N74" i="1" s="1"/>
  <c r="M16" i="1"/>
  <c r="N16" i="1" s="1"/>
  <c r="M72" i="1"/>
  <c r="N72" i="1" s="1"/>
  <c r="M10" i="1"/>
  <c r="N10" i="1" s="1"/>
  <c r="M20" i="1"/>
  <c r="N20" i="1" s="1"/>
  <c r="M67" i="1"/>
  <c r="N67" i="1" s="1"/>
  <c r="M2" i="1"/>
  <c r="M79" i="1"/>
  <c r="N79" i="1" s="1"/>
  <c r="M37" i="1"/>
  <c r="N37" i="1" s="1"/>
  <c r="M53" i="1"/>
  <c r="N53" i="1" s="1"/>
  <c r="M5" i="1"/>
  <c r="N5" i="1" s="1"/>
  <c r="M77" i="1"/>
  <c r="N77" i="1" s="1"/>
  <c r="M26" i="1"/>
  <c r="N26" i="1" s="1"/>
  <c r="M58" i="1"/>
  <c r="N58" i="1" s="1"/>
  <c r="M34" i="1"/>
  <c r="N34" i="1" s="1"/>
  <c r="M51" i="1"/>
  <c r="N51" i="1" s="1"/>
  <c r="M48" i="1"/>
  <c r="N48" i="1" s="1"/>
  <c r="M25" i="1"/>
  <c r="N25" i="1" s="1"/>
  <c r="M55" i="1"/>
  <c r="N55" i="1" s="1"/>
  <c r="M75" i="1"/>
  <c r="N75" i="1" s="1"/>
  <c r="M3" i="1"/>
  <c r="N3" i="1" s="1"/>
  <c r="M7" i="1"/>
  <c r="N7" i="1" s="1"/>
  <c r="M83" i="1"/>
  <c r="N83" i="1" s="1"/>
  <c r="M24" i="1"/>
  <c r="N24" i="1" s="1"/>
  <c r="M85" i="1"/>
  <c r="N85" i="1" s="1"/>
  <c r="M4" i="1"/>
  <c r="N4" i="1" s="1"/>
  <c r="M18" i="1"/>
  <c r="N18" i="1" s="1"/>
  <c r="M23" i="1"/>
  <c r="N23" i="1" s="1"/>
  <c r="M62" i="1"/>
  <c r="N62" i="1" s="1"/>
  <c r="M39" i="1"/>
  <c r="N39" i="1" s="1"/>
  <c r="M52" i="1"/>
  <c r="N52" i="1" s="1"/>
  <c r="M12" i="1"/>
  <c r="N12" i="1" s="1"/>
  <c r="M76" i="1"/>
  <c r="N76" i="1" s="1"/>
  <c r="M84" i="1"/>
  <c r="N84" i="1" s="1"/>
  <c r="M61" i="1"/>
  <c r="N61" i="1" s="1"/>
  <c r="M31" i="1"/>
  <c r="N31" i="1" s="1"/>
  <c r="M56" i="1"/>
  <c r="N56" i="1" s="1"/>
  <c r="M68" i="1"/>
  <c r="N68" i="1" s="1"/>
  <c r="M21" i="1"/>
  <c r="N21" i="1" s="1"/>
  <c r="M60" i="1"/>
  <c r="N60" i="1" s="1"/>
  <c r="M59" i="1"/>
  <c r="N59" i="1" s="1"/>
  <c r="M38" i="1"/>
  <c r="N38" i="1" s="1"/>
  <c r="M27" i="1"/>
  <c r="N27" i="1" s="1"/>
  <c r="M54" i="1"/>
  <c r="N54" i="1" s="1"/>
  <c r="M14" i="1"/>
  <c r="N14" i="1" s="1"/>
  <c r="M36" i="1"/>
  <c r="N36" i="1" s="1"/>
  <c r="M44" i="1"/>
  <c r="N44" i="1" s="1"/>
  <c r="M45" i="1"/>
  <c r="N45" i="1" s="1"/>
  <c r="M71" i="1"/>
  <c r="N71" i="1" s="1"/>
  <c r="M13" i="1"/>
  <c r="N13" i="1" s="1"/>
  <c r="M47" i="1"/>
  <c r="N47" i="1" s="1"/>
  <c r="M42" i="1"/>
  <c r="N42" i="1" s="1"/>
  <c r="M15" i="1"/>
  <c r="N15" i="1" s="1"/>
  <c r="M66" i="1"/>
  <c r="N66" i="1" s="1"/>
  <c r="M28" i="1"/>
  <c r="N28" i="1" s="1"/>
  <c r="M41" i="1"/>
  <c r="N41" i="1" s="1"/>
  <c r="M63" i="1"/>
  <c r="N63" i="1" s="1"/>
  <c r="M22" i="1"/>
  <c r="N22" i="1" s="1"/>
  <c r="M69" i="1"/>
  <c r="N69" i="1" s="1"/>
  <c r="M29" i="1"/>
  <c r="N29" i="1" s="1"/>
  <c r="M35" i="1"/>
  <c r="N35" i="1" s="1"/>
  <c r="M50" i="1"/>
  <c r="N50" i="1" s="1"/>
  <c r="M43" i="1"/>
  <c r="N43" i="1" s="1"/>
  <c r="M19" i="1"/>
  <c r="N19" i="1" s="1"/>
  <c r="M82" i="1"/>
  <c r="N82" i="1" s="1"/>
  <c r="M8" i="1"/>
  <c r="N8" i="1" s="1"/>
  <c r="Y1" i="1" l="1"/>
  <c r="V4" i="1"/>
</calcChain>
</file>

<file path=xl/sharedStrings.xml><?xml version="1.0" encoding="utf-8"?>
<sst xmlns="http://schemas.openxmlformats.org/spreadsheetml/2006/main" count="207" uniqueCount="70">
  <si>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</si>
  <si>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</si>
  <si>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</si>
  <si>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</si>
  <si>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</si>
  <si>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</si>
  <si>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</si>
  <si>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</si>
  <si>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</si>
  <si>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</si>
  <si>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</si>
  <si>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Adam Fox</t>
  </si>
  <si>
    <t>Over</t>
  </si>
  <si>
    <t>Under</t>
  </si>
  <si>
    <t>Alexis Lafreni√®re</t>
  </si>
  <si>
    <t>Artemi Panarin</t>
  </si>
  <si>
    <t>Chris Kreider</t>
  </si>
  <si>
    <t>Dougie Hamilton</t>
  </si>
  <si>
    <t>Filip Chytil</t>
  </si>
  <si>
    <t>Jack Hughes</t>
  </si>
  <si>
    <t>Jesper Bratt</t>
  </si>
  <si>
    <t>Luke Hughes</t>
  </si>
  <si>
    <t>Mika Zibanejad</t>
  </si>
  <si>
    <t>Nico Hischier</t>
  </si>
  <si>
    <t>Stefan Noesen</t>
  </si>
  <si>
    <t>Timo Meier</t>
  </si>
  <si>
    <t>Vincent Trocheck</t>
  </si>
  <si>
    <t>Will Cuylle</t>
  </si>
  <si>
    <t>Auston Matthews</t>
  </si>
  <si>
    <t>Connor Bedard</t>
  </si>
  <si>
    <t>Craig Smith</t>
  </si>
  <si>
    <t>John Tavares</t>
  </si>
  <si>
    <t>Matthew Knies</t>
  </si>
  <si>
    <t>Mitch Marner</t>
  </si>
  <si>
    <t>Morgan Rielly</t>
  </si>
  <si>
    <t>Nicholas Robertson</t>
  </si>
  <si>
    <t>Oliver Ekman-Larsson</t>
  </si>
  <si>
    <t>Ryan Donato</t>
  </si>
  <si>
    <t>Taylor Hall</t>
  </si>
  <si>
    <t>Teuvo Teravainen</t>
  </si>
  <si>
    <t>William Nylander</t>
  </si>
  <si>
    <t>Clayton Keller</t>
  </si>
  <si>
    <t>Dylan Guenther</t>
  </si>
  <si>
    <t>Jamie Benn</t>
  </si>
  <si>
    <t>Jason Robertson</t>
  </si>
  <si>
    <t>Logan Cooley</t>
  </si>
  <si>
    <t>Mason Marchment</t>
  </si>
  <si>
    <t>Matt Duchene</t>
  </si>
  <si>
    <t>Mikhail Sergachev</t>
  </si>
  <si>
    <t>Miro Heiskanen</t>
  </si>
  <si>
    <t>Nick Schmaltz</t>
  </si>
  <si>
    <t>Roope Hintz</t>
  </si>
  <si>
    <t>Thomas Harley</t>
  </si>
  <si>
    <t>Tyler Seguin</t>
  </si>
  <si>
    <t>Wyatt Johnston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</si>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</sst>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10" fontId="0" fillId="0" borderId="0" xfId="0" applyNumberFormat="1"/>
    <xf numFmtId="44" fontId="0" fillId="0" borderId="0" xfId="0" applyNumberFormat="1"/>
    <xf numFmtId="164" fontId="0" fillId="0" borderId="0" xfId="2" applyNumberFormat="1" applyFont="1"/>
    <xf numFmtId="44" fontId="0" fillId="33" borderId="0" xfId="1" applyFon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85" totalsRowShown="0">
  <autoFilter ref="A1:S85"/>
  <sortState xmlns:xlrd2="http://schemas.microsoft.com/office/spreadsheetml/2017/richdata2" ref="A2:S85">
    <sortCondition descending="1" ref="K1:K85"/>
  </sortState>
  <tableColumns count="19">
    <tableColumn id="1" name="id"/>
    <tableColumn id="2" name="player_name"/>
    <tableColumn id="3" name="date" dataDxfId="10"/>
    <tableColumn id="4" name="over_under"/>
    <tableColumn id="5" name="points"/>
    <tableColumn id="6" name="implied_likelihood" dataDxfId="9" dataCellStyle="Percent"/>
    <tableColumn id="7" name="normal_likelihood" dataDxfId="8" dataCellStyle="Percent"/>
    <tableColumn id="8" name="poisson_likelihood" dataDxfId="7" dataCellStyle="Percent"/>
    <tableColumn id="9" name="raw_data_likelihood" dataDxfId="6" dataCellStyle="Percent"/>
    <tableColumn id="10" name="weighted_likelihood" dataDxfId="5" dataCellStyle="Percent"/>
    <tableColumn id="11" name="poisson_kelly" dataDxfId="4" dataCellStyle="Percent"/>
    <tableColumn id="12" name="365 implied" dataDxfId="1" dataCellStyle="Percent">
      <calculatedColumnFormula>1/1.62</calculatedColumnFormula>
    </tableColumn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CellStyle="Currency">
      <calculatedColumnFormula>Table1[[#This Row],[kelly/4 365]]*$W$2*$U$2</calculatedColumnFormula>
    </tableColumn>
    <tableColumn id="15" name="99/pinn implied" dataDxfId="0" dataCellStyle="Percent">
      <calculatedColumnFormula>1/1.62</calculatedColumnFormula>
    </tableColumn>
    <tableColumn id="16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CellStyle="Currency">
      <calculatedColumnFormula>Table1[[#This Row],[kelly/4 99]]*$W$2*$U$2</calculatedColumnFormula>
    </tableColumn>
    <tableColumn id="18" name="W/L: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workbookViewId="0">
      <selection activeCell="A9" sqref="A9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6640625" bestFit="1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55</v>
      </c>
      <c r="M1" s="2" t="s">
        <v>56</v>
      </c>
      <c r="N1" s="3" t="s">
        <v>57</v>
      </c>
      <c r="O1" s="2" t="s">
        <v>58</v>
      </c>
      <c r="P1" s="2" t="s">
        <v>59</v>
      </c>
      <c r="Q1" s="3" t="s">
        <v>60</v>
      </c>
      <c r="R1" s="4" t="s">
        <v>61</v>
      </c>
      <c r="S1" s="5" t="s">
        <v>62</v>
      </c>
      <c r="U1" t="s">
        <v>63</v>
      </c>
      <c r="V1" s="6">
        <f>SUM(K2:K18)</f>
        <v>0.62469655843943506</v>
      </c>
      <c r="W1" t="s">
        <v>64</v>
      </c>
      <c r="X1" t="s">
        <v>65</v>
      </c>
      <c r="Y1" s="7" t="e">
        <f>SUM(Q3:Q6,N7,Q8:Q9,Q11:Q12,N10,N13,Q14,N15:N21,Q22:Q23,N24:N28,Q30,N32:N34,Q35:Q36,N37:N40,Q41,N42:N44,Q45,N46,N48,Q47,Q50,N53:N56,N60)</f>
        <v>#DIV/0!</v>
      </c>
    </row>
    <row r="2" spans="1:25" x14ac:dyDescent="0.2">
      <c r="A2">
        <v>9359</v>
      </c>
      <c r="B2" t="s">
        <v>17</v>
      </c>
      <c r="C2" s="1">
        <v>45628</v>
      </c>
      <c r="D2" t="s">
        <v>12</v>
      </c>
      <c r="E2">
        <v>2.5</v>
      </c>
      <c r="F2" s="2">
        <v>0.60606060606060597</v>
      </c>
      <c r="G2" s="2">
        <v>0.74123516788232502</v>
      </c>
      <c r="H2" s="2">
        <v>0.71749370914708399</v>
      </c>
      <c r="I2" s="2">
        <v>0.612403100775193</v>
      </c>
      <c r="J2" s="2">
        <v>0.61032863849765195</v>
      </c>
      <c r="K2" s="2">
        <v>7.0717161574111106E-2</v>
      </c>
      <c r="L2" s="2">
        <f t="shared" ref="L2:L33" si="0">1/1.62</f>
        <v>0.61728395061728392</v>
      </c>
      <c r="M2" s="2">
        <f>(Table1[[#This Row],[poisson_likelihood]] - (1-Table1[[#This Row],[poisson_likelihood]])/(1/Table1[[#This Row],[365 implied]]-1))/4</f>
        <v>6.5459600329950046E-2</v>
      </c>
      <c r="N2" s="9">
        <f>Table1[[#This Row],[kelly/4 365]]*$W$2*$U$2</f>
        <v>124.37324062690509</v>
      </c>
      <c r="O2" s="2">
        <f t="shared" ref="O2:O33" si="1">1/1.62</f>
        <v>0.61728395061728392</v>
      </c>
      <c r="P2" s="2">
        <f>(Table1[[#This Row],[poisson_likelihood]] - (1-Table1[[#This Row],[poisson_likelihood]])/(1/Table1[[#This Row],[99/pinn implied]]-1))/4</f>
        <v>6.5459600329950046E-2</v>
      </c>
      <c r="Q2" s="3">
        <f>Table1[[#This Row],[kelly/4 99]]*$W$2*$U$2</f>
        <v>124.37324062690509</v>
      </c>
      <c r="R2" t="s">
        <v>68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-124.37324062690509</v>
      </c>
      <c r="U2" s="3">
        <v>1900</v>
      </c>
      <c r="W2" s="8">
        <v>1</v>
      </c>
    </row>
    <row r="3" spans="1:25" x14ac:dyDescent="0.2">
      <c r="A3">
        <v>9374</v>
      </c>
      <c r="B3" t="s">
        <v>24</v>
      </c>
      <c r="C3" s="1">
        <v>45628</v>
      </c>
      <c r="D3" t="s">
        <v>13</v>
      </c>
      <c r="E3">
        <v>2.5</v>
      </c>
      <c r="F3" s="2">
        <v>0.62111801242235998</v>
      </c>
      <c r="G3" s="2">
        <v>0.66928179626528805</v>
      </c>
      <c r="H3" s="2">
        <v>0.72249492879322197</v>
      </c>
      <c r="I3" s="2">
        <v>0.75806451612903203</v>
      </c>
      <c r="J3" s="2">
        <v>0.75830815709969701</v>
      </c>
      <c r="K3" s="2">
        <v>6.6892145638150796E-2</v>
      </c>
      <c r="L3" s="2">
        <f>1/1.57</f>
        <v>0.63694267515923564</v>
      </c>
      <c r="M3" s="2">
        <f>(Table1[[#This Row],[poisson_likelihood]] - (1-Table1[[#This Row],[poisson_likelihood]])/(1/Table1[[#This Row],[365 implied]]-1))/4</f>
        <v>5.8910981669016899E-2</v>
      </c>
      <c r="N3" s="3">
        <f>Table1[[#This Row],[kelly/4 365]]*$W$2*$U$2</f>
        <v>111.93086517113211</v>
      </c>
      <c r="O3" s="2">
        <f>1/1.6</f>
        <v>0.625</v>
      </c>
      <c r="P3" s="2">
        <f>(Table1[[#This Row],[poisson_likelihood]] - (1-Table1[[#This Row],[poisson_likelihood]])/(1/Table1[[#This Row],[99/pinn implied]]-1))/4</f>
        <v>6.4996619195481331E-2</v>
      </c>
      <c r="Q3" s="9">
        <f>Table1[[#This Row],[kelly/4 99]]*$W$2*$U$2</f>
        <v>123.49357647141453</v>
      </c>
      <c r="R3" t="s">
        <v>69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74.096145882848717</v>
      </c>
    </row>
    <row r="4" spans="1:25" x14ac:dyDescent="0.2">
      <c r="A4">
        <v>9380</v>
      </c>
      <c r="B4" t="s">
        <v>27</v>
      </c>
      <c r="C4" s="1">
        <v>45628</v>
      </c>
      <c r="D4" t="s">
        <v>13</v>
      </c>
      <c r="E4">
        <v>1.5</v>
      </c>
      <c r="F4" s="2">
        <v>0.434782608695652</v>
      </c>
      <c r="G4" s="2">
        <v>0.50824891517982895</v>
      </c>
      <c r="H4" s="2">
        <v>0.56641724818219497</v>
      </c>
      <c r="I4" s="2">
        <v>0.53703703703703698</v>
      </c>
      <c r="J4" s="2">
        <v>0.51020408163265296</v>
      </c>
      <c r="K4" s="2">
        <v>5.8223013619047803E-2</v>
      </c>
      <c r="L4" s="2">
        <f>1/2.32</f>
        <v>0.43103448275862072</v>
      </c>
      <c r="M4" s="2">
        <f>(Table1[[#This Row],[poisson_likelihood]] - (1-Table1[[#This Row],[poisson_likelihood]])/(1/Table1[[#This Row],[365 implied]]-1))/4</f>
        <v>5.9486366625509893E-2</v>
      </c>
      <c r="N4" s="10">
        <f>Table1[[#This Row],[kelly/4 365]]*$W$2*$U$2</f>
        <v>113.02409658846879</v>
      </c>
      <c r="O4" s="2">
        <f>1/2.3</f>
        <v>0.43478260869565222</v>
      </c>
      <c r="P4" s="2">
        <f>(Table1[[#This Row],[poisson_likelihood]] - (1-Table1[[#This Row],[poisson_likelihood]])/(1/Table1[[#This Row],[99/pinn implied]]-1))/4</f>
        <v>5.8223013619047762E-2</v>
      </c>
      <c r="Q4" s="3">
        <f>Table1[[#This Row],[kelly/4 99]]*$W$2*$U$2</f>
        <v>110.62372587619075</v>
      </c>
      <c r="R4" t="s">
        <v>68</v>
      </c>
      <c r="S4" s="3">
        <v>-60</v>
      </c>
      <c r="U4" t="s">
        <v>66</v>
      </c>
      <c r="V4" s="7">
        <f>SUM(S:S)</f>
        <v>-502.59952946728424</v>
      </c>
    </row>
    <row r="5" spans="1:25" x14ac:dyDescent="0.2">
      <c r="A5">
        <v>9363</v>
      </c>
      <c r="B5" t="s">
        <v>19</v>
      </c>
      <c r="C5" s="1">
        <v>45628</v>
      </c>
      <c r="D5" t="s">
        <v>12</v>
      </c>
      <c r="E5">
        <v>3.5</v>
      </c>
      <c r="F5" s="2">
        <v>0.58823529411764697</v>
      </c>
      <c r="G5" s="2">
        <v>0.665898079871593</v>
      </c>
      <c r="H5" s="2">
        <v>0.67598773127380896</v>
      </c>
      <c r="I5" s="2">
        <v>0.56886227544910095</v>
      </c>
      <c r="J5" s="2">
        <v>0.52901023890784904</v>
      </c>
      <c r="K5" s="2">
        <v>5.3278265416241602E-2</v>
      </c>
      <c r="L5" s="2">
        <f>1/1.71</f>
        <v>0.58479532163742687</v>
      </c>
      <c r="M5" s="2">
        <f>(Table1[[#This Row],[poisson_likelihood]] - (1-Table1[[#This Row],[poisson_likelihood]])/(1/Table1[[#This Row],[365 implied]]-1))/4</f>
        <v>5.4908105802187815E-2</v>
      </c>
      <c r="N5" s="10">
        <f>Table1[[#This Row],[kelly/4 365]]*$W$2*$U$2</f>
        <v>104.32540102415685</v>
      </c>
      <c r="P5" s="2" t="e">
        <f>(Table1[[#This Row],[poisson_likelihood]] - (1-Table1[[#This Row],[poisson_likelihood]])/(1/Table1[[#This Row],[99/pinn implied]]-1))/4</f>
        <v>#DIV/0!</v>
      </c>
      <c r="Q5" s="3" t="e">
        <f>Table1[[#This Row],[kelly/4 99]]*$W$2*$U$2</f>
        <v>#DIV/0!</v>
      </c>
      <c r="R5" t="s">
        <v>69</v>
      </c>
      <c r="S5" s="3">
        <v>35.72</v>
      </c>
    </row>
    <row r="6" spans="1:25" x14ac:dyDescent="0.2">
      <c r="A6">
        <v>9390</v>
      </c>
      <c r="B6" t="s">
        <v>32</v>
      </c>
      <c r="C6" s="1">
        <v>45628</v>
      </c>
      <c r="D6" t="s">
        <v>13</v>
      </c>
      <c r="E6">
        <v>1.5</v>
      </c>
      <c r="F6" s="2">
        <v>0.4</v>
      </c>
      <c r="G6" s="2">
        <v>0.45929619628086499</v>
      </c>
      <c r="H6" s="2">
        <v>0.51519141915326205</v>
      </c>
      <c r="I6" s="2">
        <v>0.52884615384615297</v>
      </c>
      <c r="J6" s="2">
        <v>0.51694915254237195</v>
      </c>
      <c r="K6" s="2">
        <v>4.7996424647192601E-2</v>
      </c>
      <c r="L6" s="2">
        <f>1/2.5</f>
        <v>0.4</v>
      </c>
      <c r="M6" s="2">
        <f>(Table1[[#This Row],[poisson_likelihood]] - (1-Table1[[#This Row],[poisson_likelihood]])/(1/Table1[[#This Row],[365 implied]]-1))/4</f>
        <v>4.7996424647192518E-2</v>
      </c>
      <c r="N6" s="9">
        <f>Table1[[#This Row],[kelly/4 365]]*$W$2*$U$2</f>
        <v>91.193206829665783</v>
      </c>
      <c r="O6" s="2">
        <f>1/2.5</f>
        <v>0.4</v>
      </c>
      <c r="P6" s="2">
        <f>(Table1[[#This Row],[poisson_likelihood]] - (1-Table1[[#This Row],[poisson_likelihood]])/(1/Table1[[#This Row],[99/pinn implied]]-1))/4</f>
        <v>4.7996424647192518E-2</v>
      </c>
      <c r="Q6" s="3">
        <f>Table1[[#This Row],[kelly/4 99]]*$W$2*$U$2</f>
        <v>91.193206829665783</v>
      </c>
      <c r="R6" t="s">
        <v>68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-91.193206829665783</v>
      </c>
    </row>
    <row r="7" spans="1:25" x14ac:dyDescent="0.2">
      <c r="A7">
        <v>9375</v>
      </c>
      <c r="B7" t="s">
        <v>25</v>
      </c>
      <c r="C7" s="1">
        <v>45628</v>
      </c>
      <c r="D7" t="s">
        <v>12</v>
      </c>
      <c r="E7">
        <v>3.5</v>
      </c>
      <c r="F7" s="2">
        <v>0.43859649122806998</v>
      </c>
      <c r="G7" s="2">
        <v>0.56730847569867904</v>
      </c>
      <c r="H7" s="2">
        <v>0.53908813125909105</v>
      </c>
      <c r="I7" s="2">
        <v>0.49132947976878599</v>
      </c>
      <c r="J7" s="2">
        <v>0.45394736842105199</v>
      </c>
      <c r="K7" s="2">
        <v>4.4750183451314297E-2</v>
      </c>
      <c r="L7" s="2">
        <f>1/2.35</f>
        <v>0.42553191489361702</v>
      </c>
      <c r="M7" s="2">
        <f>(Table1[[#This Row],[poisson_likelihood]] - (1-Table1[[#This Row],[poisson_likelihood]])/(1/Table1[[#This Row],[365 implied]]-1))/4</f>
        <v>4.9417983047937777E-2</v>
      </c>
      <c r="N7" s="9">
        <f>Table1[[#This Row],[kelly/4 365]]*$W$2*$U$2</f>
        <v>93.89416779108177</v>
      </c>
      <c r="O7" s="2">
        <f>1/2.3</f>
        <v>0.43478260869565222</v>
      </c>
      <c r="P7" s="2">
        <f>(Table1[[#This Row],[poisson_likelihood]] - (1-Table1[[#This Row],[poisson_likelihood]])/(1/Table1[[#This Row],[99/pinn implied]]-1))/4</f>
        <v>4.6135134979982576E-2</v>
      </c>
      <c r="Q7" s="3">
        <f>Table1[[#This Row],[kelly/4 99]]*$W$2*$U$2</f>
        <v>87.656756461966893</v>
      </c>
      <c r="R7" t="s">
        <v>68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-93.89416779108177</v>
      </c>
    </row>
    <row r="8" spans="1:25" x14ac:dyDescent="0.2">
      <c r="A8">
        <v>9434</v>
      </c>
      <c r="B8" t="s">
        <v>54</v>
      </c>
      <c r="C8" s="1">
        <v>45628</v>
      </c>
      <c r="D8" t="s">
        <v>13</v>
      </c>
      <c r="E8">
        <v>2.5</v>
      </c>
      <c r="F8" s="2">
        <v>0.45871559633027498</v>
      </c>
      <c r="G8" s="2">
        <v>0.49911313296162602</v>
      </c>
      <c r="H8" s="2">
        <v>0.54287232599206803</v>
      </c>
      <c r="I8" s="2">
        <v>0.58823529411764697</v>
      </c>
      <c r="J8" s="2">
        <v>0.54461538461538395</v>
      </c>
      <c r="K8" s="2">
        <v>3.88689980217602E-2</v>
      </c>
      <c r="L8" s="2">
        <f>1/2.2</f>
        <v>0.45454545454545453</v>
      </c>
      <c r="M8" s="2">
        <f>(Table1[[#This Row],[poisson_likelihood]] - (1-Table1[[#This Row],[poisson_likelihood]])/(1/Table1[[#This Row],[365 implied]]-1))/4</f>
        <v>4.0483149413031189E-2</v>
      </c>
      <c r="N8" s="10">
        <f>Table1[[#This Row],[kelly/4 365]]*$W$2*$U$2</f>
        <v>76.917983884759252</v>
      </c>
      <c r="P8" s="2" t="e">
        <f>(Table1[[#This Row],[poisson_likelihood]] - (1-Table1[[#This Row],[poisson_likelihood]])/(1/Table1[[#This Row],[99/pinn implied]]-1))/4</f>
        <v>#DIV/0!</v>
      </c>
      <c r="Q8" s="3" t="e">
        <f>Table1[[#This Row],[kelly/4 99]]*$W$2*$U$2</f>
        <v>#DIV/0!</v>
      </c>
      <c r="R8" t="s">
        <v>69</v>
      </c>
      <c r="S8" s="3">
        <v>68.849999999999994</v>
      </c>
    </row>
    <row r="9" spans="1:25" x14ac:dyDescent="0.2">
      <c r="A9">
        <v>9413</v>
      </c>
      <c r="B9" t="s">
        <v>44</v>
      </c>
      <c r="C9" s="1">
        <v>45628</v>
      </c>
      <c r="D9" t="s">
        <v>12</v>
      </c>
      <c r="E9">
        <v>2.5</v>
      </c>
      <c r="F9" s="2">
        <v>0.5</v>
      </c>
      <c r="G9" s="2">
        <v>0.59827511701397895</v>
      </c>
      <c r="H9" s="2">
        <v>0.56893036946931297</v>
      </c>
      <c r="I9" s="2">
        <v>0.56684491978609597</v>
      </c>
      <c r="J9" s="2">
        <v>0.507692307692307</v>
      </c>
      <c r="K9" s="2">
        <v>3.4465184734656699E-2</v>
      </c>
      <c r="L9" s="2">
        <f>1/1.95</f>
        <v>0.51282051282051289</v>
      </c>
      <c r="M9" s="2">
        <f>(Table1[[#This Row],[poisson_likelihood]] - (1-Table1[[#This Row],[poisson_likelihood]])/(1/Table1[[#This Row],[365 implied]]-1))/4</f>
        <v>2.879321591188426E-2</v>
      </c>
      <c r="N9" s="9">
        <f>Table1[[#This Row],[kelly/4 365]]*$W$2*$U$2</f>
        <v>54.707110232580092</v>
      </c>
      <c r="O9" s="2">
        <f>1/1.95</f>
        <v>0.51282051282051289</v>
      </c>
      <c r="P9" s="2">
        <f>(Table1[[#This Row],[poisson_likelihood]] - (1-Table1[[#This Row],[poisson_likelihood]])/(1/Table1[[#This Row],[99/pinn implied]]-1))/4</f>
        <v>2.879321591188426E-2</v>
      </c>
      <c r="Q9" s="3">
        <f>Table1[[#This Row],[kelly/4 99]]*$W$2*$U$2</f>
        <v>54.707110232580092</v>
      </c>
      <c r="R9" t="s">
        <v>68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-54.707110232580092</v>
      </c>
    </row>
    <row r="10" spans="1:25" x14ac:dyDescent="0.2">
      <c r="A10">
        <v>9356</v>
      </c>
      <c r="B10" t="s">
        <v>15</v>
      </c>
      <c r="C10" s="1">
        <v>45628</v>
      </c>
      <c r="D10" t="s">
        <v>13</v>
      </c>
      <c r="E10">
        <v>3.5</v>
      </c>
      <c r="F10" s="2">
        <v>0.57471264367816</v>
      </c>
      <c r="G10" s="2">
        <v>0.58409676836148405</v>
      </c>
      <c r="H10" s="2">
        <v>0.63085107253113004</v>
      </c>
      <c r="I10" s="2">
        <v>0.61497326203208502</v>
      </c>
      <c r="J10" s="2">
        <v>0.581538461538461</v>
      </c>
      <c r="K10" s="2">
        <v>3.3000292636542597E-2</v>
      </c>
      <c r="L10" s="2">
        <f>1/1.62</f>
        <v>0.61728395061728392</v>
      </c>
      <c r="M10" s="2">
        <f>(Table1[[#This Row],[poisson_likelihood]] - (1-Table1[[#This Row],[poisson_likelihood]])/(1/Table1[[#This Row],[365 implied]]-1))/4</f>
        <v>8.8623941533994832E-3</v>
      </c>
      <c r="N10" s="3">
        <f>Table1[[#This Row],[kelly/4 365]]*$W$2*$U$2</f>
        <v>16.83854889145902</v>
      </c>
      <c r="O10" s="2">
        <f>1/1.65</f>
        <v>0.60606060606060608</v>
      </c>
      <c r="P10" s="2">
        <f>(Table1[[#This Row],[poisson_likelihood]] - (1-Table1[[#This Row],[poisson_likelihood]])/(1/Table1[[#This Row],[99/pinn implied]]-1))/4</f>
        <v>1.5732411413986347E-2</v>
      </c>
      <c r="Q10" s="9">
        <f>Table1[[#This Row],[kelly/4 99]]*$W$2*$U$2</f>
        <v>29.89158168657406</v>
      </c>
      <c r="R10" t="s">
        <v>69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19.429528096273135</v>
      </c>
    </row>
    <row r="11" spans="1:25" x14ac:dyDescent="0.2">
      <c r="A11">
        <v>9422</v>
      </c>
      <c r="B11" t="s">
        <v>48</v>
      </c>
      <c r="C11" s="1">
        <v>45628</v>
      </c>
      <c r="D11" t="s">
        <v>13</v>
      </c>
      <c r="E11">
        <v>1.5</v>
      </c>
      <c r="F11" s="2">
        <v>0.45045045045045001</v>
      </c>
      <c r="G11" s="2">
        <v>0.46109911305510198</v>
      </c>
      <c r="H11" s="2">
        <v>0.51944810430932598</v>
      </c>
      <c r="I11" s="2">
        <v>0.467153284671532</v>
      </c>
      <c r="J11" s="2">
        <v>0.510917030567685</v>
      </c>
      <c r="K11" s="2">
        <v>3.13882769603901E-2</v>
      </c>
      <c r="L11" s="2">
        <f>1/2.32</f>
        <v>0.43103448275862072</v>
      </c>
      <c r="M11" s="2">
        <f>(Table1[[#This Row],[poisson_likelihood]] - (1-Table1[[#This Row],[poisson_likelihood]])/(1/Table1[[#This Row],[365 implied]]-1))/4</f>
        <v>3.8848409469249279E-2</v>
      </c>
      <c r="N11" s="9">
        <f>Table1[[#This Row],[kelly/4 365]]*$W$2*$U$2</f>
        <v>73.811977991573627</v>
      </c>
      <c r="O11" s="2">
        <f>1/2.3</f>
        <v>0.43478260869565222</v>
      </c>
      <c r="P11" s="2">
        <f>(Table1[[#This Row],[poisson_likelihood]] - (1-Table1[[#This Row],[poisson_likelihood]])/(1/Table1[[#This Row],[99/pinn implied]]-1))/4</f>
        <v>3.7448199982971095E-2</v>
      </c>
      <c r="Q11" s="3">
        <f>Table1[[#This Row],[kelly/4 99]]*$W$2*$U$2</f>
        <v>71.151579967645077</v>
      </c>
      <c r="R11" t="s">
        <v>68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-73.811977991573627</v>
      </c>
    </row>
    <row r="12" spans="1:25" x14ac:dyDescent="0.2">
      <c r="A12">
        <v>9387</v>
      </c>
      <c r="B12" t="s">
        <v>31</v>
      </c>
      <c r="C12" s="1">
        <v>45628</v>
      </c>
      <c r="D12" t="s">
        <v>12</v>
      </c>
      <c r="E12">
        <v>3.5</v>
      </c>
      <c r="F12" s="2">
        <v>0.44444444444444398</v>
      </c>
      <c r="G12" s="2">
        <v>0.54408137493742204</v>
      </c>
      <c r="H12" s="2">
        <v>0.51154359932446603</v>
      </c>
      <c r="I12" s="2">
        <v>0.45604395604395598</v>
      </c>
      <c r="J12" s="2">
        <v>0.465189873417721</v>
      </c>
      <c r="K12" s="2">
        <v>3.0194619696009801E-2</v>
      </c>
      <c r="L12" s="2">
        <f>1/2.25</f>
        <v>0.44444444444444442</v>
      </c>
      <c r="M12" s="2">
        <f>(Table1[[#This Row],[poisson_likelihood]] - (1-Table1[[#This Row],[poisson_likelihood]])/(1/Table1[[#This Row],[365 implied]]-1))/4</f>
        <v>3.0194619696009714E-2</v>
      </c>
      <c r="N12" s="9">
        <f>Table1[[#This Row],[kelly/4 365]]*$W$2*$U$2</f>
        <v>57.369777422418458</v>
      </c>
      <c r="O12" s="2">
        <f>1/2.15</f>
        <v>0.46511627906976744</v>
      </c>
      <c r="P12" s="2">
        <f>(Table1[[#This Row],[poisson_likelihood]] - (1-Table1[[#This Row],[poisson_likelihood]])/(1/Table1[[#This Row],[99/pinn implied]]-1))/4</f>
        <v>2.1699725771217801E-2</v>
      </c>
      <c r="Q12" s="3">
        <f>Table1[[#This Row],[kelly/4 99]]*$W$2*$U$2</f>
        <v>41.229478965313824</v>
      </c>
      <c r="R12" t="s">
        <v>68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-57.369777422418458</v>
      </c>
    </row>
    <row r="13" spans="1:25" x14ac:dyDescent="0.2">
      <c r="A13">
        <v>9410</v>
      </c>
      <c r="B13" t="s">
        <v>42</v>
      </c>
      <c r="C13" s="1">
        <v>45628</v>
      </c>
      <c r="D13" t="s">
        <v>13</v>
      </c>
      <c r="E13">
        <v>2.5</v>
      </c>
      <c r="F13" s="2">
        <v>0.56497175141242895</v>
      </c>
      <c r="G13" s="2">
        <v>0.56165808525773098</v>
      </c>
      <c r="H13" s="2">
        <v>0.60998474494383903</v>
      </c>
      <c r="I13" s="2">
        <v>0.59803921568627405</v>
      </c>
      <c r="J13" s="2">
        <v>0.55609756097560903</v>
      </c>
      <c r="K13" s="2">
        <v>2.58678566722715E-2</v>
      </c>
      <c r="L13" s="2">
        <f>1/1.76</f>
        <v>0.56818181818181823</v>
      </c>
      <c r="M13" s="2">
        <f>(Table1[[#This Row],[poisson_likelihood]] - (1-Table1[[#This Row],[poisson_likelihood]])/(1/Table1[[#This Row],[365 implied]]-1))/4</f>
        <v>2.420169444116993E-2</v>
      </c>
      <c r="N13" s="3">
        <f>Table1[[#This Row],[kelly/4 365]]*$W$2*$U$2</f>
        <v>45.983219438222868</v>
      </c>
      <c r="O13" s="2">
        <f>1/1.83</f>
        <v>0.54644808743169393</v>
      </c>
      <c r="P13" s="2">
        <f>(Table1[[#This Row],[poisson_likelihood]] - (1-Table1[[#This Row],[poisson_likelihood]])/(1/Table1[[#This Row],[99/pinn implied]]-1))/4</f>
        <v>3.5021711821453486E-2</v>
      </c>
      <c r="Q13" s="9">
        <f>Table1[[#This Row],[kelly/4 99]]*$W$2*$U$2</f>
        <v>66.541252460761626</v>
      </c>
      <c r="R13" t="s">
        <v>68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-66.541252460761626</v>
      </c>
    </row>
    <row r="14" spans="1:25" x14ac:dyDescent="0.2">
      <c r="A14">
        <v>9403</v>
      </c>
      <c r="B14" t="s">
        <v>39</v>
      </c>
      <c r="C14" s="1">
        <v>45628</v>
      </c>
      <c r="D14" t="s">
        <v>12</v>
      </c>
      <c r="E14">
        <v>1.5</v>
      </c>
      <c r="F14" s="2">
        <v>0.53191489361702105</v>
      </c>
      <c r="G14" s="2">
        <v>0.60985155449649497</v>
      </c>
      <c r="H14" s="2">
        <v>0.57244357188775596</v>
      </c>
      <c r="I14" s="2">
        <v>0.53571428571428503</v>
      </c>
      <c r="J14" s="2">
        <v>0.52317880794701899</v>
      </c>
      <c r="K14" s="2">
        <v>2.164599862187E-2</v>
      </c>
      <c r="L14" s="2">
        <f>1/1.8</f>
        <v>0.55555555555555558</v>
      </c>
      <c r="M14" s="2">
        <f>(Table1[[#This Row],[poisson_likelihood]] - (1-Table1[[#This Row],[poisson_likelihood]])/(1/Table1[[#This Row],[365 implied]]-1))/4</f>
        <v>9.4995091868627091E-3</v>
      </c>
      <c r="N14" s="3">
        <f>Table1[[#This Row],[kelly/4 365]]*$W$2*$U$2</f>
        <v>18.049067455039147</v>
      </c>
      <c r="O14" s="2">
        <f>1/1.83</f>
        <v>0.54644808743169393</v>
      </c>
      <c r="P14" s="2">
        <f>(Table1[[#This Row],[poisson_likelihood]] - (1-Table1[[#This Row],[poisson_likelihood]])/(1/Table1[[#This Row],[99/pinn implied]]-1))/4</f>
        <v>1.4328836311624571E-2</v>
      </c>
      <c r="Q14" s="3">
        <f>Table1[[#This Row],[kelly/4 99]]*$W$2*$U$2</f>
        <v>27.224788992086683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5" x14ac:dyDescent="0.2">
      <c r="A15">
        <v>9416</v>
      </c>
      <c r="B15" t="s">
        <v>45</v>
      </c>
      <c r="C15" s="1">
        <v>45628</v>
      </c>
      <c r="D15" t="s">
        <v>13</v>
      </c>
      <c r="E15">
        <v>1.5</v>
      </c>
      <c r="F15" s="2">
        <v>0.40485829959514102</v>
      </c>
      <c r="G15" s="2">
        <v>0.40232450552714699</v>
      </c>
      <c r="H15" s="2">
        <v>0.45597229128878902</v>
      </c>
      <c r="I15" s="2">
        <v>0.43396226415094302</v>
      </c>
      <c r="J15" s="2">
        <v>0.41056910569105598</v>
      </c>
      <c r="K15" s="2">
        <v>2.1471353653624001E-2</v>
      </c>
      <c r="L15" s="2">
        <f>1/2.5</f>
        <v>0.4</v>
      </c>
      <c r="M15" s="2">
        <f>(Table1[[#This Row],[poisson_likelihood]] - (1-Table1[[#This Row],[poisson_likelihood]])/(1/Table1[[#This Row],[365 implied]]-1))/4</f>
        <v>2.3321788036995431E-2</v>
      </c>
      <c r="N15" s="3">
        <f>Table1[[#This Row],[kelly/4 365]]*$W$2*$U$2</f>
        <v>44.311397270291316</v>
      </c>
      <c r="O15" s="2">
        <f>1/2.55</f>
        <v>0.39215686274509809</v>
      </c>
      <c r="P15" s="2">
        <f>(Table1[[#This Row],[poisson_likelihood]] - (1-Table1[[#This Row],[poisson_likelihood]])/(1/Table1[[#This Row],[99/pinn implied]]-1))/4</f>
        <v>2.6246668191356765E-2</v>
      </c>
      <c r="Q15" s="9">
        <f>Table1[[#This Row],[kelly/4 99]]*$W$2*$U$2</f>
        <v>49.868669563577853</v>
      </c>
      <c r="R15" t="s">
        <v>68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-49.868669563577853</v>
      </c>
    </row>
    <row r="16" spans="1:25" x14ac:dyDescent="0.2">
      <c r="A16">
        <v>9354</v>
      </c>
      <c r="B16" t="s">
        <v>14</v>
      </c>
      <c r="C16" s="1">
        <v>45628</v>
      </c>
      <c r="D16" t="s">
        <v>13</v>
      </c>
      <c r="E16">
        <v>2.5</v>
      </c>
      <c r="F16" s="2">
        <v>0.61728395061728303</v>
      </c>
      <c r="G16" s="2">
        <v>0.59780568320587602</v>
      </c>
      <c r="H16" s="2">
        <v>0.64179990682574894</v>
      </c>
      <c r="I16" s="2">
        <v>0.60752688172043001</v>
      </c>
      <c r="J16" s="2">
        <v>0.56481481481481399</v>
      </c>
      <c r="K16" s="2">
        <v>1.6014455265206999E-2</v>
      </c>
      <c r="L16" s="2">
        <f>1/1.55</f>
        <v>0.64516129032258063</v>
      </c>
      <c r="M16" s="2">
        <f>(Table1[[#This Row],[poisson_likelihood]] - (1-Table1[[#This Row],[poisson_likelihood]])/(1/Table1[[#This Row],[365 implied]]-1))/4</f>
        <v>-2.3682474636768647E-3</v>
      </c>
      <c r="N16" s="3">
        <f>Table1[[#This Row],[kelly/4 365]]*$W$2*$U$2</f>
        <v>-4.4996701809860431</v>
      </c>
      <c r="O16" s="2">
        <f>1/1.58</f>
        <v>0.63291139240506322</v>
      </c>
      <c r="P16" s="2">
        <f>(Table1[[#This Row],[poisson_likelihood]] - (1-Table1[[#This Row],[poisson_likelihood]])/(1/Table1[[#This Row],[99/pinn implied]]-1))/4</f>
        <v>6.05338482098422E-3</v>
      </c>
      <c r="Q16" s="3">
        <f>Table1[[#This Row],[kelly/4 99]]*$W$2*$U$2</f>
        <v>11.501431159870018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9352</v>
      </c>
      <c r="B17" t="s">
        <v>11</v>
      </c>
      <c r="C17" s="1">
        <v>45628</v>
      </c>
      <c r="D17" t="s">
        <v>13</v>
      </c>
      <c r="E17">
        <v>1.5</v>
      </c>
      <c r="F17" s="2">
        <v>0.476190476190476</v>
      </c>
      <c r="G17" s="2">
        <v>0.45500454957234099</v>
      </c>
      <c r="H17" s="2">
        <v>0.50809962965476296</v>
      </c>
      <c r="I17" s="2">
        <v>0.42372881355932202</v>
      </c>
      <c r="J17" s="2">
        <v>0.43606557377049099</v>
      </c>
      <c r="K17" s="2">
        <v>1.5229368698864499E-2</v>
      </c>
      <c r="L17" s="2">
        <f>1/2.1</f>
        <v>0.47619047619047616</v>
      </c>
      <c r="M17" s="2">
        <f>(Table1[[#This Row],[poisson_likelihood]] - (1-Table1[[#This Row],[poisson_likelihood]])/(1/Table1[[#This Row],[365 implied]]-1))/4</f>
        <v>1.5229368698864154E-2</v>
      </c>
      <c r="N17" s="9">
        <f>Table1[[#This Row],[kelly/4 365]]*$W$2*$U$2</f>
        <v>28.935800527841891</v>
      </c>
      <c r="O17" s="2">
        <f>1/2.1</f>
        <v>0.47619047619047616</v>
      </c>
      <c r="P17" s="2">
        <f>(Table1[[#This Row],[poisson_likelihood]] - (1-Table1[[#This Row],[poisson_likelihood]])/(1/Table1[[#This Row],[99/pinn implied]]-1))/4</f>
        <v>1.5229368698864154E-2</v>
      </c>
      <c r="Q17" s="3">
        <f>Table1[[#This Row],[kelly/4 99]]*$W$2*$U$2</f>
        <v>28.935800527841891</v>
      </c>
      <c r="R17" t="s">
        <v>68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-28.935800527841891</v>
      </c>
    </row>
    <row r="18" spans="1:19" x14ac:dyDescent="0.2">
      <c r="A18">
        <v>9381</v>
      </c>
      <c r="B18" t="s">
        <v>28</v>
      </c>
      <c r="C18" s="1">
        <v>45628</v>
      </c>
      <c r="D18" t="s">
        <v>12</v>
      </c>
      <c r="E18">
        <v>4.5</v>
      </c>
      <c r="F18" s="2">
        <v>0.485436893203883</v>
      </c>
      <c r="G18" s="2">
        <v>0.54287595516481901</v>
      </c>
      <c r="H18" s="2">
        <v>0.51567871200021598</v>
      </c>
      <c r="I18" s="2">
        <v>0.426035502958579</v>
      </c>
      <c r="J18" s="2">
        <v>0.41319444444444398</v>
      </c>
      <c r="K18" s="2">
        <v>1.4692959132180499E-2</v>
      </c>
      <c r="L18" s="2">
        <f>1/2.05</f>
        <v>0.48780487804878053</v>
      </c>
      <c r="M18" s="2">
        <f>(Table1[[#This Row],[poisson_likelihood]] - (1-Table1[[#This Row],[poisson_likelihood]])/(1/Table1[[#This Row],[365 implied]]-1))/4</f>
        <v>1.3605085619153023E-2</v>
      </c>
      <c r="N18" s="3">
        <f>Table1[[#This Row],[kelly/4 365]]*$W$2*$U$2</f>
        <v>25.849662676390743</v>
      </c>
      <c r="O18" s="2">
        <f>1/2.05</f>
        <v>0.48780487804878053</v>
      </c>
      <c r="P18" s="2">
        <f>(Table1[[#This Row],[poisson_likelihood]] - (1-Table1[[#This Row],[poisson_likelihood]])/(1/Table1[[#This Row],[99/pinn implied]]-1))/4</f>
        <v>1.3605085619153023E-2</v>
      </c>
      <c r="Q18" s="3">
        <f>Table1[[#This Row],[kelly/4 99]]*$W$2*$U$2</f>
        <v>25.849662676390743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9432</v>
      </c>
      <c r="B19" t="s">
        <v>53</v>
      </c>
      <c r="C19" s="1">
        <v>45628</v>
      </c>
      <c r="D19" t="s">
        <v>13</v>
      </c>
      <c r="E19">
        <v>2.5</v>
      </c>
      <c r="F19" s="2">
        <v>0.56179775280898803</v>
      </c>
      <c r="G19" s="2">
        <v>0.54115490791757903</v>
      </c>
      <c r="H19" s="2">
        <v>0.58650623234947996</v>
      </c>
      <c r="I19" s="2">
        <v>0.60736196319018398</v>
      </c>
      <c r="J19" s="2">
        <v>0.61290322580645096</v>
      </c>
      <c r="K19" s="2">
        <v>1.40965043532294E-2</v>
      </c>
      <c r="L19" s="2" t="s">
        <v>67</v>
      </c>
      <c r="M19" s="2" t="e">
        <f>(Table1[[#This Row],[poisson_likelihood]] - (1-Table1[[#This Row],[poisson_likelihood]])/(1/Table1[[#This Row],[365 implied]]-1))/4</f>
        <v>#VALUE!</v>
      </c>
      <c r="N19" s="3" t="e">
        <f>Table1[[#This Row],[kelly/4 365]]*$W$2*$U$2</f>
        <v>#VALUE!</v>
      </c>
      <c r="O19" s="2" t="s">
        <v>67</v>
      </c>
      <c r="P19" s="2" t="e">
        <f>(Table1[[#This Row],[poisson_likelihood]] - (1-Table1[[#This Row],[poisson_likelihood]])/(1/Table1[[#This Row],[99/pinn implied]]-1))/4</f>
        <v>#VALUE!</v>
      </c>
      <c r="Q19" s="3" t="e">
        <f>Table1[[#This Row],[kelly/4 99]]*$W$2*$U$2</f>
        <v>#VALUE!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9357</v>
      </c>
      <c r="B20" t="s">
        <v>16</v>
      </c>
      <c r="C20" s="1">
        <v>45628</v>
      </c>
      <c r="D20" t="s">
        <v>12</v>
      </c>
      <c r="E20">
        <v>2.5</v>
      </c>
      <c r="F20" s="2">
        <v>0.485436893203883</v>
      </c>
      <c r="G20" s="2">
        <v>0.551226331495137</v>
      </c>
      <c r="H20" s="2">
        <v>0.51047854689613004</v>
      </c>
      <c r="I20" s="2">
        <v>0.50828729281767904</v>
      </c>
      <c r="J20" s="2">
        <v>0.50479233226836995</v>
      </c>
      <c r="K20" s="2">
        <v>1.21664638221766E-2</v>
      </c>
      <c r="L20" s="2">
        <f>1/2.05</f>
        <v>0.48780487804878053</v>
      </c>
      <c r="M20" s="2">
        <f>(Table1[[#This Row],[poisson_likelihood]] - (1-Table1[[#This Row],[poisson_likelihood]])/(1/Table1[[#This Row],[365 implied]]-1))/4</f>
        <v>1.1066909794539642E-2</v>
      </c>
      <c r="N20" s="3">
        <f>Table1[[#This Row],[kelly/4 365]]*$W$2*$U$2</f>
        <v>21.027128609625318</v>
      </c>
      <c r="O20" s="2">
        <f>1/2.05</f>
        <v>0.48780487804878053</v>
      </c>
      <c r="P20" s="2">
        <f>(Table1[[#This Row],[poisson_likelihood]] - (1-Table1[[#This Row],[poisson_likelihood]])/(1/Table1[[#This Row],[99/pinn implied]]-1))/4</f>
        <v>1.1066909794539642E-2</v>
      </c>
      <c r="Q20" s="3">
        <f>Table1[[#This Row],[kelly/4 99]]*$W$2*$U$2</f>
        <v>21.027128609625318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9396</v>
      </c>
      <c r="B21" t="s">
        <v>35</v>
      </c>
      <c r="C21" s="1">
        <v>45628</v>
      </c>
      <c r="D21" t="s">
        <v>13</v>
      </c>
      <c r="E21">
        <v>1.5</v>
      </c>
      <c r="F21" s="2">
        <v>0.44444444444444398</v>
      </c>
      <c r="G21" s="2">
        <v>0.39919423467489201</v>
      </c>
      <c r="H21" s="2">
        <v>0.46911802413797399</v>
      </c>
      <c r="I21" s="2">
        <v>0.48351648351648302</v>
      </c>
      <c r="J21" s="2">
        <v>0.512690355329949</v>
      </c>
      <c r="K21" s="2">
        <v>1.11031108620884E-2</v>
      </c>
      <c r="L21" s="2">
        <f>1/2.28</f>
        <v>0.43859649122807021</v>
      </c>
      <c r="M21" s="2">
        <f>(Table1[[#This Row],[poisson_likelihood]] - (1-Table1[[#This Row],[poisson_likelihood]])/(1/Table1[[#This Row],[365 implied]]-1))/4</f>
        <v>1.3591620123941522E-2</v>
      </c>
      <c r="N21" s="3">
        <f>Table1[[#This Row],[kelly/4 365]]*$W$2*$U$2</f>
        <v>25.824078235488894</v>
      </c>
      <c r="O21" s="2">
        <f>1/2.2</f>
        <v>0.45454545454545453</v>
      </c>
      <c r="P21" s="2">
        <f>(Table1[[#This Row],[poisson_likelihood]] - (1-Table1[[#This Row],[poisson_likelihood]])/(1/Table1[[#This Row],[99/pinn implied]]-1))/4</f>
        <v>6.679094396571425E-3</v>
      </c>
      <c r="Q21" s="3">
        <f>Table1[[#This Row],[kelly/4 99]]*$W$2*$U$2</f>
        <v>12.690279353485707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9424</v>
      </c>
      <c r="B22" t="s">
        <v>49</v>
      </c>
      <c r="C22" s="1">
        <v>45628</v>
      </c>
      <c r="D22" t="s">
        <v>13</v>
      </c>
      <c r="E22">
        <v>2.5</v>
      </c>
      <c r="F22" s="2">
        <v>0.55555555555555503</v>
      </c>
      <c r="G22" s="2">
        <v>0.53087428046313601</v>
      </c>
      <c r="H22" s="2">
        <v>0.57517845951852498</v>
      </c>
      <c r="I22" s="2">
        <v>0.52601156069364097</v>
      </c>
      <c r="J22" s="2">
        <v>0.57666666666666599</v>
      </c>
      <c r="K22" s="2">
        <v>1.1037883479170301E-2</v>
      </c>
      <c r="M22" s="2" t="e">
        <f>(Table1[[#This Row],[poisson_likelihood]] - (1-Table1[[#This Row],[poisson_likelihood]])/(1/Table1[[#This Row],[365 implied]]-1))/4</f>
        <v>#DIV/0!</v>
      </c>
      <c r="N22" s="3" t="e">
        <f>Table1[[#This Row],[kelly/4 365]]*$W$2*$U$2</f>
        <v>#DIV/0!</v>
      </c>
      <c r="P22" s="2" t="e">
        <f>(Table1[[#This Row],[poisson_likelihood]] - (1-Table1[[#This Row],[poisson_likelihood]])/(1/Table1[[#This Row],[99/pinn implied]]-1))/4</f>
        <v>#DIV/0!</v>
      </c>
      <c r="Q22" s="3" t="e">
        <f>Table1[[#This Row],[kelly/4 99]]*$W$2*$U$2</f>
        <v>#DIV/0!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9383</v>
      </c>
      <c r="B23" t="s">
        <v>29</v>
      </c>
      <c r="C23" s="1">
        <v>45628</v>
      </c>
      <c r="D23" t="s">
        <v>12</v>
      </c>
      <c r="E23">
        <v>2.5</v>
      </c>
      <c r="F23" s="2">
        <v>0.53191489361702105</v>
      </c>
      <c r="G23" s="2">
        <v>0.58089870547280298</v>
      </c>
      <c r="H23" s="2">
        <v>0.55013424026998503</v>
      </c>
      <c r="I23" s="2">
        <v>0.57608695652173902</v>
      </c>
      <c r="J23" s="2">
        <v>0.55045871559632997</v>
      </c>
      <c r="K23" s="2">
        <v>9.7307874169242897E-3</v>
      </c>
      <c r="M23" s="2" t="e">
        <f>(Table1[[#This Row],[poisson_likelihood]] - (1-Table1[[#This Row],[poisson_likelihood]])/(1/Table1[[#This Row],[365 implied]]-1))/4</f>
        <v>#DIV/0!</v>
      </c>
      <c r="N23" s="3" t="e">
        <f>Table1[[#This Row],[kelly/4 365]]*$W$2*$U$2</f>
        <v>#DIV/0!</v>
      </c>
      <c r="P23" s="2" t="e">
        <f>(Table1[[#This Row],[poisson_likelihood]] - (1-Table1[[#This Row],[poisson_likelihood]])/(1/Table1[[#This Row],[99/pinn implied]]-1))/4</f>
        <v>#DIV/0!</v>
      </c>
      <c r="Q23" s="3" t="e">
        <f>Table1[[#This Row],[kelly/4 99]]*$W$2*$U$2</f>
        <v>#DIV/0!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9378</v>
      </c>
      <c r="B24" t="s">
        <v>26</v>
      </c>
      <c r="C24" s="1">
        <v>45628</v>
      </c>
      <c r="D24" t="s">
        <v>13</v>
      </c>
      <c r="E24">
        <v>2.5</v>
      </c>
      <c r="F24" s="2">
        <v>0.54347826086956497</v>
      </c>
      <c r="G24" s="2">
        <v>0.51566870245271201</v>
      </c>
      <c r="H24" s="2">
        <v>0.56045336974095095</v>
      </c>
      <c r="I24" s="2">
        <v>0.52941176470588203</v>
      </c>
      <c r="J24" s="2">
        <v>0.52</v>
      </c>
      <c r="K24" s="2">
        <v>9.2958929533782098E-3</v>
      </c>
      <c r="M24" s="2" t="e">
        <f>(Table1[[#This Row],[poisson_likelihood]] - (1-Table1[[#This Row],[poisson_likelihood]])/(1/Table1[[#This Row],[365 implied]]-1))/4</f>
        <v>#DIV/0!</v>
      </c>
      <c r="N24" s="3" t="e">
        <f>Table1[[#This Row],[kelly/4 365]]*$W$2*$U$2</f>
        <v>#DIV/0!</v>
      </c>
      <c r="P24" s="2" t="e">
        <f>(Table1[[#This Row],[poisson_likelihood]] - (1-Table1[[#This Row],[poisson_likelihood]])/(1/Table1[[#This Row],[99/pinn implied]]-1))/4</f>
        <v>#DIV/0!</v>
      </c>
      <c r="Q24" s="3" t="e">
        <f>Table1[[#This Row],[kelly/4 99]]*$W$2*$U$2</f>
        <v>#DIV/0!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9371</v>
      </c>
      <c r="B25" t="s">
        <v>23</v>
      </c>
      <c r="C25" s="1">
        <v>45628</v>
      </c>
      <c r="D25" t="s">
        <v>12</v>
      </c>
      <c r="E25">
        <v>2.5</v>
      </c>
      <c r="F25" s="2">
        <v>0.60606060606060597</v>
      </c>
      <c r="G25" s="2">
        <v>0.64887078384303698</v>
      </c>
      <c r="H25" s="2">
        <v>0.62032920913891398</v>
      </c>
      <c r="I25" s="2">
        <v>0.54748603351955305</v>
      </c>
      <c r="J25" s="2">
        <v>0.53503184713375795</v>
      </c>
      <c r="K25" s="2">
        <v>9.0550750304646804E-3</v>
      </c>
      <c r="M25" s="2" t="e">
        <f>(Table1[[#This Row],[poisson_likelihood]] - (1-Table1[[#This Row],[poisson_likelihood]])/(1/Table1[[#This Row],[365 implied]]-1))/4</f>
        <v>#DIV/0!</v>
      </c>
      <c r="N25" s="3" t="e">
        <f>Table1[[#This Row],[kelly/4 365]]*$W$2*$U$2</f>
        <v>#DIV/0!</v>
      </c>
      <c r="P25" s="2" t="e">
        <f>(Table1[[#This Row],[poisson_likelihood]] - (1-Table1[[#This Row],[poisson_likelihood]])/(1/Table1[[#This Row],[99/pinn implied]]-1))/4</f>
        <v>#DIV/0!</v>
      </c>
      <c r="Q25" s="3" t="e">
        <f>Table1[[#This Row],[kelly/4 99]]*$W$2*$U$2</f>
        <v>#DIV/0!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9365</v>
      </c>
      <c r="B26" t="s">
        <v>20</v>
      </c>
      <c r="C26" s="1">
        <v>45628</v>
      </c>
      <c r="D26" t="s">
        <v>12</v>
      </c>
      <c r="E26">
        <v>2.5</v>
      </c>
      <c r="F26" s="2">
        <v>0.61728395061728303</v>
      </c>
      <c r="G26" s="2">
        <v>0.65382203277009199</v>
      </c>
      <c r="H26" s="2">
        <v>0.62767331868779996</v>
      </c>
      <c r="I26" s="2">
        <v>0.48691099476439698</v>
      </c>
      <c r="J26" s="2">
        <v>0.50741839762611196</v>
      </c>
      <c r="K26" s="2">
        <v>6.7866033363858302E-3</v>
      </c>
      <c r="M26" s="2" t="e">
        <f>(Table1[[#This Row],[poisson_likelihood]] - (1-Table1[[#This Row],[poisson_likelihood]])/(1/Table1[[#This Row],[365 implied]]-1))/4</f>
        <v>#DIV/0!</v>
      </c>
      <c r="N26" s="3" t="e">
        <f>Table1[[#This Row],[kelly/4 365]]*$W$2*$U$2</f>
        <v>#DIV/0!</v>
      </c>
      <c r="P26" s="2" t="e">
        <f>(Table1[[#This Row],[poisson_likelihood]] - (1-Table1[[#This Row],[poisson_likelihood]])/(1/Table1[[#This Row],[99/pinn implied]]-1))/4</f>
        <v>#DIV/0!</v>
      </c>
      <c r="Q26" s="3" t="e">
        <f>Table1[[#This Row],[kelly/4 99]]*$W$2*$U$2</f>
        <v>#DIV/0!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9401</v>
      </c>
      <c r="B27" t="s">
        <v>38</v>
      </c>
      <c r="C27" s="1">
        <v>45628</v>
      </c>
      <c r="D27" t="s">
        <v>12</v>
      </c>
      <c r="E27">
        <v>1.5</v>
      </c>
      <c r="F27" s="2">
        <v>0.63694267515923497</v>
      </c>
      <c r="G27" s="2">
        <v>0.68467605699711098</v>
      </c>
      <c r="H27" s="2">
        <v>0.63905954766980899</v>
      </c>
      <c r="I27" s="2">
        <v>0.659574468085106</v>
      </c>
      <c r="J27" s="2">
        <v>0.64375000000000004</v>
      </c>
      <c r="K27" s="2">
        <v>1.45767098315818E-3</v>
      </c>
      <c r="M27" s="2" t="e">
        <f>(Table1[[#This Row],[poisson_likelihood]] - (1-Table1[[#This Row],[poisson_likelihood]])/(1/Table1[[#This Row],[365 implied]]-1))/4</f>
        <v>#DIV/0!</v>
      </c>
      <c r="N27" s="3" t="e">
        <f>Table1[[#This Row],[kelly/4 365]]*$W$2*$U$2</f>
        <v>#DIV/0!</v>
      </c>
      <c r="P27" s="2" t="e">
        <f>(Table1[[#This Row],[poisson_likelihood]] - (1-Table1[[#This Row],[poisson_likelihood]])/(1/Table1[[#This Row],[99/pinn implied]]-1))/4</f>
        <v>#DIV/0!</v>
      </c>
      <c r="Q27" s="3" t="e">
        <f>Table1[[#This Row],[kelly/4 99]]*$W$2*$U$2</f>
        <v>#DIV/0!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9418</v>
      </c>
      <c r="B28" t="s">
        <v>46</v>
      </c>
      <c r="C28" s="1">
        <v>45628</v>
      </c>
      <c r="D28" t="s">
        <v>13</v>
      </c>
      <c r="E28">
        <v>1.5</v>
      </c>
      <c r="F28" s="2">
        <v>0.40160642570281102</v>
      </c>
      <c r="G28" s="2">
        <v>0.36739689834691602</v>
      </c>
      <c r="H28" s="2">
        <v>0.40356332080620799</v>
      </c>
      <c r="I28" s="2">
        <v>0.39766081871344999</v>
      </c>
      <c r="J28" s="2">
        <v>0.40196078431372501</v>
      </c>
      <c r="K28" s="2">
        <v>8.1756188044612699E-4</v>
      </c>
      <c r="M28" s="2" t="e">
        <f>(Table1[[#This Row],[poisson_likelihood]] - (1-Table1[[#This Row],[poisson_likelihood]])/(1/Table1[[#This Row],[365 implied]]-1))/4</f>
        <v>#DIV/0!</v>
      </c>
      <c r="N28" s="3" t="e">
        <f>Table1[[#This Row],[kelly/4 365]]*$W$2*$U$2</f>
        <v>#DIV/0!</v>
      </c>
      <c r="P28" s="2" t="e">
        <f>(Table1[[#This Row],[poisson_likelihood]] - (1-Table1[[#This Row],[poisson_likelihood]])/(1/Table1[[#This Row],[99/pinn implied]]-1))/4</f>
        <v>#DIV/0!</v>
      </c>
      <c r="Q28" s="3" t="e">
        <f>Table1[[#This Row],[kelly/4 99]]*$W$2*$U$2</f>
        <v>#DIV/0!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9426</v>
      </c>
      <c r="B29" t="s">
        <v>50</v>
      </c>
      <c r="C29" s="1">
        <v>45628</v>
      </c>
      <c r="D29" t="s">
        <v>13</v>
      </c>
      <c r="E29">
        <v>1.5</v>
      </c>
      <c r="F29" s="2">
        <v>0.413223140495867</v>
      </c>
      <c r="G29" s="2">
        <v>0.37393573962510701</v>
      </c>
      <c r="H29" s="2">
        <v>0.41290920424947097</v>
      </c>
      <c r="I29" s="2">
        <v>0.38554216867469798</v>
      </c>
      <c r="J29" s="2">
        <v>0.37623762376237602</v>
      </c>
      <c r="K29" s="2">
        <v>-1.3375452751385099E-4</v>
      </c>
      <c r="M29" s="2" t="e">
        <f>(Table1[[#This Row],[poisson_likelihood]] - (1-Table1[[#This Row],[poisson_likelihood]])/(1/Table1[[#This Row],[365 implied]]-1))/4</f>
        <v>#DIV/0!</v>
      </c>
      <c r="N29" s="3" t="e">
        <f>Table1[[#This Row],[kelly/4 365]]*$W$2*$U$2</f>
        <v>#DIV/0!</v>
      </c>
      <c r="P29" s="2" t="e">
        <f>(Table1[[#This Row],[poisson_likelihood]] - (1-Table1[[#This Row],[poisson_likelihood]])/(1/Table1[[#This Row],[99/pinn implied]]-1))/4</f>
        <v>#DIV/0!</v>
      </c>
      <c r="Q29" s="3" t="e">
        <f>Table1[[#This Row],[kelly/4 99]]*$W$2*$U$2</f>
        <v>#DIV/0!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9398</v>
      </c>
      <c r="B30" t="s">
        <v>36</v>
      </c>
      <c r="C30" s="1">
        <v>45628</v>
      </c>
      <c r="D30" t="s">
        <v>13</v>
      </c>
      <c r="E30">
        <v>1.5</v>
      </c>
      <c r="F30" s="2">
        <v>0.48309178743961301</v>
      </c>
      <c r="G30" s="2">
        <v>0.42677478949793601</v>
      </c>
      <c r="H30" s="2">
        <v>0.48169891379526197</v>
      </c>
      <c r="I30" s="2">
        <v>0.547770700636942</v>
      </c>
      <c r="J30" s="2">
        <v>0.54948805460750805</v>
      </c>
      <c r="K30" s="2">
        <v>-6.7365617845943605E-4</v>
      </c>
      <c r="M30" s="2" t="e">
        <f>(Table1[[#This Row],[poisson_likelihood]] - (1-Table1[[#This Row],[poisson_likelihood]])/(1/Table1[[#This Row],[365 implied]]-1))/4</f>
        <v>#DIV/0!</v>
      </c>
      <c r="N30" s="3" t="e">
        <f>Table1[[#This Row],[kelly/4 365]]*$W$2*$U$2</f>
        <v>#DIV/0!</v>
      </c>
      <c r="P30" s="2" t="e">
        <f>(Table1[[#This Row],[poisson_likelihood]] - (1-Table1[[#This Row],[poisson_likelihood]])/(1/Table1[[#This Row],[99/pinn implied]]-1))/4</f>
        <v>#DIV/0!</v>
      </c>
      <c r="Q30" s="3" t="e">
        <f>Table1[[#This Row],[kelly/4 99]]*$W$2*$U$2</f>
        <v>#DIV/0!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9392</v>
      </c>
      <c r="B31" t="s">
        <v>33</v>
      </c>
      <c r="C31" s="1">
        <v>45628</v>
      </c>
      <c r="D31" t="s">
        <v>13</v>
      </c>
      <c r="E31">
        <v>2.5</v>
      </c>
      <c r="F31" s="2">
        <v>0.51813471502590602</v>
      </c>
      <c r="G31" s="2">
        <v>0.47327942143449098</v>
      </c>
      <c r="H31" s="2">
        <v>0.51527015640811402</v>
      </c>
      <c r="I31" s="2">
        <v>0.55813953488372003</v>
      </c>
      <c r="J31" s="2">
        <v>0.55555555555555503</v>
      </c>
      <c r="K31" s="2">
        <v>-1.48618229363936E-3</v>
      </c>
      <c r="M31" s="2" t="e">
        <f>(Table1[[#This Row],[poisson_likelihood]] - (1-Table1[[#This Row],[poisson_likelihood]])/(1/Table1[[#This Row],[365 implied]]-1))/4</f>
        <v>#DIV/0!</v>
      </c>
      <c r="N31" s="3" t="e">
        <f>Table1[[#This Row],[kelly/4 365]]*$W$2*$U$2</f>
        <v>#DIV/0!</v>
      </c>
      <c r="P31" s="2" t="e">
        <f>(Table1[[#This Row],[poisson_likelihood]] - (1-Table1[[#This Row],[poisson_likelihood]])/(1/Table1[[#This Row],[99/pinn implied]]-1))/4</f>
        <v>#DIV/0!</v>
      </c>
      <c r="Q31" s="3" t="e">
        <f>Table1[[#This Row],[kelly/4 99]]*$W$2*$U$2</f>
        <v>#DIV/0!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9393</v>
      </c>
      <c r="B32" t="s">
        <v>34</v>
      </c>
      <c r="C32" s="1">
        <v>45628</v>
      </c>
      <c r="D32" t="s">
        <v>12</v>
      </c>
      <c r="E32">
        <v>2.5</v>
      </c>
      <c r="F32" s="2">
        <v>0.427350427350427</v>
      </c>
      <c r="G32" s="2">
        <v>0.46604454924572702</v>
      </c>
      <c r="H32" s="2">
        <v>0.41865080100289398</v>
      </c>
      <c r="I32" s="2">
        <v>0.35625000000000001</v>
      </c>
      <c r="J32" s="2">
        <v>0.35763888888888801</v>
      </c>
      <c r="K32" s="2">
        <v>-3.7979712039603701E-3</v>
      </c>
      <c r="M32" s="2" t="e">
        <f>(Table1[[#This Row],[poisson_likelihood]] - (1-Table1[[#This Row],[poisson_likelihood]])/(1/Table1[[#This Row],[365 implied]]-1))/4</f>
        <v>#DIV/0!</v>
      </c>
      <c r="N32" s="3" t="e">
        <f>Table1[[#This Row],[kelly/4 365]]*$W$2*$U$2</f>
        <v>#DIV/0!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99]]*$W$2*$U$2</f>
        <v>#DIV/0!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9369</v>
      </c>
      <c r="B33" t="s">
        <v>22</v>
      </c>
      <c r="C33" s="1">
        <v>45628</v>
      </c>
      <c r="D33" t="s">
        <v>12</v>
      </c>
      <c r="E33">
        <v>2.5</v>
      </c>
      <c r="F33" s="2">
        <v>0.45454545454545398</v>
      </c>
      <c r="G33" s="2">
        <v>0.48821804749582998</v>
      </c>
      <c r="H33" s="2">
        <v>0.44270873045908798</v>
      </c>
      <c r="I33" s="2">
        <v>0.54838709677419295</v>
      </c>
      <c r="J33" s="2">
        <v>0.507739938080495</v>
      </c>
      <c r="K33" s="2">
        <v>-5.4251652062513103E-3</v>
      </c>
      <c r="M33" s="2" t="e">
        <f>(Table1[[#This Row],[poisson_likelihood]] - (1-Table1[[#This Row],[poisson_likelihood]])/(1/Table1[[#This Row],[365 implied]]-1))/4</f>
        <v>#DIV/0!</v>
      </c>
      <c r="N33" s="3" t="e">
        <f>Table1[[#This Row],[kelly/4 365]]*$W$2*$U$2</f>
        <v>#DIV/0!</v>
      </c>
      <c r="P33" s="2" t="e">
        <f>(Table1[[#This Row],[poisson_likelihood]] - (1-Table1[[#This Row],[poisson_likelihood]])/(1/Table1[[#This Row],[99/pinn implied]]-1))/4</f>
        <v>#DIV/0!</v>
      </c>
      <c r="Q33" s="3" t="e">
        <f>Table1[[#This Row],[kelly/4 99]]*$W$2*$U$2</f>
        <v>#DIV/0!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9367</v>
      </c>
      <c r="B34" t="s">
        <v>21</v>
      </c>
      <c r="C34" s="1">
        <v>45628</v>
      </c>
      <c r="D34" t="s">
        <v>12</v>
      </c>
      <c r="E34">
        <v>1.5</v>
      </c>
      <c r="F34" s="2">
        <v>0.56497175141242895</v>
      </c>
      <c r="G34" s="2">
        <v>0.60203869252705799</v>
      </c>
      <c r="H34" s="2">
        <v>0.55339510327548802</v>
      </c>
      <c r="I34" s="2">
        <v>0.46078431372549</v>
      </c>
      <c r="J34" s="2">
        <v>0.46956521739130402</v>
      </c>
      <c r="K34" s="2">
        <v>-6.6528140267486302E-3</v>
      </c>
      <c r="M34" s="2" t="e">
        <f>(Table1[[#This Row],[poisson_likelihood]] - (1-Table1[[#This Row],[poisson_likelihood]])/(1/Table1[[#This Row],[365 implied]]-1))/4</f>
        <v>#DIV/0!</v>
      </c>
      <c r="N34" s="3" t="e">
        <f>Table1[[#This Row],[kelly/4 365]]*$W$2*$U$2</f>
        <v>#DIV/0!</v>
      </c>
      <c r="P34" s="2" t="e">
        <f>(Table1[[#This Row],[poisson_likelihood]] - (1-Table1[[#This Row],[poisson_likelihood]])/(1/Table1[[#This Row],[99/pinn implied]]-1))/4</f>
        <v>#DIV/0!</v>
      </c>
      <c r="Q34" s="3" t="e">
        <f>Table1[[#This Row],[kelly/4 99]]*$W$2*$U$2</f>
        <v>#DIV/0!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9427</v>
      </c>
      <c r="B35" t="s">
        <v>51</v>
      </c>
      <c r="C35" s="1">
        <v>45628</v>
      </c>
      <c r="D35" t="s">
        <v>12</v>
      </c>
      <c r="E35">
        <v>2.5</v>
      </c>
      <c r="F35" s="2">
        <v>0.43859649122806998</v>
      </c>
      <c r="G35" s="2">
        <v>0.46532308989318999</v>
      </c>
      <c r="H35" s="2">
        <v>0.42361681112764399</v>
      </c>
      <c r="I35" s="2">
        <v>0.42857142857142799</v>
      </c>
      <c r="J35" s="2">
        <v>0.42071197411003203</v>
      </c>
      <c r="K35" s="2">
        <v>-6.67063879472097E-3</v>
      </c>
      <c r="M35" s="2" t="e">
        <f>(Table1[[#This Row],[poisson_likelihood]] - (1-Table1[[#This Row],[poisson_likelihood]])/(1/Table1[[#This Row],[365 implied]]-1))/4</f>
        <v>#DIV/0!</v>
      </c>
      <c r="N35" s="3" t="e">
        <f>Table1[[#This Row],[kelly/4 365]]*$W$2*$U$2</f>
        <v>#DIV/0!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99]]*$W$2*$U$2</f>
        <v>#DIV/0!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9405</v>
      </c>
      <c r="B36" t="s">
        <v>40</v>
      </c>
      <c r="C36" s="1">
        <v>45628</v>
      </c>
      <c r="D36" t="s">
        <v>12</v>
      </c>
      <c r="E36">
        <v>3.5</v>
      </c>
      <c r="F36" s="2">
        <v>0.581395348837209</v>
      </c>
      <c r="G36" s="2">
        <v>0.61046696334566397</v>
      </c>
      <c r="H36" s="2">
        <v>0.56783320152238104</v>
      </c>
      <c r="I36" s="2">
        <v>0.49732620320855597</v>
      </c>
      <c r="J36" s="2">
        <v>0.51384615384615295</v>
      </c>
      <c r="K36" s="2">
        <v>-8.0996157574668992E-3</v>
      </c>
      <c r="M36" s="2" t="e">
        <f>(Table1[[#This Row],[poisson_likelihood]] - (1-Table1[[#This Row],[poisson_likelihood]])/(1/Table1[[#This Row],[365 implied]]-1))/4</f>
        <v>#DIV/0!</v>
      </c>
      <c r="N36" s="3" t="e">
        <f>Table1[[#This Row],[kelly/4 365]]*$W$2*$U$2</f>
        <v>#DIV/0!</v>
      </c>
      <c r="P36" s="2" t="e">
        <f>(Table1[[#This Row],[poisson_likelihood]] - (1-Table1[[#This Row],[poisson_likelihood]])/(1/Table1[[#This Row],[99/pinn implied]]-1))/4</f>
        <v>#DIV/0!</v>
      </c>
      <c r="Q36" s="3" t="e">
        <f>Table1[[#This Row],[kelly/4 99]]*$W$2*$U$2</f>
        <v>#DIV/0!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9361</v>
      </c>
      <c r="B37" t="s">
        <v>18</v>
      </c>
      <c r="C37" s="1">
        <v>45628</v>
      </c>
      <c r="D37" t="s">
        <v>12</v>
      </c>
      <c r="E37">
        <v>1.5</v>
      </c>
      <c r="F37" s="2">
        <v>0.65359477124182996</v>
      </c>
      <c r="G37" s="2">
        <v>0.69035757784982399</v>
      </c>
      <c r="H37" s="2">
        <v>0.64205070339040804</v>
      </c>
      <c r="I37" s="2">
        <v>0.69</v>
      </c>
      <c r="J37" s="2">
        <v>0.66447368421052599</v>
      </c>
      <c r="K37" s="2">
        <v>-8.3313319871107794E-3</v>
      </c>
      <c r="M37" s="2" t="e">
        <f>(Table1[[#This Row],[poisson_likelihood]] - (1-Table1[[#This Row],[poisson_likelihood]])/(1/Table1[[#This Row],[365 implied]]-1))/4</f>
        <v>#DIV/0!</v>
      </c>
      <c r="N37" s="3" t="e">
        <f>Table1[[#This Row],[kelly/4 365]]*$W$2*$U$2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99]]*$W$2*$U$2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9400</v>
      </c>
      <c r="B38" t="s">
        <v>37</v>
      </c>
      <c r="C38" s="1">
        <v>45628</v>
      </c>
      <c r="D38" t="s">
        <v>13</v>
      </c>
      <c r="E38">
        <v>1.5</v>
      </c>
      <c r="F38" s="2">
        <v>0.413223140495867</v>
      </c>
      <c r="G38" s="2">
        <v>0.35304784185531801</v>
      </c>
      <c r="H38" s="2">
        <v>0.39232326859390099</v>
      </c>
      <c r="I38" s="2">
        <v>0.43859649122806998</v>
      </c>
      <c r="J38" s="2">
        <v>0.41584158415841499</v>
      </c>
      <c r="K38" s="2">
        <v>-8.9045228878096398E-3</v>
      </c>
      <c r="M38" s="2" t="e">
        <f>(Table1[[#This Row],[poisson_likelihood]] - (1-Table1[[#This Row],[poisson_likelihood]])/(1/Table1[[#This Row],[365 implied]]-1))/4</f>
        <v>#DIV/0!</v>
      </c>
      <c r="N38" s="3" t="e">
        <f>Table1[[#This Row],[kelly/4 365]]*$W$2*$U$2</f>
        <v>#DIV/0!</v>
      </c>
      <c r="P38" s="2" t="e">
        <f>(Table1[[#This Row],[poisson_likelihood]] - (1-Table1[[#This Row],[poisson_likelihood]])/(1/Table1[[#This Row],[99/pinn implied]]-1))/4</f>
        <v>#DIV/0!</v>
      </c>
      <c r="Q38" s="3" t="e">
        <f>Table1[[#This Row],[kelly/4 99]]*$W$2*$U$2</f>
        <v>#DIV/0!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9385</v>
      </c>
      <c r="B39" t="s">
        <v>30</v>
      </c>
      <c r="C39" s="1">
        <v>45628</v>
      </c>
      <c r="D39" t="s">
        <v>12</v>
      </c>
      <c r="E39">
        <v>1.5</v>
      </c>
      <c r="F39" s="2">
        <v>0.50761421319796896</v>
      </c>
      <c r="G39" s="2">
        <v>0.54082205727834198</v>
      </c>
      <c r="H39" s="2">
        <v>0.48740830451686101</v>
      </c>
      <c r="I39" s="2">
        <v>0.42857142857142799</v>
      </c>
      <c r="J39" s="2">
        <v>0.44827586206896503</v>
      </c>
      <c r="K39" s="2">
        <v>-1.0259185593243099E-2</v>
      </c>
      <c r="M39" s="2" t="e">
        <f>(Table1[[#This Row],[poisson_likelihood]] - (1-Table1[[#This Row],[poisson_likelihood]])/(1/Table1[[#This Row],[365 implied]]-1))/4</f>
        <v>#DIV/0!</v>
      </c>
      <c r="N39" s="3" t="e">
        <f>Table1[[#This Row],[kelly/4 365]]*$W$2*$U$2</f>
        <v>#DIV/0!</v>
      </c>
      <c r="P39" s="2" t="e">
        <f>(Table1[[#This Row],[poisson_likelihood]] - (1-Table1[[#This Row],[poisson_likelihood]])/(1/Table1[[#This Row],[99/pinn implied]]-1))/4</f>
        <v>#DIV/0!</v>
      </c>
      <c r="Q39" s="3" t="e">
        <f>Table1[[#This Row],[kelly/4 99]]*$W$2*$U$2</f>
        <v>#DIV/0!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9407</v>
      </c>
      <c r="B40" t="s">
        <v>41</v>
      </c>
      <c r="C40" s="1">
        <v>45628</v>
      </c>
      <c r="D40" t="s">
        <v>12</v>
      </c>
      <c r="E40">
        <v>2.5</v>
      </c>
      <c r="F40" s="2">
        <v>0.49504950495049499</v>
      </c>
      <c r="G40" s="2">
        <v>0.51497343944053797</v>
      </c>
      <c r="H40" s="2">
        <v>0.471915508604</v>
      </c>
      <c r="I40" s="2">
        <v>0.51630434782608603</v>
      </c>
      <c r="J40" s="2">
        <v>0.50624999999999998</v>
      </c>
      <c r="K40" s="2">
        <v>-1.1453596230372299E-2</v>
      </c>
      <c r="M40" s="2" t="e">
        <f>(Table1[[#This Row],[poisson_likelihood]] - (1-Table1[[#This Row],[poisson_likelihood]])/(1/Table1[[#This Row],[365 implied]]-1))/4</f>
        <v>#DIV/0!</v>
      </c>
      <c r="N40" s="3" t="e">
        <f>Table1[[#This Row],[kelly/4 365]]*$W$2*$U$2</f>
        <v>#DIV/0!</v>
      </c>
      <c r="P40" s="2" t="e">
        <f>(Table1[[#This Row],[poisson_likelihood]] - (1-Table1[[#This Row],[poisson_likelihood]])/(1/Table1[[#This Row],[99/pinn implied]]-1))/4</f>
        <v>#DIV/0!</v>
      </c>
      <c r="Q40" s="3" t="e">
        <f>Table1[[#This Row],[kelly/4 99]]*$W$2*$U$2</f>
        <v>#DIV/0!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9419</v>
      </c>
      <c r="B41" t="s">
        <v>47</v>
      </c>
      <c r="C41" s="1">
        <v>45628</v>
      </c>
      <c r="D41" t="s">
        <v>12</v>
      </c>
      <c r="E41">
        <v>1.5</v>
      </c>
      <c r="F41" s="2">
        <v>0.63694267515923497</v>
      </c>
      <c r="G41" s="2">
        <v>0.67390422704693898</v>
      </c>
      <c r="H41" s="2">
        <v>0.62018095836473897</v>
      </c>
      <c r="I41" s="2">
        <v>0.65517241379310298</v>
      </c>
      <c r="J41" s="2">
        <v>0.63548387096774195</v>
      </c>
      <c r="K41" s="2">
        <v>-1.15420593716489E-2</v>
      </c>
      <c r="M41" s="2" t="e">
        <f>(Table1[[#This Row],[poisson_likelihood]] - (1-Table1[[#This Row],[poisson_likelihood]])/(1/Table1[[#This Row],[365 implied]]-1))/4</f>
        <v>#DIV/0!</v>
      </c>
      <c r="N41" s="3" t="e">
        <f>Table1[[#This Row],[kelly/4 365]]*$W$2*$U$2</f>
        <v>#DIV/0!</v>
      </c>
      <c r="P41" s="2" t="e">
        <f>(Table1[[#This Row],[poisson_likelihood]] - (1-Table1[[#This Row],[poisson_likelihood]])/(1/Table1[[#This Row],[99/pinn implied]]-1))/4</f>
        <v>#DIV/0!</v>
      </c>
      <c r="Q41" s="3" t="e">
        <f>Table1[[#This Row],[kelly/4 99]]*$W$2*$U$2</f>
        <v>#DIV/0!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9412</v>
      </c>
      <c r="B42" t="s">
        <v>43</v>
      </c>
      <c r="C42" s="1">
        <v>45628</v>
      </c>
      <c r="D42" t="s">
        <v>13</v>
      </c>
      <c r="E42">
        <v>1.5</v>
      </c>
      <c r="F42" s="2">
        <v>0.434782608695652</v>
      </c>
      <c r="G42" s="2">
        <v>0.381562575834406</v>
      </c>
      <c r="H42" s="2">
        <v>0.40787867978062597</v>
      </c>
      <c r="I42" s="2">
        <v>0.42780748663101598</v>
      </c>
      <c r="J42" s="2">
        <v>0.46153846153846101</v>
      </c>
      <c r="K42" s="2">
        <v>-1.18998147124153E-2</v>
      </c>
      <c r="M42" s="2" t="e">
        <f>(Table1[[#This Row],[poisson_likelihood]] - (1-Table1[[#This Row],[poisson_likelihood]])/(1/Table1[[#This Row],[365 implied]]-1))/4</f>
        <v>#DIV/0!</v>
      </c>
      <c r="N42" s="3" t="e">
        <f>Table1[[#This Row],[kelly/4 365]]*$W$2*$U$2</f>
        <v>#DIV/0!</v>
      </c>
      <c r="P42" s="2" t="e">
        <f>(Table1[[#This Row],[poisson_likelihood]] - (1-Table1[[#This Row],[poisson_likelihood]])/(1/Table1[[#This Row],[99/pinn implied]]-1))/4</f>
        <v>#DIV/0!</v>
      </c>
      <c r="Q42" s="3" t="e">
        <f>Table1[[#This Row],[kelly/4 99]]*$W$2*$U$2</f>
        <v>#DIV/0!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9430</v>
      </c>
      <c r="B43" t="s">
        <v>52</v>
      </c>
      <c r="C43" s="1">
        <v>45628</v>
      </c>
      <c r="D43" t="s">
        <v>13</v>
      </c>
      <c r="E43">
        <v>1.5</v>
      </c>
      <c r="F43" s="2">
        <v>0.46511627906976699</v>
      </c>
      <c r="G43" s="2">
        <v>0.39671678855131798</v>
      </c>
      <c r="H43" s="2">
        <v>0.43711880686367099</v>
      </c>
      <c r="I43" s="2">
        <v>0.48148148148148101</v>
      </c>
      <c r="J43" s="2">
        <v>0.48559670781893</v>
      </c>
      <c r="K43" s="2">
        <v>-1.3085775052849E-2</v>
      </c>
      <c r="M43" s="2" t="e">
        <f>(Table1[[#This Row],[poisson_likelihood]] - (1-Table1[[#This Row],[poisson_likelihood]])/(1/Table1[[#This Row],[365 implied]]-1))/4</f>
        <v>#DIV/0!</v>
      </c>
      <c r="N43" s="3" t="e">
        <f>Table1[[#This Row],[kelly/4 365]]*$W$2*$U$2</f>
        <v>#DIV/0!</v>
      </c>
      <c r="P43" s="2" t="e">
        <f>(Table1[[#This Row],[poisson_likelihood]] - (1-Table1[[#This Row],[poisson_likelihood]])/(1/Table1[[#This Row],[99/pinn implied]]-1))/4</f>
        <v>#DIV/0!</v>
      </c>
      <c r="Q43" s="3" t="e">
        <f>Table1[[#This Row],[kelly/4 99]]*$W$2*$U$2</f>
        <v>#DIV/0!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9406</v>
      </c>
      <c r="B44" t="s">
        <v>40</v>
      </c>
      <c r="C44" s="1">
        <v>45628</v>
      </c>
      <c r="D44" t="s">
        <v>13</v>
      </c>
      <c r="E44">
        <v>3.5</v>
      </c>
      <c r="F44" s="2">
        <v>0.46511627906976699</v>
      </c>
      <c r="G44" s="2">
        <v>0.38953303665433497</v>
      </c>
      <c r="H44" s="2">
        <v>0.43216679847761802</v>
      </c>
      <c r="I44" s="2">
        <v>0.50267379679144297</v>
      </c>
      <c r="J44" s="2">
        <v>0.48615384615384599</v>
      </c>
      <c r="K44" s="2">
        <v>-1.5400300711547601E-2</v>
      </c>
      <c r="M44" s="2" t="e">
        <f>(Table1[[#This Row],[poisson_likelihood]] - (1-Table1[[#This Row],[poisson_likelihood]])/(1/Table1[[#This Row],[365 implied]]-1))/4</f>
        <v>#DIV/0!</v>
      </c>
      <c r="N44" s="3" t="e">
        <f>Table1[[#This Row],[kelly/4 365]]*$W$2*$U$2</f>
        <v>#DIV/0!</v>
      </c>
      <c r="P44" s="2" t="e">
        <f>(Table1[[#This Row],[poisson_likelihood]] - (1-Table1[[#This Row],[poisson_likelihood]])/(1/Table1[[#This Row],[99/pinn implied]]-1))/4</f>
        <v>#DIV/0!</v>
      </c>
      <c r="Q44" s="3" t="e">
        <f>Table1[[#This Row],[kelly/4 99]]*$W$2*$U$2</f>
        <v>#DIV/0!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9408</v>
      </c>
      <c r="B45" t="s">
        <v>41</v>
      </c>
      <c r="C45" s="1">
        <v>45628</v>
      </c>
      <c r="D45" t="s">
        <v>13</v>
      </c>
      <c r="E45">
        <v>2.5</v>
      </c>
      <c r="F45" s="2">
        <v>0.55555555555555503</v>
      </c>
      <c r="G45" s="2">
        <v>0.48502656055946097</v>
      </c>
      <c r="H45" s="2">
        <v>0.528084491395999</v>
      </c>
      <c r="I45" s="2">
        <v>0.48369565217391303</v>
      </c>
      <c r="J45" s="2">
        <v>0.49375000000000002</v>
      </c>
      <c r="K45" s="2">
        <v>-1.5452473589750101E-2</v>
      </c>
      <c r="M45" s="2" t="e">
        <f>(Table1[[#This Row],[poisson_likelihood]] - (1-Table1[[#This Row],[poisson_likelihood]])/(1/Table1[[#This Row],[365 implied]]-1))/4</f>
        <v>#DIV/0!</v>
      </c>
      <c r="N45" s="3" t="e">
        <f>Table1[[#This Row],[kelly/4 365]]*$W$2*$U$2</f>
        <v>#DIV/0!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99]]*$W$2*$U$2</f>
        <v>#DIV/0!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9420</v>
      </c>
      <c r="B46" t="s">
        <v>47</v>
      </c>
      <c r="C46" s="1">
        <v>45628</v>
      </c>
      <c r="D46" t="s">
        <v>13</v>
      </c>
      <c r="E46">
        <v>1.5</v>
      </c>
      <c r="F46" s="2">
        <v>0.41666666666666602</v>
      </c>
      <c r="G46" s="2">
        <v>0.32609577295306003</v>
      </c>
      <c r="H46" s="2">
        <v>0.37981904163525998</v>
      </c>
      <c r="I46" s="2">
        <v>0.34482758620689602</v>
      </c>
      <c r="J46" s="2">
        <v>0.364516129032258</v>
      </c>
      <c r="K46" s="2">
        <v>-1.5791839299173799E-2</v>
      </c>
      <c r="M46" s="2" t="e">
        <f>(Table1[[#This Row],[poisson_likelihood]] - (1-Table1[[#This Row],[poisson_likelihood]])/(1/Table1[[#This Row],[365 implied]]-1))/4</f>
        <v>#DIV/0!</v>
      </c>
      <c r="N46" s="3" t="e">
        <f>Table1[[#This Row],[kelly/4 365]]*$W$2*$U$2</f>
        <v>#DIV/0!</v>
      </c>
      <c r="P46" s="2" t="e">
        <f>(Table1[[#This Row],[poisson_likelihood]] - (1-Table1[[#This Row],[poisson_likelihood]])/(1/Table1[[#This Row],[99/pinn implied]]-1))/4</f>
        <v>#DIV/0!</v>
      </c>
      <c r="Q46" s="3" t="e">
        <f>Table1[[#This Row],[kelly/4 99]]*$W$2*$U$2</f>
        <v>#DIV/0!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9411</v>
      </c>
      <c r="B47" t="s">
        <v>43</v>
      </c>
      <c r="C47" s="1">
        <v>45628</v>
      </c>
      <c r="D47" t="s">
        <v>12</v>
      </c>
      <c r="E47">
        <v>1.5</v>
      </c>
      <c r="F47" s="2">
        <v>0.61728395061728303</v>
      </c>
      <c r="G47" s="2">
        <v>0.618437424165593</v>
      </c>
      <c r="H47" s="2">
        <v>0.59212132021937303</v>
      </c>
      <c r="I47" s="2">
        <v>0.57219251336898302</v>
      </c>
      <c r="J47" s="2">
        <v>0.53846153846153799</v>
      </c>
      <c r="K47" s="2">
        <v>-1.6436879534118699E-2</v>
      </c>
      <c r="M47" s="2" t="e">
        <f>(Table1[[#This Row],[poisson_likelihood]] - (1-Table1[[#This Row],[poisson_likelihood]])/(1/Table1[[#This Row],[365 implied]]-1))/4</f>
        <v>#DIV/0!</v>
      </c>
      <c r="N47" s="3" t="e">
        <f>Table1[[#This Row],[kelly/4 365]]*$W$2*$U$2</f>
        <v>#DIV/0!</v>
      </c>
      <c r="P47" s="2" t="e">
        <f>(Table1[[#This Row],[poisson_likelihood]] - (1-Table1[[#This Row],[poisson_likelihood]])/(1/Table1[[#This Row],[99/pinn implied]]-1))/4</f>
        <v>#DIV/0!</v>
      </c>
      <c r="Q47" s="3" t="e">
        <f>Table1[[#This Row],[kelly/4 99]]*$W$2*$U$2</f>
        <v>#DIV/0!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9370</v>
      </c>
      <c r="B48" t="s">
        <v>22</v>
      </c>
      <c r="C48" s="1">
        <v>45628</v>
      </c>
      <c r="D48" t="s">
        <v>13</v>
      </c>
      <c r="E48">
        <v>2.5</v>
      </c>
      <c r="F48" s="2">
        <v>0.58823529411764697</v>
      </c>
      <c r="G48" s="2">
        <v>0.51178195250416902</v>
      </c>
      <c r="H48" s="2">
        <v>0.55729126954091202</v>
      </c>
      <c r="I48" s="2">
        <v>0.45161290322580599</v>
      </c>
      <c r="J48" s="2">
        <v>0.492260061919504</v>
      </c>
      <c r="K48" s="2">
        <v>-1.87874434930177E-2</v>
      </c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Row],[kelly/4 365]]*$W$2*$U$2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99]]*$W$2*$U$2</f>
        <v>#DIV/0!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9428</v>
      </c>
      <c r="B49" t="s">
        <v>51</v>
      </c>
      <c r="C49" s="1">
        <v>45628</v>
      </c>
      <c r="D49" t="s">
        <v>13</v>
      </c>
      <c r="E49">
        <v>2.5</v>
      </c>
      <c r="F49" s="2">
        <v>0.60606060606060597</v>
      </c>
      <c r="G49" s="2">
        <v>0.53467691010680896</v>
      </c>
      <c r="H49" s="2">
        <v>0.57638318887235496</v>
      </c>
      <c r="I49" s="2">
        <v>0.57142857142857095</v>
      </c>
      <c r="J49" s="2">
        <v>0.57928802588996697</v>
      </c>
      <c r="K49" s="2">
        <v>-1.8833745523312601E-2</v>
      </c>
      <c r="M49" s="2" t="e">
        <f>(Table1[[#This Row],[poisson_likelihood]] - (1-Table1[[#This Row],[poisson_likelihood]])/(1/Table1[[#This Row],[365 implied]]-1))/4</f>
        <v>#DIV/0!</v>
      </c>
      <c r="N49" s="3" t="e">
        <f>Table1[[#This Row],[kelly/4 365]]*$W$2*$U$2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99]]*$W$2*$U$2</f>
        <v>#DIV/0!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9429</v>
      </c>
      <c r="B50" t="s">
        <v>52</v>
      </c>
      <c r="C50" s="1">
        <v>45628</v>
      </c>
      <c r="D50" t="s">
        <v>12</v>
      </c>
      <c r="E50">
        <v>1.5</v>
      </c>
      <c r="F50" s="2">
        <v>0.59523809523809501</v>
      </c>
      <c r="G50" s="2">
        <v>0.60328321144868102</v>
      </c>
      <c r="H50" s="2">
        <v>0.56288119313632801</v>
      </c>
      <c r="I50" s="2">
        <v>0.51851851851851805</v>
      </c>
      <c r="J50" s="2">
        <v>0.51440329218106995</v>
      </c>
      <c r="K50" s="2">
        <v>-1.9985145415797202E-2</v>
      </c>
      <c r="M50" s="2" t="e">
        <f>(Table1[[#This Row],[poisson_likelihood]] - (1-Table1[[#This Row],[poisson_likelihood]])/(1/Table1[[#This Row],[365 implied]]-1))/4</f>
        <v>#DIV/0!</v>
      </c>
      <c r="N50" s="3" t="e">
        <f>Table1[[#This Row],[kelly/4 365]]*$W$2*$U$2</f>
        <v>#DIV/0!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99]]*$W$2*$U$2</f>
        <v>#DIV/0!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9368</v>
      </c>
      <c r="B51" t="s">
        <v>21</v>
      </c>
      <c r="C51" s="1">
        <v>45628</v>
      </c>
      <c r="D51" t="s">
        <v>13</v>
      </c>
      <c r="E51">
        <v>1.5</v>
      </c>
      <c r="F51" s="2">
        <v>0.48780487804877998</v>
      </c>
      <c r="G51" s="2">
        <v>0.39796130747294101</v>
      </c>
      <c r="H51" s="2">
        <v>0.44660489672451098</v>
      </c>
      <c r="I51" s="2">
        <v>0.539215686274509</v>
      </c>
      <c r="J51" s="2">
        <v>0.53043478260869503</v>
      </c>
      <c r="K51" s="2">
        <v>-2.0109514693988299E-2</v>
      </c>
      <c r="M51" s="2" t="e">
        <f>(Table1[[#This Row],[poisson_likelihood]] - (1-Table1[[#This Row],[poisson_likelihood]])/(1/Table1[[#This Row],[365 implied]]-1))/4</f>
        <v>#DIV/0!</v>
      </c>
      <c r="N51" s="3" t="e">
        <f>Table1[[#This Row],[kelly/4 365]]*$W$2*$U$2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99]]*$W$2*$U$2</f>
        <v>#DIV/0!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9386</v>
      </c>
      <c r="B52" t="s">
        <v>30</v>
      </c>
      <c r="C52" s="1">
        <v>45628</v>
      </c>
      <c r="D52" t="s">
        <v>13</v>
      </c>
      <c r="E52">
        <v>1.5</v>
      </c>
      <c r="F52" s="2">
        <v>0.54945054945054905</v>
      </c>
      <c r="G52" s="2">
        <v>0.45917794272165702</v>
      </c>
      <c r="H52" s="2">
        <v>0.51259169548313799</v>
      </c>
      <c r="I52" s="2">
        <v>0.57142857142857095</v>
      </c>
      <c r="J52" s="2">
        <v>0.55172413793103403</v>
      </c>
      <c r="K52" s="2">
        <v>-2.0452168969721699E-2</v>
      </c>
      <c r="M52" s="2" t="e">
        <f>(Table1[[#This Row],[poisson_likelihood]] - (1-Table1[[#This Row],[poisson_likelihood]])/(1/Table1[[#This Row],[365 implied]]-1))/4</f>
        <v>#DIV/0!</v>
      </c>
      <c r="N52" s="3" t="e">
        <f>Table1[[#This Row],[kelly/4 365]]*$W$2*$U$2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99]]*$W$2*$U$2</f>
        <v>#DIV/0!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9362</v>
      </c>
      <c r="B53" t="s">
        <v>18</v>
      </c>
      <c r="C53" s="1">
        <v>45628</v>
      </c>
      <c r="D53" t="s">
        <v>13</v>
      </c>
      <c r="E53">
        <v>1.5</v>
      </c>
      <c r="F53" s="2">
        <v>0.40650406504065001</v>
      </c>
      <c r="G53" s="2">
        <v>0.30964242215017501</v>
      </c>
      <c r="H53" s="2">
        <v>0.35794929660959102</v>
      </c>
      <c r="I53" s="2">
        <v>0.31</v>
      </c>
      <c r="J53" s="2">
        <v>0.33552631578947301</v>
      </c>
      <c r="K53" s="2">
        <v>-2.0452864784315902E-2</v>
      </c>
      <c r="M53" s="2" t="e">
        <f>(Table1[[#This Row],[poisson_likelihood]] - (1-Table1[[#This Row],[poisson_likelihood]])/(1/Table1[[#This Row],[365 implied]]-1))/4</f>
        <v>#DIV/0!</v>
      </c>
      <c r="N53" s="3" t="e">
        <f>Table1[[#This Row],[kelly/4 365]]*$W$2*$U$2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99]]*$W$2*$U$2</f>
        <v>#DIV/0!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9402</v>
      </c>
      <c r="B54" t="s">
        <v>38</v>
      </c>
      <c r="C54" s="1">
        <v>45628</v>
      </c>
      <c r="D54" t="s">
        <v>13</v>
      </c>
      <c r="E54">
        <v>1.5</v>
      </c>
      <c r="F54" s="2">
        <v>0.42016806722688999</v>
      </c>
      <c r="G54" s="2">
        <v>0.31532394300288802</v>
      </c>
      <c r="H54" s="2">
        <v>0.36094045233019001</v>
      </c>
      <c r="I54" s="2">
        <v>0.340425531914893</v>
      </c>
      <c r="J54" s="2">
        <v>0.35625000000000001</v>
      </c>
      <c r="K54" s="2">
        <v>-2.5536544104011901E-2</v>
      </c>
      <c r="M54" s="2" t="e">
        <f>(Table1[[#This Row],[poisson_likelihood]] - (1-Table1[[#This Row],[poisson_likelihood]])/(1/Table1[[#This Row],[365 implied]]-1))/4</f>
        <v>#DIV/0!</v>
      </c>
      <c r="N54" s="3" t="e">
        <f>Table1[[#This Row],[kelly/4 365]]*$W$2*$U$2</f>
        <v>#DIV/0!</v>
      </c>
      <c r="P54" s="2" t="e">
        <f>(Table1[[#This Row],[poisson_likelihood]] - (1-Table1[[#This Row],[poisson_likelihood]])/(1/Table1[[#This Row],[99/pinn implied]]-1))/4</f>
        <v>#DIV/0!</v>
      </c>
      <c r="Q54" s="3" t="e">
        <f>Table1[[#This Row],[kelly/4 99]]*$W$2*$U$2</f>
        <v>#DIV/0!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9372</v>
      </c>
      <c r="B55" t="s">
        <v>23</v>
      </c>
      <c r="C55" s="1">
        <v>45628</v>
      </c>
      <c r="D55" t="s">
        <v>13</v>
      </c>
      <c r="E55">
        <v>2.5</v>
      </c>
      <c r="F55" s="2">
        <v>0.44247787610619399</v>
      </c>
      <c r="G55" s="2">
        <v>0.35112921615696202</v>
      </c>
      <c r="H55" s="2">
        <v>0.37967079086108502</v>
      </c>
      <c r="I55" s="2">
        <v>0.45251396648044601</v>
      </c>
      <c r="J55" s="2">
        <v>0.46496815286624199</v>
      </c>
      <c r="K55" s="2">
        <v>-2.8163494574195602E-2</v>
      </c>
      <c r="M55" s="2" t="e">
        <f>(Table1[[#This Row],[poisson_likelihood]] - (1-Table1[[#This Row],[poisson_likelihood]])/(1/Table1[[#This Row],[365 implied]]-1))/4</f>
        <v>#DIV/0!</v>
      </c>
      <c r="N55" s="3" t="e">
        <f>Table1[[#This Row],[kelly/4 365]]*$W$2*$U$2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99]]*$W$2*$U$2</f>
        <v>#DIV/0!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9394</v>
      </c>
      <c r="B56" t="s">
        <v>34</v>
      </c>
      <c r="C56" s="1">
        <v>45628</v>
      </c>
      <c r="D56" t="s">
        <v>13</v>
      </c>
      <c r="E56">
        <v>2.5</v>
      </c>
      <c r="F56" s="2">
        <v>0.625</v>
      </c>
      <c r="G56" s="2">
        <v>0.53395545075427298</v>
      </c>
      <c r="H56" s="2">
        <v>0.58134919899710502</v>
      </c>
      <c r="I56" s="2">
        <v>0.64375000000000004</v>
      </c>
      <c r="J56" s="2">
        <v>0.64236111111111105</v>
      </c>
      <c r="K56" s="2">
        <v>-2.9100534001929398E-2</v>
      </c>
      <c r="M56" s="2" t="e">
        <f>(Table1[[#This Row],[poisson_likelihood]] - (1-Table1[[#This Row],[poisson_likelihood]])/(1/Table1[[#This Row],[365 implied]]-1))/4</f>
        <v>#DIV/0!</v>
      </c>
      <c r="N56" s="3" t="e">
        <f>Table1[[#This Row],[kelly/4 365]]*$W$2*$U$2</f>
        <v>#DIV/0!</v>
      </c>
      <c r="P56" s="2" t="e">
        <f>(Table1[[#This Row],[poisson_likelihood]] - (1-Table1[[#This Row],[poisson_likelihood]])/(1/Table1[[#This Row],[99/pinn implied]]-1))/4</f>
        <v>#DIV/0!</v>
      </c>
      <c r="Q56" s="3" t="e">
        <f>Table1[[#This Row],[kelly/4 99]]*$W$2*$U$2</f>
        <v>#DIV/0!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9353</v>
      </c>
      <c r="B57" t="s">
        <v>14</v>
      </c>
      <c r="C57" s="1">
        <v>45628</v>
      </c>
      <c r="D57" t="s">
        <v>12</v>
      </c>
      <c r="E57">
        <v>2.5</v>
      </c>
      <c r="F57" s="2">
        <v>0.427350427350427</v>
      </c>
      <c r="G57" s="2">
        <v>0.40219431679412299</v>
      </c>
      <c r="H57" s="2">
        <v>0.358200093174251</v>
      </c>
      <c r="I57" s="2">
        <v>0.39247311827956899</v>
      </c>
      <c r="J57" s="2">
        <v>0.43518518518518501</v>
      </c>
      <c r="K57" s="2">
        <v>-3.0188765293330699E-2</v>
      </c>
      <c r="M57" s="2" t="e">
        <f>(Table1[[#This Row],[poisson_likelihood]] - (1-Table1[[#This Row],[poisson_likelihood]])/(1/Table1[[#This Row],[365 implied]]-1))/4</f>
        <v>#DIV/0!</v>
      </c>
      <c r="N57" s="3" t="e">
        <f>Table1[[#This Row],[kelly/4 365]]*$W$2*$U$2</f>
        <v>#DIV/0!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99]]*$W$2*$U$2</f>
        <v>#DIV/0!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9366</v>
      </c>
      <c r="B58" t="s">
        <v>20</v>
      </c>
      <c r="C58" s="1">
        <v>45628</v>
      </c>
      <c r="D58" t="s">
        <v>13</v>
      </c>
      <c r="E58">
        <v>2.5</v>
      </c>
      <c r="F58" s="2">
        <v>0.44247787610619399</v>
      </c>
      <c r="G58" s="2">
        <v>0.34617796722990701</v>
      </c>
      <c r="H58" s="2">
        <v>0.37232668131219898</v>
      </c>
      <c r="I58" s="2">
        <v>0.51308900523560197</v>
      </c>
      <c r="J58" s="2">
        <v>0.49258160237388698</v>
      </c>
      <c r="K58" s="2">
        <v>-3.1456686554450199E-2</v>
      </c>
      <c r="M58" s="2" t="e">
        <f>(Table1[[#This Row],[poisson_likelihood]] - (1-Table1[[#This Row],[poisson_likelihood]])/(1/Table1[[#This Row],[365 implied]]-1))/4</f>
        <v>#DIV/0!</v>
      </c>
      <c r="N58" s="3" t="e">
        <f>Table1[[#This Row],[kelly/4 365]]*$W$2*$U$2</f>
        <v>#DIV/0!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99]]*$W$2*$U$2</f>
        <v>#DIV/0!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9399</v>
      </c>
      <c r="B59" t="s">
        <v>37</v>
      </c>
      <c r="C59" s="1">
        <v>45628</v>
      </c>
      <c r="D59" t="s">
        <v>12</v>
      </c>
      <c r="E59">
        <v>1.5</v>
      </c>
      <c r="F59" s="2">
        <v>0.65359477124182996</v>
      </c>
      <c r="G59" s="2">
        <v>0.64695215814468099</v>
      </c>
      <c r="H59" s="2">
        <v>0.60767673140609801</v>
      </c>
      <c r="I59" s="2">
        <v>0.56140350877192902</v>
      </c>
      <c r="J59" s="2">
        <v>0.58415841584158401</v>
      </c>
      <c r="K59" s="2">
        <v>-3.3138962711636299E-2</v>
      </c>
      <c r="M59" s="2" t="e">
        <f>(Table1[[#This Row],[poisson_likelihood]] - (1-Table1[[#This Row],[poisson_likelihood]])/(1/Table1[[#This Row],[365 implied]]-1))/4</f>
        <v>#DIV/0!</v>
      </c>
      <c r="N59" s="3" t="e">
        <f>Table1[[#This Row],[kelly/4 365]]*$W$2*$U$2</f>
        <v>#DIV/0!</v>
      </c>
      <c r="P59" s="2" t="e">
        <f>(Table1[[#This Row],[poisson_likelihood]] - (1-Table1[[#This Row],[poisson_likelihood]])/(1/Table1[[#This Row],[99/pinn implied]]-1))/4</f>
        <v>#DIV/0!</v>
      </c>
      <c r="Q59" s="3" t="e">
        <f>Table1[[#This Row],[kelly/4 99]]*$W$2*$U$2</f>
        <v>#DIV/0!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9397</v>
      </c>
      <c r="B60" t="s">
        <v>36</v>
      </c>
      <c r="C60" s="1">
        <v>45628</v>
      </c>
      <c r="D60" t="s">
        <v>12</v>
      </c>
      <c r="E60">
        <v>1.5</v>
      </c>
      <c r="F60" s="2">
        <v>0.57471264367816</v>
      </c>
      <c r="G60" s="2">
        <v>0.57322521050206299</v>
      </c>
      <c r="H60" s="2">
        <v>0.51830108620473703</v>
      </c>
      <c r="I60" s="2">
        <v>0.452229299363057</v>
      </c>
      <c r="J60" s="2">
        <v>0.45051194539249101</v>
      </c>
      <c r="K60" s="2">
        <v>-3.3160847974242201E-2</v>
      </c>
      <c r="M60" s="2" t="e">
        <f>(Table1[[#This Row],[poisson_likelihood]] - (1-Table1[[#This Row],[poisson_likelihood]])/(1/Table1[[#This Row],[365 implied]]-1))/4</f>
        <v>#DIV/0!</v>
      </c>
      <c r="N60" s="3" t="e">
        <f>Table1[[#This Row],[kelly/4 365]]*$W$2*$U$2</f>
        <v>#DIV/0!</v>
      </c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99]]*$W$2*$U$2</f>
        <v>#DIV/0!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9391</v>
      </c>
      <c r="B61" t="s">
        <v>33</v>
      </c>
      <c r="C61" s="1">
        <v>45628</v>
      </c>
      <c r="D61" t="s">
        <v>12</v>
      </c>
      <c r="E61">
        <v>2.5</v>
      </c>
      <c r="F61" s="2">
        <v>0.54644808743169304</v>
      </c>
      <c r="G61" s="2">
        <v>0.52672057856550802</v>
      </c>
      <c r="H61" s="2">
        <v>0.48472984359188498</v>
      </c>
      <c r="I61" s="2">
        <v>0.44186046511627902</v>
      </c>
      <c r="J61" s="2">
        <v>0.44444444444444398</v>
      </c>
      <c r="K61" s="2">
        <v>-3.4019393441822303E-2</v>
      </c>
      <c r="M61" s="2" t="e">
        <f>(Table1[[#This Row],[poisson_likelihood]] - (1-Table1[[#This Row],[poisson_likelihood]])/(1/Table1[[#This Row],[365 implied]]-1))/4</f>
        <v>#DIV/0!</v>
      </c>
      <c r="N61" s="3" t="e">
        <f>Table1[[#This Row],[kelly/4 365]]*$W$2*$U$2</f>
        <v>#DIV/0!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99]]*$W$2*$U$2</f>
        <v>#DIV/0!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9384</v>
      </c>
      <c r="B62" t="s">
        <v>29</v>
      </c>
      <c r="C62" s="1">
        <v>45628</v>
      </c>
      <c r="D62" t="s">
        <v>13</v>
      </c>
      <c r="E62">
        <v>2.5</v>
      </c>
      <c r="F62" s="2">
        <v>0.52083333333333304</v>
      </c>
      <c r="G62" s="2">
        <v>0.41910129452719602</v>
      </c>
      <c r="H62" s="2">
        <v>0.44986575973001403</v>
      </c>
      <c r="I62" s="2">
        <v>0.42391304347825998</v>
      </c>
      <c r="J62" s="2">
        <v>0.44954128440366897</v>
      </c>
      <c r="K62" s="2">
        <v>-3.7026560140862197E-2</v>
      </c>
      <c r="M62" s="2" t="e">
        <f>(Table1[[#This Row],[poisson_likelihood]] - (1-Table1[[#This Row],[poisson_likelihood]])/(1/Table1[[#This Row],[365 implied]]-1))/4</f>
        <v>#DIV/0!</v>
      </c>
      <c r="N62" s="3" t="e">
        <f>Table1[[#This Row],[kelly/4 365]]*$W$2*$U$2</f>
        <v>#DIV/0!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99]]*$W$2*$U$2</f>
        <v>#DIV/0!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9423</v>
      </c>
      <c r="B63" t="s">
        <v>49</v>
      </c>
      <c r="C63" s="1">
        <v>45628</v>
      </c>
      <c r="D63" t="s">
        <v>12</v>
      </c>
      <c r="E63">
        <v>2.5</v>
      </c>
      <c r="F63" s="2">
        <v>0.5</v>
      </c>
      <c r="G63" s="2">
        <v>0.469125719536863</v>
      </c>
      <c r="H63" s="2">
        <v>0.42482154048147502</v>
      </c>
      <c r="I63" s="2">
        <v>0.47398843930635798</v>
      </c>
      <c r="J63" s="2">
        <v>0.42333333333333301</v>
      </c>
      <c r="K63" s="2">
        <v>-3.7589229759262398E-2</v>
      </c>
      <c r="M63" s="2" t="e">
        <f>(Table1[[#This Row],[poisson_likelihood]] - (1-Table1[[#This Row],[poisson_likelihood]])/(1/Table1[[#This Row],[365 implied]]-1))/4</f>
        <v>#DIV/0!</v>
      </c>
      <c r="N63" s="3" t="e">
        <f>Table1[[#This Row],[kelly/4 365]]*$W$2*$U$2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99]]*$W$2*$U$2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9377</v>
      </c>
      <c r="B64" t="s">
        <v>26</v>
      </c>
      <c r="C64" s="1">
        <v>45628</v>
      </c>
      <c r="D64" t="s">
        <v>12</v>
      </c>
      <c r="E64">
        <v>2.5</v>
      </c>
      <c r="F64" s="2">
        <v>0.51546391752577303</v>
      </c>
      <c r="G64" s="2">
        <v>0.48433129754728699</v>
      </c>
      <c r="H64" s="2">
        <v>0.439546630259048</v>
      </c>
      <c r="I64" s="2">
        <v>0.47058823529411697</v>
      </c>
      <c r="J64" s="2">
        <v>0.48</v>
      </c>
      <c r="K64" s="2">
        <v>-3.9170089706767497E-2</v>
      </c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Row],[kelly/4 365]]*$W$2*$U$2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99]]*$W$2*$U$2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9431</v>
      </c>
      <c r="B65" t="s">
        <v>53</v>
      </c>
      <c r="C65" s="1">
        <v>45628</v>
      </c>
      <c r="D65" t="s">
        <v>12</v>
      </c>
      <c r="E65">
        <v>2.5</v>
      </c>
      <c r="F65" s="2">
        <v>0.49504950495049499</v>
      </c>
      <c r="G65" s="2">
        <v>0.45884509208242003</v>
      </c>
      <c r="H65" s="2">
        <v>0.41349376765051898</v>
      </c>
      <c r="I65" s="2">
        <v>0.39263803680981502</v>
      </c>
      <c r="J65" s="2">
        <v>0.38709677419354799</v>
      </c>
      <c r="K65" s="2">
        <v>-4.0378085624007597E-2</v>
      </c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Row],[kelly/4 365]]*$W$2*$U$2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99]]*$W$2*$U$2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9417</v>
      </c>
      <c r="B66" t="s">
        <v>46</v>
      </c>
      <c r="C66" s="1">
        <v>45628</v>
      </c>
      <c r="D66" t="s">
        <v>12</v>
      </c>
      <c r="E66">
        <v>1.5</v>
      </c>
      <c r="F66" s="2">
        <v>0.65359477124182996</v>
      </c>
      <c r="G66" s="2">
        <v>0.63260310165308298</v>
      </c>
      <c r="H66" s="2">
        <v>0.59643667919379095</v>
      </c>
      <c r="I66" s="2">
        <v>0.60233918128654895</v>
      </c>
      <c r="J66" s="2">
        <v>0.59803921568627405</v>
      </c>
      <c r="K66" s="2">
        <v>-4.1250887185612602E-2</v>
      </c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Row],[kelly/4 365]]*$W$2*$U$2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99]]*$W$2*$U$2</f>
        <v>#DIV/0!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9358</v>
      </c>
      <c r="B67" t="s">
        <v>16</v>
      </c>
      <c r="C67" s="1">
        <v>45628</v>
      </c>
      <c r="D67" t="s">
        <v>13</v>
      </c>
      <c r="E67">
        <v>2.5</v>
      </c>
      <c r="F67" s="2">
        <v>0.56497175141242895</v>
      </c>
      <c r="G67" s="2">
        <v>0.448773668504862</v>
      </c>
      <c r="H67" s="2">
        <v>0.48952145310386902</v>
      </c>
      <c r="I67" s="2">
        <v>0.49171270718232002</v>
      </c>
      <c r="J67" s="2">
        <v>0.495207667731629</v>
      </c>
      <c r="K67" s="2">
        <v>-4.3359424677321699E-2</v>
      </c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Row],[kelly/4 365]]*$W$2*$U$2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99]]*$W$2*$U$2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9395</v>
      </c>
      <c r="B68" t="s">
        <v>35</v>
      </c>
      <c r="C68" s="1">
        <v>45628</v>
      </c>
      <c r="D68" t="s">
        <v>12</v>
      </c>
      <c r="E68">
        <v>1.5</v>
      </c>
      <c r="F68" s="2">
        <v>0.60606060606060597</v>
      </c>
      <c r="G68" s="2">
        <v>0.60080576532510699</v>
      </c>
      <c r="H68" s="2">
        <v>0.53088197586202501</v>
      </c>
      <c r="I68" s="2">
        <v>0.51648351648351598</v>
      </c>
      <c r="J68" s="2">
        <v>0.48730964467005</v>
      </c>
      <c r="K68" s="2">
        <v>-4.7709515318329801E-2</v>
      </c>
      <c r="M68" s="2" t="e">
        <f>(Table1[[#This Row],[poisson_likelihood]] - (1-Table1[[#This Row],[poisson_likelihood]])/(1/Table1[[#This Row],[365 implied]]-1))/4</f>
        <v>#DIV/0!</v>
      </c>
      <c r="N68" s="3" t="e">
        <f>Table1[[#This Row],[kelly/4 365]]*$W$2*$U$2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99]]*$W$2*$U$2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9425</v>
      </c>
      <c r="B69" t="s">
        <v>50</v>
      </c>
      <c r="C69" s="1">
        <v>45628</v>
      </c>
      <c r="D69" t="s">
        <v>12</v>
      </c>
      <c r="E69">
        <v>1.5</v>
      </c>
      <c r="F69" s="2">
        <v>0.65359477124182996</v>
      </c>
      <c r="G69" s="2">
        <v>0.62606426037489205</v>
      </c>
      <c r="H69" s="2">
        <v>0.58709079575052803</v>
      </c>
      <c r="I69" s="2">
        <v>0.61445783132530096</v>
      </c>
      <c r="J69" s="2">
        <v>0.62376237623762298</v>
      </c>
      <c r="K69" s="2">
        <v>-4.7995793632873401E-2</v>
      </c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Row],[kelly/4 365]]*$W$2*$U$2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99]]*$W$2*$U$2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9404</v>
      </c>
      <c r="B70" t="s">
        <v>39</v>
      </c>
      <c r="C70" s="1">
        <v>45628</v>
      </c>
      <c r="D70" t="s">
        <v>13</v>
      </c>
      <c r="E70">
        <v>1.5</v>
      </c>
      <c r="F70" s="2">
        <v>0.52356020942408299</v>
      </c>
      <c r="G70" s="2">
        <v>0.39014844550350503</v>
      </c>
      <c r="H70" s="2">
        <v>0.42755642811224298</v>
      </c>
      <c r="I70" s="2">
        <v>0.46428571428571402</v>
      </c>
      <c r="J70" s="2">
        <v>0.47682119205298001</v>
      </c>
      <c r="K70" s="2">
        <v>-5.0375610523520603E-2</v>
      </c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Row],[kelly/4 365]]*$W$2*$U$2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99]]*$W$2*$U$2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9409</v>
      </c>
      <c r="B71" t="s">
        <v>42</v>
      </c>
      <c r="C71" s="1">
        <v>45628</v>
      </c>
      <c r="D71" t="s">
        <v>12</v>
      </c>
      <c r="E71">
        <v>2.5</v>
      </c>
      <c r="F71" s="2">
        <v>0.49261083743842299</v>
      </c>
      <c r="G71" s="2">
        <v>0.43834191474226802</v>
      </c>
      <c r="H71" s="2">
        <v>0.39001525505616003</v>
      </c>
      <c r="I71" s="2">
        <v>0.40196078431372501</v>
      </c>
      <c r="J71" s="2">
        <v>0.44390243902439003</v>
      </c>
      <c r="K71" s="2">
        <v>-5.0550735979610399E-2</v>
      </c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Row],[kelly/4 365]]*$W$2*$U$2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99]]*$W$2*$U$2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9355</v>
      </c>
      <c r="B72" t="s">
        <v>15</v>
      </c>
      <c r="C72" s="1">
        <v>45628</v>
      </c>
      <c r="D72" t="s">
        <v>12</v>
      </c>
      <c r="E72">
        <v>3.5</v>
      </c>
      <c r="F72" s="2">
        <v>0.476190476190476</v>
      </c>
      <c r="G72" s="2">
        <v>0.415903231638515</v>
      </c>
      <c r="H72" s="2">
        <v>0.36914892746886901</v>
      </c>
      <c r="I72" s="2">
        <v>0.38502673796791398</v>
      </c>
      <c r="J72" s="2">
        <v>0.418461538461538</v>
      </c>
      <c r="K72" s="2">
        <v>-5.1088011889857503E-2</v>
      </c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Row],[kelly/4 365]]*$W$2*$U$2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99]]*$W$2*$U$2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9382</v>
      </c>
      <c r="B73" t="s">
        <v>28</v>
      </c>
      <c r="C73" s="1">
        <v>45628</v>
      </c>
      <c r="D73" t="s">
        <v>13</v>
      </c>
      <c r="E73">
        <v>4.5</v>
      </c>
      <c r="F73" s="2">
        <v>0.57471264367816</v>
      </c>
      <c r="G73" s="2">
        <v>0.45712404483517999</v>
      </c>
      <c r="H73" s="2">
        <v>0.48432128799978302</v>
      </c>
      <c r="I73" s="2">
        <v>0.57396449704142005</v>
      </c>
      <c r="J73" s="2">
        <v>0.58680555555555503</v>
      </c>
      <c r="K73" s="2">
        <v>-5.3135459081208099E-2</v>
      </c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Row],[kelly/4 365]]*$W$2*$U$2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99]]*$W$2*$U$2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9351</v>
      </c>
      <c r="B74" t="s">
        <v>11</v>
      </c>
      <c r="C74" s="1">
        <v>45628</v>
      </c>
      <c r="D74" t="s">
        <v>12</v>
      </c>
      <c r="E74">
        <v>1.5</v>
      </c>
      <c r="F74" s="2">
        <v>0.58479532163742598</v>
      </c>
      <c r="G74" s="2">
        <v>0.54499545042765796</v>
      </c>
      <c r="H74" s="2">
        <v>0.49190037034523598</v>
      </c>
      <c r="I74" s="2">
        <v>0.57627118644067798</v>
      </c>
      <c r="J74" s="2">
        <v>0.56393442622950796</v>
      </c>
      <c r="K74" s="2">
        <v>-5.5933227714663997E-2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9373</v>
      </c>
      <c r="B75" t="s">
        <v>24</v>
      </c>
      <c r="C75" s="1">
        <v>45628</v>
      </c>
      <c r="D75" t="s">
        <v>12</v>
      </c>
      <c r="E75">
        <v>2.5</v>
      </c>
      <c r="F75" s="2">
        <v>0.42553191489361702</v>
      </c>
      <c r="G75" s="2">
        <v>0.330718203734711</v>
      </c>
      <c r="H75" s="2">
        <v>0.27750507120677698</v>
      </c>
      <c r="I75" s="2">
        <v>0.241935483870967</v>
      </c>
      <c r="J75" s="2">
        <v>0.24169184290030199</v>
      </c>
      <c r="K75" s="2">
        <v>-6.4419089382235603E-2</v>
      </c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Row],[kelly/4 365]]*$W$2*$U$2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9388</v>
      </c>
      <c r="B76" t="s">
        <v>31</v>
      </c>
      <c r="C76" s="1">
        <v>45628</v>
      </c>
      <c r="D76" t="s">
        <v>13</v>
      </c>
      <c r="E76">
        <v>3.5</v>
      </c>
      <c r="F76" s="2">
        <v>0.59523809523809501</v>
      </c>
      <c r="G76" s="2">
        <v>0.45591862506257702</v>
      </c>
      <c r="H76" s="2">
        <v>0.48845640067553298</v>
      </c>
      <c r="I76" s="2">
        <v>0.54395604395604302</v>
      </c>
      <c r="J76" s="2">
        <v>0.534810126582278</v>
      </c>
      <c r="K76" s="2">
        <v>-6.5953399582758601E-2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9364</v>
      </c>
      <c r="B77" t="s">
        <v>19</v>
      </c>
      <c r="C77" s="1">
        <v>45628</v>
      </c>
      <c r="D77" t="s">
        <v>13</v>
      </c>
      <c r="E77">
        <v>3.5</v>
      </c>
      <c r="F77" s="2">
        <v>0.47169811320754701</v>
      </c>
      <c r="G77" s="2">
        <v>0.334101920128406</v>
      </c>
      <c r="H77" s="2">
        <v>0.32401226872618999</v>
      </c>
      <c r="I77" s="2">
        <v>0.43113772455089799</v>
      </c>
      <c r="J77" s="2">
        <v>0.47098976109215002</v>
      </c>
      <c r="K77" s="2">
        <v>-6.9887051406356399E-2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9414</v>
      </c>
      <c r="B78" t="s">
        <v>44</v>
      </c>
      <c r="C78" s="1">
        <v>45628</v>
      </c>
      <c r="D78" t="s">
        <v>13</v>
      </c>
      <c r="E78">
        <v>2.5</v>
      </c>
      <c r="F78" s="2">
        <v>0.55865921787709405</v>
      </c>
      <c r="G78" s="2">
        <v>0.40172488298601999</v>
      </c>
      <c r="H78" s="2">
        <v>0.43106963053068598</v>
      </c>
      <c r="I78" s="2">
        <v>0.43315508021390298</v>
      </c>
      <c r="J78" s="2">
        <v>0.492307692307692</v>
      </c>
      <c r="K78" s="2">
        <v>-7.2273848528503395E-2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9360</v>
      </c>
      <c r="B79" t="s">
        <v>17</v>
      </c>
      <c r="C79" s="1">
        <v>45628</v>
      </c>
      <c r="D79" t="s">
        <v>13</v>
      </c>
      <c r="E79">
        <v>2.5</v>
      </c>
      <c r="F79" s="2">
        <v>0.45045045045045001</v>
      </c>
      <c r="G79" s="2">
        <v>0.25876483211767398</v>
      </c>
      <c r="H79" s="2">
        <v>0.28250629085291501</v>
      </c>
      <c r="I79" s="2">
        <v>0.387596899224806</v>
      </c>
      <c r="J79" s="2">
        <v>0.38967136150234699</v>
      </c>
      <c r="K79" s="2">
        <v>-7.6400826702157199E-2</v>
      </c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Row],[kelly/4 365]]*$W$2*$U$2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99]]*$W$2*$U$2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9415</v>
      </c>
      <c r="B80" t="s">
        <v>45</v>
      </c>
      <c r="C80" s="1">
        <v>45628</v>
      </c>
      <c r="D80" t="s">
        <v>12</v>
      </c>
      <c r="E80">
        <v>1.5</v>
      </c>
      <c r="F80" s="2">
        <v>0.65359477124182996</v>
      </c>
      <c r="G80" s="2">
        <v>0.59767549447285195</v>
      </c>
      <c r="H80" s="2">
        <v>0.54402770871120998</v>
      </c>
      <c r="I80" s="2">
        <v>0.56603773584905603</v>
      </c>
      <c r="J80" s="2">
        <v>0.58943089430894302</v>
      </c>
      <c r="K80" s="2">
        <v>-7.9074342298041195E-2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9421</v>
      </c>
      <c r="B81" t="s">
        <v>48</v>
      </c>
      <c r="C81" s="1">
        <v>45628</v>
      </c>
      <c r="D81" t="s">
        <v>12</v>
      </c>
      <c r="E81">
        <v>1.5</v>
      </c>
      <c r="F81" s="2">
        <v>0.60606060606060597</v>
      </c>
      <c r="G81" s="2">
        <v>0.53890088694489702</v>
      </c>
      <c r="H81" s="2">
        <v>0.48055189569067402</v>
      </c>
      <c r="I81" s="2">
        <v>0.53284671532846695</v>
      </c>
      <c r="J81" s="2">
        <v>0.489082969432314</v>
      </c>
      <c r="K81" s="2">
        <v>-7.9649758503995305E-2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9433</v>
      </c>
      <c r="B82" t="s">
        <v>54</v>
      </c>
      <c r="C82" s="1">
        <v>45628</v>
      </c>
      <c r="D82" t="s">
        <v>12</v>
      </c>
      <c r="E82">
        <v>2.5</v>
      </c>
      <c r="F82" s="2">
        <v>0.59523809523809501</v>
      </c>
      <c r="G82" s="2">
        <v>0.50088686703837304</v>
      </c>
      <c r="H82" s="2">
        <v>0.45712767400793197</v>
      </c>
      <c r="I82" s="2">
        <v>0.41176470588235198</v>
      </c>
      <c r="J82" s="2">
        <v>0.455384615384615</v>
      </c>
      <c r="K82" s="2">
        <v>-8.5303495465689105E-2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9376</v>
      </c>
      <c r="B83" t="s">
        <v>25</v>
      </c>
      <c r="C83" s="1">
        <v>45628</v>
      </c>
      <c r="D83" t="s">
        <v>13</v>
      </c>
      <c r="E83">
        <v>3.5</v>
      </c>
      <c r="F83" s="2">
        <v>0.61728395061728303</v>
      </c>
      <c r="G83" s="2">
        <v>0.43269152430132002</v>
      </c>
      <c r="H83" s="2">
        <v>0.460911868740908</v>
      </c>
      <c r="I83" s="2">
        <v>0.50867052023121295</v>
      </c>
      <c r="J83" s="2">
        <v>0.54605263157894701</v>
      </c>
      <c r="K83" s="2">
        <v>-0.102146279290213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9389</v>
      </c>
      <c r="B84" t="s">
        <v>32</v>
      </c>
      <c r="C84" s="1">
        <v>45628</v>
      </c>
      <c r="D84" t="s">
        <v>12</v>
      </c>
      <c r="E84">
        <v>1.5</v>
      </c>
      <c r="F84" s="2">
        <v>0.65359477124182996</v>
      </c>
      <c r="G84" s="2">
        <v>0.54070380371913396</v>
      </c>
      <c r="H84" s="2">
        <v>0.484808580846737</v>
      </c>
      <c r="I84" s="2">
        <v>0.47115384615384598</v>
      </c>
      <c r="J84" s="2">
        <v>0.483050847457627</v>
      </c>
      <c r="K84" s="2">
        <v>-0.12181267514362699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9379</v>
      </c>
      <c r="B85" t="s">
        <v>27</v>
      </c>
      <c r="C85" s="1">
        <v>45628</v>
      </c>
      <c r="D85" t="s">
        <v>12</v>
      </c>
      <c r="E85">
        <v>1.5</v>
      </c>
      <c r="F85" s="2">
        <v>0.62111801242235998</v>
      </c>
      <c r="G85" s="2">
        <v>0.49175108482017099</v>
      </c>
      <c r="H85" s="2">
        <v>0.43358275181780398</v>
      </c>
      <c r="I85" s="2">
        <v>0.46296296296296202</v>
      </c>
      <c r="J85" s="2">
        <v>0.48979591836734598</v>
      </c>
      <c r="K85" s="2">
        <v>-0.12374252851366099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2024-12-02T19:59:33Z</dcterms:created>
  <dcterms:modified xsi:type="dcterms:W3CDTF">2024-12-03T14:22:24Z</dcterms:modified>
</cp:coreProperties>
</file>