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logs/"/>
    </mc:Choice>
  </mc:AlternateContent>
  <xr:revisionPtr revIDLastSave="0" documentId="13_ncr:1_{A0C5B640-7E58-6F43-BB30-1154BDC9568F}" xr6:coauthVersionLast="47" xr6:coauthVersionMax="47" xr10:uidLastSave="{00000000-0000-0000-0000-000000000000}"/>
  <bookViews>
    <workbookView xWindow="-28800" yWindow="500" windowWidth="28800" windowHeight="17500" xr2:uid="{AA3C7227-93D8-9842-83EA-A7D820318F3A}"/>
  </bookViews>
  <sheets>
    <sheet name="tenth_opp" sheetId="1" r:id="rId1"/>
    <sheet name="no_op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K49" i="1"/>
  <c r="J49" i="1"/>
  <c r="H49" i="1"/>
  <c r="I49" i="1"/>
  <c r="G49" i="1"/>
  <c r="O2" i="1"/>
  <c r="O3" i="1"/>
  <c r="O5" i="1"/>
  <c r="J2" i="2"/>
  <c r="J3" i="2"/>
  <c r="G48" i="2"/>
  <c r="H48" i="1"/>
  <c r="I48" i="1"/>
  <c r="G48" i="1"/>
  <c r="K48" i="1"/>
  <c r="J48" i="1"/>
  <c r="G47" i="2"/>
  <c r="J47" i="1"/>
  <c r="H47" i="1"/>
  <c r="I47" i="1"/>
  <c r="G47" i="1"/>
  <c r="H46" i="1"/>
  <c r="G46" i="2"/>
  <c r="I46" i="1"/>
  <c r="G46" i="1"/>
  <c r="G45" i="2"/>
  <c r="H45" i="1"/>
  <c r="P43" i="1" s="1"/>
  <c r="I45" i="1"/>
  <c r="G45" i="1"/>
  <c r="J46" i="1"/>
  <c r="J45" i="1"/>
  <c r="G44" i="2"/>
  <c r="H44" i="1"/>
  <c r="I44" i="1"/>
  <c r="G44" i="1"/>
  <c r="J44" i="1"/>
  <c r="S2" i="1"/>
  <c r="Q2" i="1"/>
  <c r="G43" i="2"/>
  <c r="H43" i="1"/>
  <c r="I43" i="1"/>
  <c r="G43" i="1"/>
  <c r="J43" i="1"/>
  <c r="H9" i="1"/>
  <c r="H8" i="1"/>
  <c r="P42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9" i="1"/>
  <c r="G42" i="2"/>
  <c r="G42" i="1"/>
  <c r="J42" i="1"/>
  <c r="G41" i="1"/>
  <c r="G41" i="2"/>
  <c r="J41" i="1"/>
  <c r="G40" i="2" l="1"/>
  <c r="J40" i="1"/>
  <c r="G40" i="1"/>
  <c r="G39" i="2"/>
  <c r="J39" i="1"/>
  <c r="G39" i="1"/>
  <c r="G38" i="2"/>
  <c r="G38" i="1"/>
  <c r="J38" i="1"/>
  <c r="G37" i="2"/>
  <c r="G37" i="1"/>
  <c r="J37" i="1"/>
  <c r="R2" i="1"/>
  <c r="J36" i="1"/>
  <c r="J35" i="1" l="1"/>
  <c r="J34" i="1" l="1"/>
  <c r="J33" i="1" l="1"/>
  <c r="J32" i="1" l="1"/>
  <c r="J31" i="1" l="1"/>
  <c r="J30" i="1" l="1"/>
  <c r="K30" i="1" l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G34" i="2"/>
  <c r="G35" i="2"/>
  <c r="G36" i="2"/>
  <c r="G34" i="1"/>
  <c r="G33" i="1"/>
  <c r="G35" i="1"/>
  <c r="G36" i="1"/>
  <c r="G33" i="2"/>
  <c r="G32" i="2"/>
  <c r="G32" i="1"/>
  <c r="G31" i="2"/>
  <c r="G31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P58" i="1" l="1"/>
  <c r="P50" i="1"/>
  <c r="P52" i="1"/>
  <c r="P54" i="1"/>
  <c r="P55" i="1"/>
  <c r="P51" i="1"/>
  <c r="P49" i="1"/>
  <c r="P53" i="1"/>
  <c r="P56" i="1"/>
  <c r="P57" i="1"/>
  <c r="P2" i="1"/>
</calcChain>
</file>

<file path=xl/sharedStrings.xml><?xml version="1.0" encoding="utf-8"?>
<sst xmlns="http://schemas.openxmlformats.org/spreadsheetml/2006/main" count="103" uniqueCount="67">
  <si>
    <t xml:space="preserve"> 2024-10-11</t>
  </si>
  <si>
    <t xml:space="preserve"> 2024-10-15</t>
  </si>
  <si>
    <t xml:space="preserve"> 2024-10-16</t>
  </si>
  <si>
    <t xml:space="preserve"> 2024-10-17</t>
  </si>
  <si>
    <t xml:space="preserve"> 2024-10-18</t>
  </si>
  <si>
    <t xml:space="preserve"> 2024-10-19</t>
  </si>
  <si>
    <t xml:space="preserve"> 2024-10-20</t>
  </si>
  <si>
    <t xml:space="preserve"> 2024-10-21</t>
  </si>
  <si>
    <t xml:space="preserve"> 2024-10-22</t>
  </si>
  <si>
    <t xml:space="preserve"> 2024-10-23</t>
  </si>
  <si>
    <t xml:space="preserve"> 2024-10-24</t>
  </si>
  <si>
    <t xml:space="preserve"> 2024-10-25</t>
  </si>
  <si>
    <t xml:space="preserve"> 2024-10-26</t>
  </si>
  <si>
    <t xml:space="preserve"> 2024-10-27</t>
  </si>
  <si>
    <t xml:space="preserve"> 2024-10-28</t>
  </si>
  <si>
    <t xml:space="preserve"> 2024-10-29</t>
  </si>
  <si>
    <t xml:space="preserve"> 2024-10-30</t>
  </si>
  <si>
    <t xml:space="preserve"> 2024-10-31</t>
  </si>
  <si>
    <t xml:space="preserve"> 2024-11-01</t>
  </si>
  <si>
    <t xml:space="preserve"> 2024-11-02</t>
  </si>
  <si>
    <t xml:space="preserve"> 2024-11-03</t>
  </si>
  <si>
    <t xml:space="preserve"> 2024-11-04</t>
  </si>
  <si>
    <t xml:space="preserve"> 2024-11-05</t>
  </si>
  <si>
    <t xml:space="preserve"> 2024-11-06</t>
  </si>
  <si>
    <t xml:space="preserve"> 2024-11-07</t>
  </si>
  <si>
    <t xml:space="preserve"> 2024-11-08</t>
  </si>
  <si>
    <t xml:space="preserve"> 2024-11-09</t>
  </si>
  <si>
    <t xml:space="preserve"> 2024-11-10</t>
  </si>
  <si>
    <t xml:space="preserve"> 2024-11-11</t>
  </si>
  <si>
    <t>date</t>
  </si>
  <si>
    <t>num_bets</t>
  </si>
  <si>
    <t>bet_total</t>
  </si>
  <si>
    <t>initial bankroll</t>
  </si>
  <si>
    <t>final bankroll</t>
  </si>
  <si>
    <t>delta %</t>
  </si>
  <si>
    <t>AVGS</t>
  </si>
  <si>
    <t>del %</t>
  </si>
  <si>
    <t xml:space="preserve"> 2024-11-13</t>
  </si>
  <si>
    <t>comp avg:</t>
  </si>
  <si>
    <t>comp. avg.</t>
  </si>
  <si>
    <t>avg_bet:</t>
  </si>
  <si>
    <t>yield:</t>
  </si>
  <si>
    <t>REAL DOLLARS</t>
  </si>
  <si>
    <t>del % avg</t>
  </si>
  <si>
    <t>real avg:</t>
  </si>
  <si>
    <t>7-day change</t>
  </si>
  <si>
    <t>7-day daily comp:</t>
  </si>
  <si>
    <t>Average 7-day:</t>
  </si>
  <si>
    <t>std:</t>
  </si>
  <si>
    <t>std</t>
  </si>
  <si>
    <t>-20:-15</t>
  </si>
  <si>
    <t>Min</t>
  </si>
  <si>
    <t>Max</t>
  </si>
  <si>
    <t>count</t>
  </si>
  <si>
    <t>-15:-10</t>
  </si>
  <si>
    <t>-10:-5</t>
  </si>
  <si>
    <t>-5:0</t>
  </si>
  <si>
    <t>0:5</t>
  </si>
  <si>
    <t>5:10</t>
  </si>
  <si>
    <t>10:15</t>
  </si>
  <si>
    <t>15:20</t>
  </si>
  <si>
    <t>20:25</t>
  </si>
  <si>
    <t>25:30</t>
  </si>
  <si>
    <t>Bin</t>
  </si>
  <si>
    <t>More</t>
  </si>
  <si>
    <t>Frequency</t>
  </si>
  <si>
    <t>real dollars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</si>
</sst>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2" applyNumberFormat="1" applyFont="1"/>
    <xf numFmtId="164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9" fontId="0" fillId="0" borderId="0" xfId="2" applyFont="1"/>
    <xf numFmtId="0" fontId="0" fillId="0" borderId="0" xfId="0" quotePrefix="1"/>
    <xf numFmtId="9" fontId="0" fillId="0" borderId="0" xfId="2" quotePrefix="1" applyFont="1"/>
    <xf numFmtId="164" fontId="0" fillId="0" borderId="0" xfId="2" quotePrefix="1" applyNumberFormat="1" applyFont="1"/>
    <xf numFmtId="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no_opp, x_10=4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tenth_opp!$A$2:$A$47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no_opp!$G$2:$G$47</c:f>
              <c:numCache>
                <c:formatCode>0.0%</c:formatCode>
                <c:ptCount val="46"/>
                <c:pt idx="0">
                  <c:v>-9.64E-2</c:v>
                </c:pt>
                <c:pt idx="1">
                  <c:v>-4.4267374944666413E-3</c:v>
                </c:pt>
                <c:pt idx="2">
                  <c:v>-9.926634059582029E-2</c:v>
                </c:pt>
                <c:pt idx="3">
                  <c:v>3.5542391706775214E-2</c:v>
                </c:pt>
                <c:pt idx="4">
                  <c:v>-0.17316172089143131</c:v>
                </c:pt>
                <c:pt idx="5">
                  <c:v>-3.6754107812049547E-2</c:v>
                </c:pt>
                <c:pt idx="6">
                  <c:v>0.14334879545114468</c:v>
                </c:pt>
                <c:pt idx="7">
                  <c:v>7.6298913754744124E-2</c:v>
                </c:pt>
                <c:pt idx="8">
                  <c:v>-5.8852140077820886E-2</c:v>
                </c:pt>
                <c:pt idx="9">
                  <c:v>-3.6563307493540212E-2</c:v>
                </c:pt>
                <c:pt idx="10">
                  <c:v>0.16937106074829034</c:v>
                </c:pt>
                <c:pt idx="11">
                  <c:v>0.19105504587155958</c:v>
                </c:pt>
                <c:pt idx="12">
                  <c:v>0.10283073367995385</c:v>
                </c:pt>
                <c:pt idx="13">
                  <c:v>4.7756242360747325E-2</c:v>
                </c:pt>
                <c:pt idx="14">
                  <c:v>0.31955670360803273</c:v>
                </c:pt>
                <c:pt idx="15">
                  <c:v>0.18300075776711283</c:v>
                </c:pt>
                <c:pt idx="16">
                  <c:v>2.1351553325500182E-4</c:v>
                </c:pt>
                <c:pt idx="17">
                  <c:v>4.6002775109403378E-2</c:v>
                </c:pt>
                <c:pt idx="18">
                  <c:v>-9.1836734693877556E-2</c:v>
                </c:pt>
                <c:pt idx="19">
                  <c:v>-5.9606741573033785E-2</c:v>
                </c:pt>
                <c:pt idx="20">
                  <c:v>0.18854172889658882</c:v>
                </c:pt>
                <c:pt idx="21">
                  <c:v>3.2520733852726809E-2</c:v>
                </c:pt>
                <c:pt idx="22">
                  <c:v>1.6405413299581367E-2</c:v>
                </c:pt>
                <c:pt idx="23">
                  <c:v>8.45825949518655E-2</c:v>
                </c:pt>
                <c:pt idx="24">
                  <c:v>0.201059836608523</c:v>
                </c:pt>
                <c:pt idx="25">
                  <c:v>0.16526950511066985</c:v>
                </c:pt>
                <c:pt idx="26">
                  <c:v>0.12368661849619786</c:v>
                </c:pt>
                <c:pt idx="27">
                  <c:v>-0.19973043551512087</c:v>
                </c:pt>
                <c:pt idx="28">
                  <c:v>0.17954385964912287</c:v>
                </c:pt>
                <c:pt idx="29">
                  <c:v>3.3256983074039938E-2</c:v>
                </c:pt>
                <c:pt idx="30">
                  <c:v>-7.0418885850007301E-2</c:v>
                </c:pt>
                <c:pt idx="31">
                  <c:v>-7.0612282820774032E-3</c:v>
                </c:pt>
                <c:pt idx="32">
                  <c:v>-2.4640528991609848E-2</c:v>
                </c:pt>
                <c:pt idx="33">
                  <c:v>0.17425090339291999</c:v>
                </c:pt>
                <c:pt idx="34">
                  <c:v>0.14744008714596946</c:v>
                </c:pt>
                <c:pt idx="35">
                  <c:v>0.10751412161199984</c:v>
                </c:pt>
                <c:pt idx="36">
                  <c:v>-2.36584947711297E-2</c:v>
                </c:pt>
                <c:pt idx="37">
                  <c:v>0.10173397717295865</c:v>
                </c:pt>
                <c:pt idx="38">
                  <c:v>-0.19493973503336978</c:v>
                </c:pt>
                <c:pt idx="39">
                  <c:v>-6.4909675822816176E-2</c:v>
                </c:pt>
                <c:pt idx="40">
                  <c:v>5.2928255749331778E-2</c:v>
                </c:pt>
                <c:pt idx="41">
                  <c:v>0.12092111217255776</c:v>
                </c:pt>
                <c:pt idx="42">
                  <c:v>-0.37117541498429796</c:v>
                </c:pt>
                <c:pt idx="43">
                  <c:v>5.9501302036885126E-2</c:v>
                </c:pt>
                <c:pt idx="44">
                  <c:v>7.3936904481330723E-2</c:v>
                </c:pt>
                <c:pt idx="45">
                  <c:v>-0.10477474370630471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0-7448-9308-2DCE2DBC8C2E}"/>
            </c:ext>
          </c:extLst>
        </c:ser>
        <c:ser>
          <c:idx val="1"/>
          <c:order val="1"/>
          <c:tx>
            <c:v>1/10 opp, x_10=4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tenth_opp!$A$2:$A$47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tenth_opp!$G$2:$G$47</c:f>
              <c:numCache>
                <c:formatCode>0.0%</c:formatCode>
                <c:ptCount val="46"/>
                <c:pt idx="0">
                  <c:v>-9.6700000000000022E-2</c:v>
                </c:pt>
                <c:pt idx="1">
                  <c:v>4.2067972987932635E-3</c:v>
                </c:pt>
                <c:pt idx="2">
                  <c:v>-8.6760004409657046E-2</c:v>
                </c:pt>
                <c:pt idx="3">
                  <c:v>3.9111540318686563E-2</c:v>
                </c:pt>
                <c:pt idx="4">
                  <c:v>-0.1727462825278811</c:v>
                </c:pt>
                <c:pt idx="5">
                  <c:v>-3.9882039039460603E-2</c:v>
                </c:pt>
                <c:pt idx="6">
                  <c:v>0.1477256106479449</c:v>
                </c:pt>
                <c:pt idx="7">
                  <c:v>8.1942143494329128E-2</c:v>
                </c:pt>
                <c:pt idx="8">
                  <c:v>-0.10365135453474689</c:v>
                </c:pt>
                <c:pt idx="9">
                  <c:v>-3.7450722733245657E-2</c:v>
                </c:pt>
                <c:pt idx="10">
                  <c:v>0.17774744027303749</c:v>
                </c:pt>
                <c:pt idx="11">
                  <c:v>0.17827750086936375</c:v>
                </c:pt>
                <c:pt idx="12">
                  <c:v>0.12818494835218888</c:v>
                </c:pt>
                <c:pt idx="13">
                  <c:v>3.9675619114056475E-2</c:v>
                </c:pt>
                <c:pt idx="14">
                  <c:v>-7.8000503229053067E-2</c:v>
                </c:pt>
                <c:pt idx="15">
                  <c:v>0.21340853270262874</c:v>
                </c:pt>
                <c:pt idx="16">
                  <c:v>2.4514581302946328E-2</c:v>
                </c:pt>
                <c:pt idx="17">
                  <c:v>3.6001756183228567E-2</c:v>
                </c:pt>
                <c:pt idx="18">
                  <c:v>-8.2356265009182264E-2</c:v>
                </c:pt>
                <c:pt idx="19">
                  <c:v>-4.7182881773398876E-2</c:v>
                </c:pt>
                <c:pt idx="20">
                  <c:v>0.18224412311172136</c:v>
                </c:pt>
                <c:pt idx="21">
                  <c:v>1.2845917321489549E-2</c:v>
                </c:pt>
                <c:pt idx="22">
                  <c:v>0.14551710180125496</c:v>
                </c:pt>
                <c:pt idx="23">
                  <c:v>0.10795053003533558</c:v>
                </c:pt>
                <c:pt idx="24">
                  <c:v>0.12491362355817785</c:v>
                </c:pt>
                <c:pt idx="25">
                  <c:v>0.24018333884609924</c:v>
                </c:pt>
                <c:pt idx="26">
                  <c:v>0.10809266173893167</c:v>
                </c:pt>
                <c:pt idx="27">
                  <c:v>-0.19045490492727707</c:v>
                </c:pt>
                <c:pt idx="28">
                  <c:v>0.10036527353041112</c:v>
                </c:pt>
                <c:pt idx="29">
                  <c:v>0.24626548809202151</c:v>
                </c:pt>
                <c:pt idx="30">
                  <c:v>0.20401399944250009</c:v>
                </c:pt>
                <c:pt idx="31">
                  <c:v>4.7589648608324327E-2</c:v>
                </c:pt>
                <c:pt idx="32">
                  <c:v>0.15057459974462231</c:v>
                </c:pt>
                <c:pt idx="33">
                  <c:v>0.12485060611234408</c:v>
                </c:pt>
                <c:pt idx="34">
                  <c:v>2.8270026182977445E-3</c:v>
                </c:pt>
                <c:pt idx="35">
                  <c:v>1.4889792829439041E-2</c:v>
                </c:pt>
                <c:pt idx="36">
                  <c:v>-2.3433130755750972E-2</c:v>
                </c:pt>
                <c:pt idx="37">
                  <c:v>0.40572683019948452</c:v>
                </c:pt>
                <c:pt idx="38">
                  <c:v>-2.603240130908888E-2</c:v>
                </c:pt>
                <c:pt idx="39">
                  <c:v>-5.8322411533420764E-2</c:v>
                </c:pt>
                <c:pt idx="40">
                  <c:v>-5.9787678230355787E-2</c:v>
                </c:pt>
                <c:pt idx="41">
                  <c:v>0.12500590541881229</c:v>
                </c:pt>
                <c:pt idx="42">
                  <c:v>-0.23541762902616212</c:v>
                </c:pt>
                <c:pt idx="43">
                  <c:v>5.9738928251038964E-2</c:v>
                </c:pt>
                <c:pt idx="44">
                  <c:v>5.7356091493331367E-2</c:v>
                </c:pt>
                <c:pt idx="45">
                  <c:v>-0.1182275668256977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0-7448-9308-2DCE2DBC8C2E}"/>
            </c:ext>
          </c:extLst>
        </c:ser>
        <c:ser>
          <c:idx val="2"/>
          <c:order val="2"/>
          <c:tx>
            <c:v>Real Money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tenth_opp!$A$2:$A$47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tenth_opp!$J$2:$J$47</c:f>
              <c:numCache>
                <c:formatCode>General</c:formatCode>
                <c:ptCount val="46"/>
                <c:pt idx="28" formatCode="0.0%">
                  <c:v>0.10153333333333334</c:v>
                </c:pt>
                <c:pt idx="29" formatCode="0.0%">
                  <c:v>-3.6812499999999998E-2</c:v>
                </c:pt>
                <c:pt idx="30" formatCode="0.0%">
                  <c:v>0.2373875</c:v>
                </c:pt>
                <c:pt idx="31" formatCode="0.0%">
                  <c:v>-5.4877777777777775E-2</c:v>
                </c:pt>
                <c:pt idx="32" formatCode="0.0%">
                  <c:v>0.13854374999999999</c:v>
                </c:pt>
                <c:pt idx="33" formatCode="0.0%">
                  <c:v>0.10270270270270271</c:v>
                </c:pt>
                <c:pt idx="34" formatCode="0.0%">
                  <c:v>1.7604999999999999E-2</c:v>
                </c:pt>
                <c:pt idx="35" formatCode="0.0%">
                  <c:v>-6.08E-2</c:v>
                </c:pt>
                <c:pt idx="36" formatCode="0.0%">
                  <c:v>-1.3195555555555556E-2</c:v>
                </c:pt>
                <c:pt idx="37" formatCode="0.0%">
                  <c:v>0.35911363636363636</c:v>
                </c:pt>
                <c:pt idx="38" formatCode="0.0%">
                  <c:v>-4.8310000000000006E-2</c:v>
                </c:pt>
                <c:pt idx="39" formatCode="0.0%">
                  <c:v>-1.7568965517241381E-2</c:v>
                </c:pt>
                <c:pt idx="40" formatCode="0.0%">
                  <c:v>-9.1186440677966107E-2</c:v>
                </c:pt>
                <c:pt idx="41" formatCode="0.0%">
                  <c:v>4.4622837370242217E-2</c:v>
                </c:pt>
                <c:pt idx="42" formatCode="0.0%">
                  <c:v>-0.26836071428571429</c:v>
                </c:pt>
                <c:pt idx="43" formatCode="0.0%">
                  <c:v>6.2309523809523808E-2</c:v>
                </c:pt>
                <c:pt idx="44" formatCode="0.0%">
                  <c:v>2.933636363636364E-2</c:v>
                </c:pt>
                <c:pt idx="45" formatCode="0.0%">
                  <c:v>-5.9413333333333339E-2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E-8143-BB62-0801426F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17903"/>
        <c:axId val="1856198048"/>
      </c:lineChart>
      <c:catAx>
        <c:axId val="13574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98048"/>
        <c:crosses val="autoZero"/>
        <c:auto val="1"/>
        <c:lblAlgn val="ctr"/>
        <c:lblOffset val="100"/>
        <c:noMultiLvlLbl val="0"/>
      </c:catAx>
      <c:valAx>
        <c:axId val="18561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tenth_opp!$T$50:$T$60</c:f>
              <c:strCache>
                <c:ptCount val="11"/>
                <c:pt idx="0">
                  <c:v>-15%</c:v>
                </c:pt>
                <c:pt idx="1">
                  <c:v>-10%</c:v>
                </c:pt>
                <c:pt idx="2">
                  <c:v>-5%</c:v>
                </c:pt>
                <c:pt idx="3">
                  <c:v>0%</c:v>
                </c:pt>
                <c:pt idx="4">
                  <c:v>5%</c:v>
                </c:pt>
                <c:pt idx="5">
                  <c:v>10%</c:v>
                </c:pt>
                <c:pt idx="6">
                  <c:v>15%</c:v>
                </c:pt>
                <c:pt idx="7">
                  <c:v>20%</c:v>
                </c:pt>
                <c:pt idx="8">
                  <c:v>25%</c:v>
                </c:pt>
                <c:pt idx="9">
                  <c:v>30%</c:v>
                </c:pt>
                <c:pt idx="10">
                  <c:v>More</c:v>
                </c:pt>
              </c:strCache>
            </c:strRef>
          </c:cat>
          <c:val>
            <c:numRef>
              <c:f>tenth_opp!$U$50:$U$60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B-0247-9047-D48DE0F1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592639"/>
        <c:axId val="1305086783"/>
      </c:barChart>
      <c:catAx>
        <c:axId val="188659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086783"/>
        <c:crosses val="autoZero"/>
        <c:auto val="1"/>
        <c:lblAlgn val="ctr"/>
        <c:lblOffset val="100"/>
        <c:noMultiLvlLbl val="0"/>
      </c:catAx>
      <c:valAx>
        <c:axId val="1305086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5926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6</xdr:row>
      <xdr:rowOff>152400</xdr:rowOff>
    </xdr:from>
    <xdr:to>
      <xdr:col>25</xdr:col>
      <xdr:colOff>444500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A4B72-6DDE-4A48-87A5-194E26C2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45</xdr:row>
      <xdr:rowOff>165100</xdr:rowOff>
    </xdr:from>
    <xdr:to>
      <xdr:col>27</xdr:col>
      <xdr:colOff>762000</xdr:colOff>
      <xdr:row>60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6F49A-22E4-BB20-F398-B31BC747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C36B-E1A6-3140-8A71-9DAE434ABC1B}">
  <dimension ref="A1:U60"/>
  <sheetViews>
    <sheetView tabSelected="1" topLeftCell="A19" workbookViewId="0">
      <selection activeCell="K52" sqref="K52"/>
    </sheetView>
  </sheetViews>
  <sheetFormatPr baseColWidth="10" defaultRowHeight="16" x14ac:dyDescent="0.2"/>
  <sheetData>
    <row r="1" spans="1:19" x14ac:dyDescent="0.2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45</v>
      </c>
      <c r="I1" t="s">
        <v>46</v>
      </c>
      <c r="J1" t="s">
        <v>42</v>
      </c>
      <c r="K1" t="s">
        <v>66</v>
      </c>
      <c r="P1" t="s">
        <v>49</v>
      </c>
      <c r="Q1" t="s">
        <v>30</v>
      </c>
      <c r="R1" t="s">
        <v>40</v>
      </c>
      <c r="S1" t="s">
        <v>41</v>
      </c>
    </row>
    <row r="2" spans="1:19" x14ac:dyDescent="0.2">
      <c r="A2">
        <v>1</v>
      </c>
      <c r="B2" t="s">
        <v>0</v>
      </c>
      <c r="C2">
        <v>24</v>
      </c>
      <c r="D2" s="1">
        <v>65.23</v>
      </c>
      <c r="E2" s="1">
        <v>100</v>
      </c>
      <c r="F2" s="1">
        <v>90.33</v>
      </c>
      <c r="G2" s="2">
        <f>(F2-E2)/E2</f>
        <v>-9.6700000000000022E-2</v>
      </c>
      <c r="H2" s="2"/>
      <c r="I2" s="2"/>
      <c r="N2" t="s">
        <v>43</v>
      </c>
      <c r="O2" s="3">
        <f>AVERAGE(G2:G48)</f>
        <v>4.4668339927628788E-2</v>
      </c>
      <c r="P2" s="2">
        <f>STDEV(G2:G43)</f>
        <v>0.12456691078280299</v>
      </c>
      <c r="Q2">
        <f>SUM(C:C)</f>
        <v>1477</v>
      </c>
      <c r="R2" s="1">
        <f>SUM(D:D)/Q2</f>
        <v>6.8892281651997287</v>
      </c>
      <c r="S2" s="5">
        <f>(F43-E2)/SUM(D:D)</f>
        <v>6.0379995263080827E-2</v>
      </c>
    </row>
    <row r="3" spans="1:19" x14ac:dyDescent="0.2">
      <c r="A3">
        <v>2</v>
      </c>
      <c r="B3" t="s">
        <v>1</v>
      </c>
      <c r="C3">
        <v>46</v>
      </c>
      <c r="D3" s="1">
        <v>76.61</v>
      </c>
      <c r="E3" s="1">
        <v>90.33</v>
      </c>
      <c r="F3" s="1">
        <v>90.71</v>
      </c>
      <c r="G3" s="2">
        <f t="shared" ref="G3:G49" si="0">(F3-E3)/E3</f>
        <v>4.2067972987932635E-3</v>
      </c>
      <c r="H3" s="2"/>
      <c r="I3" s="2"/>
      <c r="N3" t="s">
        <v>38</v>
      </c>
      <c r="O3" s="2">
        <f>(F48/E2)^(1/A48)-1</f>
        <v>3.7043912755558628E-2</v>
      </c>
    </row>
    <row r="4" spans="1:19" x14ac:dyDescent="0.2">
      <c r="A4">
        <v>3</v>
      </c>
      <c r="B4" t="s">
        <v>2</v>
      </c>
      <c r="C4">
        <v>23</v>
      </c>
      <c r="D4" s="1">
        <v>76.77</v>
      </c>
      <c r="E4" s="1">
        <v>90.71</v>
      </c>
      <c r="F4" s="1">
        <v>82.84</v>
      </c>
      <c r="G4" s="2">
        <f t="shared" si="0"/>
        <v>-8.6760004409657046E-2</v>
      </c>
      <c r="H4" s="2"/>
      <c r="I4" s="2"/>
    </row>
    <row r="5" spans="1:19" x14ac:dyDescent="0.2">
      <c r="A5">
        <v>4</v>
      </c>
      <c r="B5" t="s">
        <v>3</v>
      </c>
      <c r="C5">
        <v>48</v>
      </c>
      <c r="D5" s="1">
        <v>70.099999999999994</v>
      </c>
      <c r="E5" s="1">
        <v>82.84</v>
      </c>
      <c r="F5" s="1">
        <v>86.08</v>
      </c>
      <c r="G5" s="2">
        <f t="shared" si="0"/>
        <v>3.9111540318686563E-2</v>
      </c>
      <c r="H5" s="2"/>
      <c r="I5" s="2"/>
      <c r="N5" t="s">
        <v>44</v>
      </c>
      <c r="O5" s="3">
        <f>AVERAGE(J30:J48)</f>
        <v>2.7141394890808229E-2</v>
      </c>
    </row>
    <row r="6" spans="1:19" x14ac:dyDescent="0.2">
      <c r="A6">
        <v>5</v>
      </c>
      <c r="B6" t="s">
        <v>4</v>
      </c>
      <c r="C6">
        <v>24</v>
      </c>
      <c r="D6" s="1">
        <v>74.66</v>
      </c>
      <c r="E6" s="1">
        <v>86.08</v>
      </c>
      <c r="F6" s="1">
        <v>71.209999999999994</v>
      </c>
      <c r="G6" s="2">
        <f t="shared" si="0"/>
        <v>-0.1727462825278811</v>
      </c>
      <c r="H6" s="2"/>
      <c r="I6" s="2"/>
    </row>
    <row r="7" spans="1:19" x14ac:dyDescent="0.2">
      <c r="A7">
        <v>6</v>
      </c>
      <c r="B7" t="s">
        <v>5</v>
      </c>
      <c r="C7">
        <v>45</v>
      </c>
      <c r="D7" s="1">
        <v>52.93</v>
      </c>
      <c r="E7" s="1">
        <v>71.209999999999994</v>
      </c>
      <c r="F7" s="1">
        <v>68.37</v>
      </c>
      <c r="G7" s="2">
        <f t="shared" si="0"/>
        <v>-3.9882039039460603E-2</v>
      </c>
      <c r="H7" s="2"/>
      <c r="I7" s="2"/>
    </row>
    <row r="8" spans="1:19" x14ac:dyDescent="0.2">
      <c r="A8">
        <v>7</v>
      </c>
      <c r="B8" t="s">
        <v>6</v>
      </c>
      <c r="C8">
        <v>5</v>
      </c>
      <c r="D8" s="1">
        <v>11.01</v>
      </c>
      <c r="E8" s="1">
        <v>68.37</v>
      </c>
      <c r="F8" s="1">
        <v>78.47</v>
      </c>
      <c r="G8" s="2">
        <f t="shared" si="0"/>
        <v>0.1477256106479449</v>
      </c>
      <c r="H8" s="2">
        <f>(F8-E2)/E2</f>
        <v>-0.21530000000000002</v>
      </c>
      <c r="I8" s="2">
        <f>(F8/E2)^(1/7)-1</f>
        <v>-3.4043287761749474E-2</v>
      </c>
    </row>
    <row r="9" spans="1:19" x14ac:dyDescent="0.2">
      <c r="A9">
        <v>8</v>
      </c>
      <c r="B9" t="s">
        <v>7</v>
      </c>
      <c r="C9">
        <v>6</v>
      </c>
      <c r="D9" s="1">
        <v>17.14</v>
      </c>
      <c r="E9" s="1">
        <v>78.47</v>
      </c>
      <c r="F9" s="1">
        <v>84.9</v>
      </c>
      <c r="G9" s="2">
        <f t="shared" si="0"/>
        <v>8.1942143494329128E-2</v>
      </c>
      <c r="H9" s="2">
        <f>(F9-E3)/E3</f>
        <v>-6.0112919295914898E-2</v>
      </c>
      <c r="I9" s="2">
        <f>(F9/E3)^(1/7)-1</f>
        <v>-8.8174020870788183E-3</v>
      </c>
    </row>
    <row r="10" spans="1:19" x14ac:dyDescent="0.2">
      <c r="A10">
        <v>9</v>
      </c>
      <c r="B10" t="s">
        <v>8</v>
      </c>
      <c r="C10">
        <v>37</v>
      </c>
      <c r="D10" s="1">
        <v>48.63</v>
      </c>
      <c r="E10" s="1">
        <v>84.9</v>
      </c>
      <c r="F10" s="1">
        <v>76.099999999999994</v>
      </c>
      <c r="G10" s="2">
        <f t="shared" si="0"/>
        <v>-0.10365135453474689</v>
      </c>
      <c r="H10" s="2">
        <f t="shared" ref="H10:H42" si="1">(F10-E4)/E4</f>
        <v>-0.16106272737294675</v>
      </c>
      <c r="I10" s="2">
        <f t="shared" ref="I10:I42" si="2">(F10/E4)^(1/7)-1</f>
        <v>-2.4776376755187624E-2</v>
      </c>
    </row>
    <row r="11" spans="1:19" x14ac:dyDescent="0.2">
      <c r="A11">
        <v>10</v>
      </c>
      <c r="B11" t="s">
        <v>9</v>
      </c>
      <c r="C11">
        <v>6</v>
      </c>
      <c r="D11" s="1">
        <v>14.5</v>
      </c>
      <c r="E11" s="1">
        <v>76.099999999999994</v>
      </c>
      <c r="F11" s="1">
        <v>73.25</v>
      </c>
      <c r="G11" s="2">
        <f t="shared" si="0"/>
        <v>-3.7450722733245657E-2</v>
      </c>
      <c r="H11" s="2">
        <f t="shared" si="1"/>
        <v>-0.11576533075808791</v>
      </c>
      <c r="I11" s="2">
        <f t="shared" si="2"/>
        <v>-1.7422553765623627E-2</v>
      </c>
    </row>
    <row r="12" spans="1:19" x14ac:dyDescent="0.2">
      <c r="A12">
        <v>11</v>
      </c>
      <c r="B12" t="s">
        <v>10</v>
      </c>
      <c r="C12">
        <v>36</v>
      </c>
      <c r="D12" s="1">
        <v>64.12</v>
      </c>
      <c r="E12" s="1">
        <v>73.25</v>
      </c>
      <c r="F12" s="1">
        <v>86.27</v>
      </c>
      <c r="G12" s="2">
        <f t="shared" si="0"/>
        <v>0.17774744027303749</v>
      </c>
      <c r="H12" s="2">
        <f t="shared" si="1"/>
        <v>2.207249070631944E-3</v>
      </c>
      <c r="I12" s="2">
        <f t="shared" si="2"/>
        <v>3.150234201751978E-4</v>
      </c>
    </row>
    <row r="13" spans="1:19" x14ac:dyDescent="0.2">
      <c r="A13">
        <v>12</v>
      </c>
      <c r="B13" t="s">
        <v>11</v>
      </c>
      <c r="C13">
        <v>19</v>
      </c>
      <c r="D13" s="1">
        <v>42.34</v>
      </c>
      <c r="E13" s="1">
        <v>86.27</v>
      </c>
      <c r="F13" s="1">
        <v>101.65</v>
      </c>
      <c r="G13" s="2">
        <f t="shared" si="0"/>
        <v>0.17827750086936375</v>
      </c>
      <c r="H13" s="2">
        <f t="shared" si="1"/>
        <v>0.42746805223985418</v>
      </c>
      <c r="I13" s="2">
        <f t="shared" si="2"/>
        <v>5.2157884264889764E-2</v>
      </c>
    </row>
    <row r="14" spans="1:19" x14ac:dyDescent="0.2">
      <c r="A14">
        <v>13</v>
      </c>
      <c r="B14" t="s">
        <v>12</v>
      </c>
      <c r="C14">
        <v>45</v>
      </c>
      <c r="D14" s="1">
        <v>84.61</v>
      </c>
      <c r="E14" s="1">
        <v>101.65</v>
      </c>
      <c r="F14" s="1">
        <v>114.68</v>
      </c>
      <c r="G14" s="2">
        <f t="shared" si="0"/>
        <v>0.12818494835218888</v>
      </c>
      <c r="H14" s="2">
        <f t="shared" si="1"/>
        <v>0.67734386426795379</v>
      </c>
      <c r="I14" s="2">
        <f t="shared" si="2"/>
        <v>7.668551913035726E-2</v>
      </c>
    </row>
    <row r="15" spans="1:19" x14ac:dyDescent="0.2">
      <c r="A15">
        <v>14</v>
      </c>
      <c r="B15" t="s">
        <v>13</v>
      </c>
      <c r="C15">
        <v>30</v>
      </c>
      <c r="D15" s="1">
        <v>95.42</v>
      </c>
      <c r="E15" s="1">
        <v>114.68</v>
      </c>
      <c r="F15" s="1">
        <v>119.23</v>
      </c>
      <c r="G15" s="2">
        <f t="shared" si="0"/>
        <v>3.9675619114056475E-2</v>
      </c>
      <c r="H15" s="2">
        <f t="shared" si="1"/>
        <v>0.51943417866700659</v>
      </c>
      <c r="I15" s="2">
        <f t="shared" si="2"/>
        <v>6.1584468363843348E-2</v>
      </c>
    </row>
    <row r="16" spans="1:19" x14ac:dyDescent="0.2">
      <c r="A16">
        <v>15</v>
      </c>
      <c r="B16" t="s">
        <v>14</v>
      </c>
      <c r="C16">
        <v>39</v>
      </c>
      <c r="D16" s="1">
        <v>105.41</v>
      </c>
      <c r="E16" s="1">
        <v>119.23</v>
      </c>
      <c r="F16" s="1">
        <v>109.93</v>
      </c>
      <c r="G16" s="2">
        <f t="shared" si="0"/>
        <v>-7.8000503229053067E-2</v>
      </c>
      <c r="H16" s="2">
        <f t="shared" si="1"/>
        <v>0.29481743227326268</v>
      </c>
      <c r="I16" s="2">
        <f t="shared" si="2"/>
        <v>3.7599589130164812E-2</v>
      </c>
    </row>
    <row r="17" spans="1:13" x14ac:dyDescent="0.2">
      <c r="A17">
        <v>16</v>
      </c>
      <c r="B17" t="s">
        <v>15</v>
      </c>
      <c r="C17">
        <v>42</v>
      </c>
      <c r="D17" s="1">
        <v>101.31</v>
      </c>
      <c r="E17" s="1">
        <v>109.93</v>
      </c>
      <c r="F17" s="1">
        <v>133.38999999999999</v>
      </c>
      <c r="G17" s="2">
        <f t="shared" si="0"/>
        <v>0.21340853270262874</v>
      </c>
      <c r="H17" s="2">
        <f t="shared" si="1"/>
        <v>0.7528252299605781</v>
      </c>
      <c r="I17" s="2">
        <f t="shared" si="2"/>
        <v>8.3477263660561185E-2</v>
      </c>
    </row>
    <row r="18" spans="1:13" x14ac:dyDescent="0.2">
      <c r="A18">
        <v>17</v>
      </c>
      <c r="B18" t="s">
        <v>16</v>
      </c>
      <c r="C18">
        <v>43</v>
      </c>
      <c r="D18" s="1">
        <v>128.94</v>
      </c>
      <c r="E18" s="1">
        <v>133.38999999999999</v>
      </c>
      <c r="F18" s="1">
        <v>136.66</v>
      </c>
      <c r="G18" s="2">
        <f t="shared" si="0"/>
        <v>2.4514581302946328E-2</v>
      </c>
      <c r="H18" s="2">
        <f t="shared" si="1"/>
        <v>0.86566552901023885</v>
      </c>
      <c r="I18" s="2">
        <f t="shared" si="2"/>
        <v>9.3177139233296735E-2</v>
      </c>
    </row>
    <row r="19" spans="1:13" x14ac:dyDescent="0.2">
      <c r="A19">
        <v>18</v>
      </c>
      <c r="B19" t="s">
        <v>17</v>
      </c>
      <c r="C19">
        <v>40</v>
      </c>
      <c r="D19" s="1">
        <v>129.26</v>
      </c>
      <c r="E19" s="1">
        <v>136.66</v>
      </c>
      <c r="F19" s="1">
        <v>141.58000000000001</v>
      </c>
      <c r="G19" s="2">
        <f t="shared" si="0"/>
        <v>3.6001756183228567E-2</v>
      </c>
      <c r="H19" s="2">
        <f t="shared" si="1"/>
        <v>0.64112669525907062</v>
      </c>
      <c r="I19" s="2">
        <f t="shared" si="2"/>
        <v>7.3333259586152E-2</v>
      </c>
    </row>
    <row r="20" spans="1:13" x14ac:dyDescent="0.2">
      <c r="A20">
        <v>19</v>
      </c>
      <c r="B20" t="s">
        <v>18</v>
      </c>
      <c r="C20">
        <v>39</v>
      </c>
      <c r="D20" s="1">
        <v>132.80000000000001</v>
      </c>
      <c r="E20" s="1">
        <v>141.58000000000001</v>
      </c>
      <c r="F20" s="1">
        <v>129.91999999999999</v>
      </c>
      <c r="G20" s="2">
        <f t="shared" si="0"/>
        <v>-8.2356265009182264E-2</v>
      </c>
      <c r="H20" s="2">
        <f t="shared" si="1"/>
        <v>0.27811116576487932</v>
      </c>
      <c r="I20" s="2">
        <f t="shared" si="2"/>
        <v>3.567642330505838E-2</v>
      </c>
    </row>
    <row r="21" spans="1:13" x14ac:dyDescent="0.2">
      <c r="A21">
        <v>20</v>
      </c>
      <c r="B21" t="s">
        <v>19</v>
      </c>
      <c r="C21">
        <v>42</v>
      </c>
      <c r="D21" s="1">
        <v>104.15</v>
      </c>
      <c r="E21" s="1">
        <v>129.91999999999999</v>
      </c>
      <c r="F21" s="1">
        <v>123.79</v>
      </c>
      <c r="G21" s="2">
        <f t="shared" si="0"/>
        <v>-4.7182881773398876E-2</v>
      </c>
      <c r="H21" s="2">
        <f t="shared" si="1"/>
        <v>7.9438437391001038E-2</v>
      </c>
      <c r="I21" s="2">
        <f t="shared" si="2"/>
        <v>1.0979976658727297E-2</v>
      </c>
    </row>
    <row r="22" spans="1:13" x14ac:dyDescent="0.2">
      <c r="A22">
        <v>21</v>
      </c>
      <c r="B22" t="s">
        <v>20</v>
      </c>
      <c r="C22">
        <v>24</v>
      </c>
      <c r="D22" s="1">
        <v>103.1</v>
      </c>
      <c r="E22" s="1">
        <v>123.79</v>
      </c>
      <c r="F22" s="1">
        <v>146.35</v>
      </c>
      <c r="G22" s="2">
        <f t="shared" si="0"/>
        <v>0.18224412311172136</v>
      </c>
      <c r="H22" s="2">
        <f t="shared" si="1"/>
        <v>0.22745953199698055</v>
      </c>
      <c r="I22" s="2">
        <f t="shared" si="2"/>
        <v>2.9710904368307034E-2</v>
      </c>
    </row>
    <row r="23" spans="1:13" x14ac:dyDescent="0.2">
      <c r="A23">
        <v>22</v>
      </c>
      <c r="B23" t="s">
        <v>21</v>
      </c>
      <c r="C23">
        <v>12</v>
      </c>
      <c r="D23" s="1">
        <v>47.38</v>
      </c>
      <c r="E23" s="1">
        <v>146.35</v>
      </c>
      <c r="F23" s="1">
        <v>148.22999999999999</v>
      </c>
      <c r="G23" s="2">
        <f t="shared" si="0"/>
        <v>1.2845917321489549E-2</v>
      </c>
      <c r="H23" s="2">
        <f t="shared" si="1"/>
        <v>0.3484035295187845</v>
      </c>
      <c r="I23" s="2">
        <f t="shared" si="2"/>
        <v>4.3627939330835641E-2</v>
      </c>
    </row>
    <row r="24" spans="1:13" x14ac:dyDescent="0.2">
      <c r="A24">
        <v>23</v>
      </c>
      <c r="B24" t="s">
        <v>22</v>
      </c>
      <c r="C24">
        <v>45</v>
      </c>
      <c r="D24" s="1">
        <v>120.19</v>
      </c>
      <c r="E24" s="1">
        <v>148.22999999999999</v>
      </c>
      <c r="F24" s="1">
        <v>169.8</v>
      </c>
      <c r="G24" s="2">
        <f t="shared" si="0"/>
        <v>0.14551710180125496</v>
      </c>
      <c r="H24" s="2">
        <f t="shared" si="1"/>
        <v>0.27295899242821825</v>
      </c>
      <c r="I24" s="2">
        <f t="shared" si="2"/>
        <v>3.5078976278379637E-2</v>
      </c>
    </row>
    <row r="25" spans="1:13" x14ac:dyDescent="0.2">
      <c r="A25">
        <v>24</v>
      </c>
      <c r="B25" t="s">
        <v>23</v>
      </c>
      <c r="C25">
        <v>17</v>
      </c>
      <c r="D25" s="1">
        <v>85.81</v>
      </c>
      <c r="E25" s="1">
        <v>169.8</v>
      </c>
      <c r="F25" s="1">
        <v>188.13</v>
      </c>
      <c r="G25" s="2">
        <f t="shared" si="0"/>
        <v>0.10795053003533558</v>
      </c>
      <c r="H25" s="2">
        <f t="shared" si="1"/>
        <v>0.3766281282013757</v>
      </c>
      <c r="I25" s="2">
        <f t="shared" si="2"/>
        <v>4.6721026727438719E-2</v>
      </c>
    </row>
    <row r="26" spans="1:13" x14ac:dyDescent="0.2">
      <c r="A26">
        <v>25</v>
      </c>
      <c r="B26" t="s">
        <v>24</v>
      </c>
      <c r="C26">
        <v>45</v>
      </c>
      <c r="D26" s="1">
        <v>129.5</v>
      </c>
      <c r="E26" s="1">
        <v>188.13</v>
      </c>
      <c r="F26" s="1">
        <v>211.63</v>
      </c>
      <c r="G26" s="2">
        <f t="shared" si="0"/>
        <v>0.12491362355817785</v>
      </c>
      <c r="H26" s="2">
        <f t="shared" si="1"/>
        <v>0.49477327306116664</v>
      </c>
      <c r="I26" s="2">
        <f t="shared" si="2"/>
        <v>5.9105764916966841E-2</v>
      </c>
    </row>
    <row r="27" spans="1:13" x14ac:dyDescent="0.2">
      <c r="A27">
        <v>26</v>
      </c>
      <c r="B27" t="s">
        <v>25</v>
      </c>
      <c r="C27">
        <v>29</v>
      </c>
      <c r="D27" s="1">
        <v>180.04</v>
      </c>
      <c r="E27" s="1">
        <v>211.63</v>
      </c>
      <c r="F27" s="1">
        <v>262.45999999999998</v>
      </c>
      <c r="G27" s="2">
        <f t="shared" si="0"/>
        <v>0.24018333884609924</v>
      </c>
      <c r="H27" s="2">
        <f t="shared" si="1"/>
        <v>1.0201662561576355</v>
      </c>
      <c r="I27" s="2">
        <f t="shared" si="2"/>
        <v>0.10567306596433523</v>
      </c>
    </row>
    <row r="28" spans="1:13" x14ac:dyDescent="0.2">
      <c r="A28">
        <v>27</v>
      </c>
      <c r="B28" t="s">
        <v>26</v>
      </c>
      <c r="C28">
        <v>47</v>
      </c>
      <c r="D28" s="1">
        <v>209.37</v>
      </c>
      <c r="E28" s="1">
        <v>262.45999999999998</v>
      </c>
      <c r="F28" s="1">
        <v>290.83</v>
      </c>
      <c r="G28" s="2">
        <f t="shared" si="0"/>
        <v>0.10809266173893167</v>
      </c>
      <c r="H28" s="2">
        <f t="shared" si="1"/>
        <v>1.3493820179335969</v>
      </c>
      <c r="I28" s="2">
        <f t="shared" si="2"/>
        <v>0.12977868589747255</v>
      </c>
    </row>
    <row r="29" spans="1:13" x14ac:dyDescent="0.2">
      <c r="A29">
        <v>28</v>
      </c>
      <c r="B29" t="s">
        <v>27</v>
      </c>
      <c r="C29">
        <v>21</v>
      </c>
      <c r="D29" s="1">
        <v>181.29</v>
      </c>
      <c r="E29" s="1">
        <v>290.83</v>
      </c>
      <c r="F29" s="1">
        <v>235.44</v>
      </c>
      <c r="G29" s="2">
        <f t="shared" si="0"/>
        <v>-0.19045490492727707</v>
      </c>
      <c r="H29" s="2">
        <f t="shared" si="1"/>
        <v>0.60874615647420571</v>
      </c>
      <c r="I29" s="2">
        <f t="shared" si="2"/>
        <v>7.0281990019241736E-2</v>
      </c>
    </row>
    <row r="30" spans="1:13" x14ac:dyDescent="0.2">
      <c r="A30">
        <v>29</v>
      </c>
      <c r="B30" t="s">
        <v>28</v>
      </c>
      <c r="C30">
        <v>38</v>
      </c>
      <c r="D30" s="1">
        <v>231.14</v>
      </c>
      <c r="E30" s="1">
        <v>235.44</v>
      </c>
      <c r="F30" s="1">
        <v>259.07</v>
      </c>
      <c r="G30" s="2">
        <f t="shared" si="0"/>
        <v>0.10036527353041112</v>
      </c>
      <c r="H30" s="2">
        <f t="shared" si="1"/>
        <v>0.74775686433245636</v>
      </c>
      <c r="I30" s="2">
        <f t="shared" si="2"/>
        <v>8.3029148222627303E-2</v>
      </c>
      <c r="J30" s="2">
        <f>76.15/750</f>
        <v>0.10153333333333334</v>
      </c>
      <c r="K30" s="2">
        <f>(1+J30)-1</f>
        <v>0.10153333333333325</v>
      </c>
      <c r="L30" s="2"/>
      <c r="M30" s="2"/>
    </row>
    <row r="31" spans="1:13" x14ac:dyDescent="0.2">
      <c r="A31">
        <v>30</v>
      </c>
      <c r="B31" s="4">
        <v>45608</v>
      </c>
      <c r="C31">
        <v>23</v>
      </c>
      <c r="D31" s="1">
        <v>216.74</v>
      </c>
      <c r="E31" s="1">
        <v>259.07</v>
      </c>
      <c r="F31" s="1">
        <v>322.87</v>
      </c>
      <c r="G31" s="2">
        <f t="shared" si="0"/>
        <v>0.24626548809202151</v>
      </c>
      <c r="H31" s="2">
        <f t="shared" si="1"/>
        <v>0.90147232037691394</v>
      </c>
      <c r="I31" s="2">
        <f t="shared" si="2"/>
        <v>9.6150032606461266E-2</v>
      </c>
      <c r="J31" s="2">
        <f>-29.45/800</f>
        <v>-3.6812499999999998E-2</v>
      </c>
      <c r="K31" s="2">
        <f>((1+1*K30)+(1*K30+1)*J31)-1</f>
        <v>6.098313749999984E-2</v>
      </c>
      <c r="L31" s="2"/>
      <c r="M31" s="2"/>
    </row>
    <row r="32" spans="1:13" x14ac:dyDescent="0.2">
      <c r="A32">
        <v>31</v>
      </c>
      <c r="B32" t="s">
        <v>37</v>
      </c>
      <c r="C32">
        <v>35</v>
      </c>
      <c r="D32" s="1">
        <v>322.87</v>
      </c>
      <c r="E32" s="1">
        <v>322.87</v>
      </c>
      <c r="F32" s="1">
        <v>388.74</v>
      </c>
      <c r="G32" s="2">
        <f t="shared" si="0"/>
        <v>0.20401399944250009</v>
      </c>
      <c r="H32" s="2">
        <f t="shared" si="1"/>
        <v>1.0663371073194068</v>
      </c>
      <c r="I32" s="2">
        <f t="shared" si="2"/>
        <v>0.10924821688660757</v>
      </c>
      <c r="J32" s="2">
        <f>189.91/800</f>
        <v>0.2373875</v>
      </c>
      <c r="K32" s="2">
        <f>((1+1*K31)+(1*K31+1)*J32)-1</f>
        <v>0.31284727205328111</v>
      </c>
      <c r="L32" s="2"/>
      <c r="M32" s="2"/>
    </row>
    <row r="33" spans="1:16" x14ac:dyDescent="0.2">
      <c r="A33">
        <v>32</v>
      </c>
      <c r="B33" s="4">
        <v>45610</v>
      </c>
      <c r="C33">
        <v>25</v>
      </c>
      <c r="D33" s="1">
        <v>330.8</v>
      </c>
      <c r="E33" s="1">
        <v>388.74</v>
      </c>
      <c r="F33" s="1">
        <v>407.24</v>
      </c>
      <c r="G33" s="2">
        <f>(F33-E33)/E33</f>
        <v>4.7589648608324327E-2</v>
      </c>
      <c r="H33" s="2">
        <f t="shared" si="1"/>
        <v>0.92430184756414502</v>
      </c>
      <c r="I33" s="2">
        <f t="shared" si="2"/>
        <v>9.8020520832225344E-2</v>
      </c>
      <c r="J33" s="2">
        <f>-49.39/900</f>
        <v>-5.4877777777777775E-2</v>
      </c>
      <c r="K33" s="2">
        <f>((1+1*K32)+(1*K32+1)*J33)-1</f>
        <v>0.24080113120137936</v>
      </c>
      <c r="L33" s="2"/>
      <c r="M33" s="2"/>
    </row>
    <row r="34" spans="1:16" x14ac:dyDescent="0.2">
      <c r="A34">
        <v>33</v>
      </c>
      <c r="B34" s="4">
        <v>45611</v>
      </c>
      <c r="C34">
        <v>35</v>
      </c>
      <c r="D34" s="1">
        <v>400.85</v>
      </c>
      <c r="E34" s="1">
        <v>407.24</v>
      </c>
      <c r="F34" s="1">
        <v>468.56</v>
      </c>
      <c r="G34" s="2">
        <f>(F34-E34)/E34</f>
        <v>0.15057459974462231</v>
      </c>
      <c r="H34" s="2">
        <f t="shared" si="1"/>
        <v>0.78526251619294385</v>
      </c>
      <c r="I34" s="2">
        <f t="shared" si="2"/>
        <v>8.6319163604466231E-2</v>
      </c>
      <c r="J34" s="2">
        <f>221.67/1600</f>
        <v>0.13854374999999999</v>
      </c>
      <c r="K34" s="2">
        <f t="shared" ref="K34:K49" si="3">((1+1*K33)+(1*K33+1)*J34)-1</f>
        <v>0.41270637292226042</v>
      </c>
      <c r="L34" s="2"/>
      <c r="M34" s="2"/>
    </row>
    <row r="35" spans="1:16" x14ac:dyDescent="0.2">
      <c r="A35">
        <v>34</v>
      </c>
      <c r="B35" s="4">
        <v>45612</v>
      </c>
      <c r="C35">
        <v>49</v>
      </c>
      <c r="D35" s="1">
        <v>404.61</v>
      </c>
      <c r="E35" s="1">
        <v>468.56</v>
      </c>
      <c r="F35" s="1">
        <v>527.05999999999995</v>
      </c>
      <c r="G35" s="2">
        <f t="shared" si="0"/>
        <v>0.12485060611234408</v>
      </c>
      <c r="H35" s="2">
        <f t="shared" si="1"/>
        <v>0.81226145858405241</v>
      </c>
      <c r="I35" s="2">
        <f t="shared" si="2"/>
        <v>8.8651044235921406E-2</v>
      </c>
      <c r="J35" s="2">
        <f>190/1850</f>
        <v>0.10270270270270271</v>
      </c>
      <c r="K35" s="2">
        <f t="shared" si="3"/>
        <v>0.55779513554670879</v>
      </c>
      <c r="L35" s="2"/>
      <c r="M35" s="2"/>
    </row>
    <row r="36" spans="1:16" x14ac:dyDescent="0.2">
      <c r="A36">
        <v>35</v>
      </c>
      <c r="B36" s="4">
        <v>45613</v>
      </c>
      <c r="C36">
        <v>22</v>
      </c>
      <c r="D36" s="1">
        <v>338.63</v>
      </c>
      <c r="E36" s="1">
        <v>527.05999999999995</v>
      </c>
      <c r="F36" s="1">
        <v>528.54999999999995</v>
      </c>
      <c r="G36" s="2">
        <f t="shared" si="0"/>
        <v>2.8270026182977445E-3</v>
      </c>
      <c r="H36" s="2">
        <f t="shared" si="1"/>
        <v>1.2449456337071014</v>
      </c>
      <c r="I36" s="2">
        <f t="shared" si="2"/>
        <v>0.12246358666650181</v>
      </c>
      <c r="J36" s="2">
        <f>35.21/2000</f>
        <v>1.7604999999999999E-2</v>
      </c>
      <c r="K36" s="2">
        <f t="shared" si="3"/>
        <v>0.58522011890800862</v>
      </c>
      <c r="L36" s="2"/>
      <c r="M36" s="2"/>
    </row>
    <row r="37" spans="1:16" x14ac:dyDescent="0.2">
      <c r="A37">
        <v>36</v>
      </c>
      <c r="B37" s="4">
        <v>45613</v>
      </c>
      <c r="C37">
        <v>22</v>
      </c>
      <c r="D37" s="1">
        <v>494.09</v>
      </c>
      <c r="E37" s="1">
        <v>528.54999999999995</v>
      </c>
      <c r="F37" s="1">
        <v>536.41999999999996</v>
      </c>
      <c r="G37" s="2">
        <f t="shared" si="0"/>
        <v>1.4889792829439041E-2</v>
      </c>
      <c r="H37" s="2">
        <f t="shared" si="1"/>
        <v>1.0705600802871809</v>
      </c>
      <c r="I37" s="2">
        <f t="shared" si="2"/>
        <v>0.10957178651787092</v>
      </c>
      <c r="J37" s="2">
        <f>-121.6/2000</f>
        <v>-6.08E-2</v>
      </c>
      <c r="K37" s="2">
        <f t="shared" si="3"/>
        <v>0.48883873567840164</v>
      </c>
      <c r="L37" s="2"/>
      <c r="M37" s="2"/>
    </row>
    <row r="38" spans="1:16" x14ac:dyDescent="0.2">
      <c r="A38">
        <v>37</v>
      </c>
      <c r="B38" s="4">
        <v>45614</v>
      </c>
      <c r="C38">
        <v>25</v>
      </c>
      <c r="D38" s="1">
        <v>515.73</v>
      </c>
      <c r="E38" s="1">
        <v>536.41999999999996</v>
      </c>
      <c r="F38" s="1">
        <v>523.85</v>
      </c>
      <c r="G38" s="2">
        <f t="shared" si="0"/>
        <v>-2.3433130755750972E-2</v>
      </c>
      <c r="H38" s="2">
        <f t="shared" si="1"/>
        <v>0.62247963576671728</v>
      </c>
      <c r="I38" s="2">
        <f t="shared" si="2"/>
        <v>7.1582488293751911E-2</v>
      </c>
      <c r="J38" s="2">
        <f>-29.69/2250</f>
        <v>-1.3195555555555556E-2</v>
      </c>
      <c r="K38" s="2">
        <f t="shared" si="3"/>
        <v>0.46919268142849413</v>
      </c>
      <c r="L38" s="2"/>
      <c r="M38" s="2"/>
    </row>
    <row r="39" spans="1:16" x14ac:dyDescent="0.2">
      <c r="A39">
        <v>38</v>
      </c>
      <c r="B39" s="4">
        <v>45615</v>
      </c>
      <c r="C39">
        <v>23</v>
      </c>
      <c r="D39" s="1">
        <v>378.44</v>
      </c>
      <c r="E39" s="1">
        <v>523.85</v>
      </c>
      <c r="F39" s="1">
        <v>736.39</v>
      </c>
      <c r="G39" s="2">
        <f t="shared" si="0"/>
        <v>0.40572683019948452</v>
      </c>
      <c r="H39" s="2">
        <f t="shared" si="1"/>
        <v>0.89429953182075417</v>
      </c>
      <c r="I39" s="2">
        <f t="shared" si="2"/>
        <v>9.5558371301630807E-2</v>
      </c>
      <c r="J39" s="2">
        <f>790.05/2200</f>
        <v>0.35911363636363636</v>
      </c>
      <c r="K39" s="2">
        <f t="shared" si="3"/>
        <v>0.99679980777512212</v>
      </c>
      <c r="L39" s="2"/>
      <c r="M39" s="2"/>
    </row>
    <row r="40" spans="1:16" x14ac:dyDescent="0.2">
      <c r="A40">
        <v>39</v>
      </c>
      <c r="B40" s="4">
        <v>45616</v>
      </c>
      <c r="C40">
        <v>43</v>
      </c>
      <c r="D40" s="1">
        <v>626.65</v>
      </c>
      <c r="E40" s="1">
        <v>736.39</v>
      </c>
      <c r="F40" s="1">
        <v>717.22</v>
      </c>
      <c r="G40" s="2">
        <f t="shared" si="0"/>
        <v>-2.603240130908888E-2</v>
      </c>
      <c r="H40" s="2">
        <f t="shared" si="1"/>
        <v>0.76117277281210105</v>
      </c>
      <c r="I40" s="2">
        <f t="shared" si="2"/>
        <v>8.4212889730609142E-2</v>
      </c>
      <c r="J40" s="2">
        <f>-144.93/3000</f>
        <v>-4.8310000000000006E-2</v>
      </c>
      <c r="K40" s="2">
        <f t="shared" si="3"/>
        <v>0.90033440906150597</v>
      </c>
      <c r="L40" s="2"/>
      <c r="M40" s="2"/>
    </row>
    <row r="41" spans="1:16" x14ac:dyDescent="0.2">
      <c r="A41">
        <v>40</v>
      </c>
      <c r="B41" s="4">
        <v>45617</v>
      </c>
      <c r="C41">
        <v>10</v>
      </c>
      <c r="D41" s="1">
        <v>206.39</v>
      </c>
      <c r="E41" s="1">
        <v>717.22</v>
      </c>
      <c r="F41" s="1">
        <v>675.39</v>
      </c>
      <c r="G41" s="2">
        <f t="shared" si="0"/>
        <v>-5.8322411533420764E-2</v>
      </c>
      <c r="H41" s="2">
        <f t="shared" si="1"/>
        <v>0.44141625405497692</v>
      </c>
      <c r="I41" s="2">
        <f t="shared" si="2"/>
        <v>5.36204761459802E-2</v>
      </c>
      <c r="J41" s="2">
        <f>-50.95/2900</f>
        <v>-1.7568965517241381E-2</v>
      </c>
      <c r="K41" s="2">
        <f t="shared" si="3"/>
        <v>0.86694749935747706</v>
      </c>
      <c r="L41" s="2"/>
      <c r="M41" s="2"/>
    </row>
    <row r="42" spans="1:16" x14ac:dyDescent="0.2">
      <c r="A42">
        <v>41</v>
      </c>
      <c r="B42" s="4">
        <v>45618</v>
      </c>
      <c r="C42">
        <v>41</v>
      </c>
      <c r="D42" s="1">
        <v>455.28</v>
      </c>
      <c r="E42" s="1">
        <v>675.39</v>
      </c>
      <c r="F42" s="1">
        <v>635.01</v>
      </c>
      <c r="G42" s="2">
        <f t="shared" si="0"/>
        <v>-5.9787678230355787E-2</v>
      </c>
      <c r="H42" s="2">
        <f t="shared" si="1"/>
        <v>0.20481539103707369</v>
      </c>
      <c r="I42" s="2">
        <f t="shared" si="2"/>
        <v>2.697547496389574E-2</v>
      </c>
      <c r="J42" s="2">
        <f>-269/2950</f>
        <v>-9.1186440677966107E-2</v>
      </c>
      <c r="K42" s="2">
        <f t="shared" si="3"/>
        <v>0.69670720195843927</v>
      </c>
      <c r="L42" s="2"/>
      <c r="M42" s="2"/>
      <c r="O42" t="s">
        <v>47</v>
      </c>
      <c r="P42" s="3">
        <f>AVERAGE(H8:H46)</f>
        <v>0.49917329992166032</v>
      </c>
    </row>
    <row r="43" spans="1:16" x14ac:dyDescent="0.2">
      <c r="A43">
        <v>42</v>
      </c>
      <c r="B43" s="4">
        <v>45619</v>
      </c>
      <c r="C43">
        <v>4</v>
      </c>
      <c r="D43" s="1">
        <v>81.52</v>
      </c>
      <c r="E43" s="1">
        <v>635.01</v>
      </c>
      <c r="F43" s="1">
        <v>714.39</v>
      </c>
      <c r="G43" s="2">
        <f t="shared" si="0"/>
        <v>0.12500590541881229</v>
      </c>
      <c r="H43" s="2">
        <f t="shared" ref="H43" si="4">(F43-E37)/E37</f>
        <v>0.35160344338283994</v>
      </c>
      <c r="I43" s="2">
        <f t="shared" ref="I43" si="5">(F43/E37)^(1/7)-1</f>
        <v>4.398138672962415E-2</v>
      </c>
      <c r="J43" s="2">
        <f>128.96/2890</f>
        <v>4.4622837370242217E-2</v>
      </c>
      <c r="K43" s="2">
        <f t="shared" si="3"/>
        <v>0.77241909149634935</v>
      </c>
      <c r="L43" s="2"/>
      <c r="M43" s="2"/>
      <c r="O43" t="s">
        <v>48</v>
      </c>
      <c r="P43" s="2">
        <f>STDEV(H8:H46)</f>
        <v>0.41515848008770756</v>
      </c>
    </row>
    <row r="44" spans="1:16" x14ac:dyDescent="0.2">
      <c r="A44">
        <v>43</v>
      </c>
      <c r="B44" s="4">
        <v>45620</v>
      </c>
      <c r="C44">
        <v>41</v>
      </c>
      <c r="D44" s="1">
        <v>577.21</v>
      </c>
      <c r="E44" s="1">
        <v>714.39</v>
      </c>
      <c r="F44" s="1">
        <v>546.21</v>
      </c>
      <c r="G44" s="2">
        <f t="shared" si="0"/>
        <v>-0.23541762902616212</v>
      </c>
      <c r="H44" s="2">
        <f t="shared" ref="H44" si="6">(F44-E38)/E38</f>
        <v>1.825062451064479E-2</v>
      </c>
      <c r="I44" s="2">
        <f t="shared" ref="I44" si="7">(F44/E38)^(1/7)-1</f>
        <v>2.587066533815241E-3</v>
      </c>
      <c r="J44" s="2">
        <f>-751.41/2800</f>
        <v>-0.26836071428571429</v>
      </c>
      <c r="K44" s="2">
        <f t="shared" si="3"/>
        <v>0.29677143808875228</v>
      </c>
      <c r="L44" s="2"/>
      <c r="M44" s="2"/>
    </row>
    <row r="45" spans="1:16" x14ac:dyDescent="0.2">
      <c r="A45">
        <v>44</v>
      </c>
      <c r="B45" s="4">
        <v>45621</v>
      </c>
      <c r="C45">
        <v>13</v>
      </c>
      <c r="D45" s="1">
        <v>258.76</v>
      </c>
      <c r="E45" s="1">
        <v>546.21</v>
      </c>
      <c r="F45" s="1">
        <v>578.84</v>
      </c>
      <c r="G45" s="2">
        <f t="shared" si="0"/>
        <v>5.9738928251038964E-2</v>
      </c>
      <c r="H45" s="2">
        <f t="shared" ref="H45" si="8">(F45-E39)/E39</f>
        <v>0.10497279755655246</v>
      </c>
      <c r="I45" s="2">
        <f t="shared" ref="I45" si="9">(F45/E39)^(1/7)-1</f>
        <v>1.4362262727249497E-2</v>
      </c>
      <c r="J45" s="2">
        <f>130.85/2100</f>
        <v>6.2309523809523808E-2</v>
      </c>
      <c r="K45" s="2">
        <f t="shared" si="3"/>
        <v>0.37757264888585373</v>
      </c>
      <c r="L45" s="2"/>
      <c r="M45" s="2"/>
    </row>
    <row r="46" spans="1:16" x14ac:dyDescent="0.2">
      <c r="A46">
        <v>45</v>
      </c>
      <c r="B46" s="4">
        <v>45622</v>
      </c>
      <c r="C46">
        <v>39</v>
      </c>
      <c r="D46" s="1">
        <v>413.56</v>
      </c>
      <c r="E46" s="1">
        <v>578.84</v>
      </c>
      <c r="F46" s="1">
        <v>612.04</v>
      </c>
      <c r="G46" s="2">
        <f t="shared" si="0"/>
        <v>5.7356091493331367E-2</v>
      </c>
      <c r="H46" s="2">
        <f>(F46-E40)/E40</f>
        <v>-0.16886432461060039</v>
      </c>
      <c r="I46" s="2">
        <f t="shared" ref="I46" si="10">(F46/E40)^(1/7)-1</f>
        <v>-2.6077138087510332E-2</v>
      </c>
      <c r="J46" s="2">
        <f>64.54/2200</f>
        <v>2.933636363636364E-2</v>
      </c>
      <c r="K46" s="2">
        <f t="shared" si="3"/>
        <v>0.41798562104907777</v>
      </c>
      <c r="L46" s="2"/>
      <c r="M46" s="2"/>
    </row>
    <row r="47" spans="1:16" x14ac:dyDescent="0.2">
      <c r="A47">
        <v>46</v>
      </c>
      <c r="B47" s="4">
        <v>45625</v>
      </c>
      <c r="C47">
        <v>41</v>
      </c>
      <c r="D47" s="1">
        <v>466.36</v>
      </c>
      <c r="E47" s="1">
        <v>612.04</v>
      </c>
      <c r="F47" s="1">
        <v>539.67999999999995</v>
      </c>
      <c r="G47" s="2">
        <f t="shared" si="0"/>
        <v>-0.1182275668256977</v>
      </c>
      <c r="H47" s="2">
        <f>(F47-E41)/E41</f>
        <v>-0.24753910933883616</v>
      </c>
      <c r="I47" s="2">
        <f t="shared" ref="I47" si="11">(F47/E41)^(1/7)-1</f>
        <v>-3.981515403883451E-2</v>
      </c>
      <c r="J47" s="2">
        <f>-133.68/2250</f>
        <v>-5.9413333333333339E-2</v>
      </c>
      <c r="K47" s="2">
        <f t="shared" si="3"/>
        <v>0.33373836868381512</v>
      </c>
      <c r="L47" s="2"/>
      <c r="M47" s="2"/>
    </row>
    <row r="48" spans="1:16" ht="17" thickBot="1" x14ac:dyDescent="0.25">
      <c r="A48">
        <v>47</v>
      </c>
      <c r="B48" s="4">
        <v>45626</v>
      </c>
      <c r="C48">
        <v>37</v>
      </c>
      <c r="D48" s="1">
        <v>383.34</v>
      </c>
      <c r="E48" s="1">
        <v>539.67999999999995</v>
      </c>
      <c r="F48" s="1">
        <v>552.66999999999996</v>
      </c>
      <c r="G48" s="2">
        <f t="shared" si="0"/>
        <v>2.4069819152090145E-2</v>
      </c>
      <c r="H48" s="2">
        <f>(F48-E42)/E42</f>
        <v>-0.18170242378477625</v>
      </c>
      <c r="I48" s="2">
        <f t="shared" ref="I48" si="12">(F48/E42)^(1/7)-1</f>
        <v>-2.8240596007727437E-2</v>
      </c>
      <c r="J48" s="2">
        <f>153.42/2100</f>
        <v>7.3057142857142848E-2</v>
      </c>
      <c r="K48" s="2">
        <f t="shared" si="3"/>
        <v>0.43117748321880134</v>
      </c>
      <c r="L48" s="2"/>
      <c r="M48" s="2"/>
      <c r="N48" t="s">
        <v>51</v>
      </c>
      <c r="O48" s="3" t="s">
        <v>52</v>
      </c>
      <c r="P48" t="s">
        <v>53</v>
      </c>
    </row>
    <row r="49" spans="1:21" x14ac:dyDescent="0.2">
      <c r="A49">
        <v>48</v>
      </c>
      <c r="B49" s="4">
        <v>45627</v>
      </c>
      <c r="C49">
        <v>32</v>
      </c>
      <c r="D49" s="1">
        <v>519.79999999999995</v>
      </c>
      <c r="E49" s="1">
        <v>552.66999999999996</v>
      </c>
      <c r="F49" s="1">
        <v>425.32</v>
      </c>
      <c r="G49" s="2">
        <f t="shared" si="0"/>
        <v>-0.23042683699133293</v>
      </c>
      <c r="H49" s="2">
        <f>(F49-E43)/E43</f>
        <v>-0.33021527220043778</v>
      </c>
      <c r="I49" s="2">
        <f t="shared" ref="I49" si="13">(F49/E43)^(1/7)-1</f>
        <v>-5.5648649326976773E-2</v>
      </c>
      <c r="J49" s="2">
        <f>-399.98/2300</f>
        <v>-0.17390434782608696</v>
      </c>
      <c r="K49" s="2">
        <f t="shared" si="3"/>
        <v>0.18228949637625513</v>
      </c>
      <c r="L49" s="2"/>
      <c r="M49" s="9" t="s">
        <v>50</v>
      </c>
      <c r="N49" s="8">
        <v>-0.2</v>
      </c>
      <c r="O49" s="6">
        <v>-0.15</v>
      </c>
      <c r="P49">
        <f>COUNTIF(G2:G42, "&gt;="&amp;N49) - COUNTIF(G2:G42,"&gt;"&amp;O49)</f>
        <v>2</v>
      </c>
      <c r="R49" s="6">
        <v>-0.15</v>
      </c>
      <c r="T49" s="12" t="s">
        <v>63</v>
      </c>
      <c r="U49" s="12" t="s">
        <v>65</v>
      </c>
    </row>
    <row r="50" spans="1:21" x14ac:dyDescent="0.2">
      <c r="J50" s="2"/>
      <c r="K50" s="2"/>
      <c r="L50" s="2"/>
      <c r="M50" s="9" t="s">
        <v>54</v>
      </c>
      <c r="N50" s="8">
        <v>-0.15</v>
      </c>
      <c r="O50" s="6">
        <v>-0.1</v>
      </c>
      <c r="P50">
        <f>COUNTIF(G$2:G$42, "&gt;="&amp;N50) - COUNTIF(G3:G43,"&gt;"&amp;O50)</f>
        <v>1</v>
      </c>
      <c r="R50" s="6">
        <v>-0.1</v>
      </c>
      <c r="T50" s="10">
        <v>-0.15</v>
      </c>
      <c r="U50">
        <v>2</v>
      </c>
    </row>
    <row r="51" spans="1:21" x14ac:dyDescent="0.2">
      <c r="M51" s="7" t="s">
        <v>55</v>
      </c>
      <c r="N51" s="8">
        <v>-0.1</v>
      </c>
      <c r="O51" s="6">
        <v>-0.05</v>
      </c>
      <c r="P51">
        <f t="shared" ref="P51:P57" si="14">COUNTIF(G$2:G$42, "&gt;="&amp;N51) - COUNTIF(G4:G44,"&gt;"&amp;O51)</f>
        <v>6</v>
      </c>
      <c r="R51" s="6">
        <v>-0.05</v>
      </c>
      <c r="T51" s="10">
        <v>-0.1</v>
      </c>
      <c r="U51">
        <v>1</v>
      </c>
    </row>
    <row r="52" spans="1:21" x14ac:dyDescent="0.2">
      <c r="M52" s="7" t="s">
        <v>56</v>
      </c>
      <c r="N52" s="8">
        <v>-0.05</v>
      </c>
      <c r="O52" s="6">
        <v>0</v>
      </c>
      <c r="P52">
        <f t="shared" si="14"/>
        <v>4</v>
      </c>
      <c r="R52" s="6">
        <v>0</v>
      </c>
      <c r="T52" s="10">
        <v>-0.05</v>
      </c>
      <c r="U52">
        <v>6</v>
      </c>
    </row>
    <row r="53" spans="1:21" x14ac:dyDescent="0.2">
      <c r="M53" s="7" t="s">
        <v>57</v>
      </c>
      <c r="N53" s="8">
        <v>0</v>
      </c>
      <c r="O53" s="6">
        <v>0.05</v>
      </c>
      <c r="P53">
        <f t="shared" si="14"/>
        <v>6</v>
      </c>
      <c r="R53" s="6">
        <v>0.05</v>
      </c>
      <c r="T53" s="10">
        <v>0</v>
      </c>
      <c r="U53">
        <v>5</v>
      </c>
    </row>
    <row r="54" spans="1:21" x14ac:dyDescent="0.2">
      <c r="M54" s="7" t="s">
        <v>58</v>
      </c>
      <c r="N54" s="8">
        <v>0.05</v>
      </c>
      <c r="O54" s="6">
        <v>0.1</v>
      </c>
      <c r="P54">
        <f t="shared" si="14"/>
        <v>0</v>
      </c>
      <c r="R54" s="6">
        <v>0.1</v>
      </c>
      <c r="T54" s="10">
        <v>0.05</v>
      </c>
      <c r="U54">
        <v>9</v>
      </c>
    </row>
    <row r="55" spans="1:21" x14ac:dyDescent="0.2">
      <c r="M55" s="7" t="s">
        <v>59</v>
      </c>
      <c r="N55" s="8">
        <v>0.1</v>
      </c>
      <c r="O55" s="6">
        <v>0.15</v>
      </c>
      <c r="P55">
        <f t="shared" si="14"/>
        <v>8</v>
      </c>
      <c r="R55" s="6">
        <v>0.15</v>
      </c>
      <c r="T55" s="10">
        <v>0.1</v>
      </c>
      <c r="U55">
        <v>1</v>
      </c>
    </row>
    <row r="56" spans="1:21" x14ac:dyDescent="0.2">
      <c r="M56" s="7" t="s">
        <v>60</v>
      </c>
      <c r="N56" s="8">
        <v>0.15</v>
      </c>
      <c r="O56" s="6">
        <v>0.2</v>
      </c>
      <c r="P56">
        <f t="shared" si="14"/>
        <v>4</v>
      </c>
      <c r="R56" s="6">
        <v>0.2</v>
      </c>
      <c r="T56" s="10">
        <v>0.15</v>
      </c>
      <c r="U56">
        <v>8</v>
      </c>
    </row>
    <row r="57" spans="1:21" x14ac:dyDescent="0.2">
      <c r="M57" s="7" t="s">
        <v>61</v>
      </c>
      <c r="N57" s="8">
        <v>0.2</v>
      </c>
      <c r="O57" s="6">
        <v>0.25</v>
      </c>
      <c r="P57">
        <f t="shared" si="14"/>
        <v>4</v>
      </c>
      <c r="R57" s="6">
        <v>0.25</v>
      </c>
      <c r="T57" s="10">
        <v>0.2</v>
      </c>
      <c r="U57">
        <v>4</v>
      </c>
    </row>
    <row r="58" spans="1:21" x14ac:dyDescent="0.2">
      <c r="M58" s="7" t="s">
        <v>62</v>
      </c>
      <c r="N58" s="8">
        <v>0.25</v>
      </c>
      <c r="O58" s="6">
        <v>0.3</v>
      </c>
      <c r="P58">
        <f t="shared" ref="P58" si="15">COUNTIF(G$2:G$42, "&gt;="&amp;N58) - COUNTIF(G11:G51,"&gt;"&amp;O58)</f>
        <v>0</v>
      </c>
      <c r="R58" s="6">
        <v>0.3</v>
      </c>
      <c r="T58" s="10">
        <v>0.25</v>
      </c>
      <c r="U58">
        <v>4</v>
      </c>
    </row>
    <row r="59" spans="1:21" x14ac:dyDescent="0.2">
      <c r="T59" s="10">
        <v>0.3</v>
      </c>
      <c r="U59">
        <v>0</v>
      </c>
    </row>
    <row r="60" spans="1:21" ht="17" thickBot="1" x14ac:dyDescent="0.25">
      <c r="T60" s="11" t="s">
        <v>64</v>
      </c>
      <c r="U60" s="11">
        <v>1</v>
      </c>
    </row>
  </sheetData>
  <sortState xmlns:xlrd2="http://schemas.microsoft.com/office/spreadsheetml/2017/richdata2" ref="T50:T59">
    <sortCondition ref="T50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AE54-6509-D749-B3A4-7974E933FC65}">
  <dimension ref="A1:J49"/>
  <sheetViews>
    <sheetView topLeftCell="A22" workbookViewId="0">
      <selection activeCell="G49" sqref="G49"/>
    </sheetView>
  </sheetViews>
  <sheetFormatPr baseColWidth="10" defaultRowHeight="16" x14ac:dyDescent="0.2"/>
  <sheetData>
    <row r="1" spans="1:10" x14ac:dyDescent="0.2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I1" t="s">
        <v>35</v>
      </c>
    </row>
    <row r="2" spans="1:10" x14ac:dyDescent="0.2">
      <c r="A2">
        <v>1</v>
      </c>
      <c r="B2" t="s">
        <v>0</v>
      </c>
      <c r="C2">
        <v>24</v>
      </c>
      <c r="D2" s="1">
        <v>65.150000000000006</v>
      </c>
      <c r="E2" s="1">
        <v>100</v>
      </c>
      <c r="F2" s="1">
        <v>90.36</v>
      </c>
      <c r="G2" s="2">
        <f>(F2-E2)/E2</f>
        <v>-9.64E-2</v>
      </c>
      <c r="I2" t="s">
        <v>36</v>
      </c>
      <c r="J2" s="3">
        <f>AVERAGE(G2:G48)</f>
        <v>2.9167504521763497E-2</v>
      </c>
    </row>
    <row r="3" spans="1:10" x14ac:dyDescent="0.2">
      <c r="A3">
        <v>2</v>
      </c>
      <c r="B3" t="s">
        <v>1</v>
      </c>
      <c r="C3">
        <v>45</v>
      </c>
      <c r="D3" s="1">
        <v>76.2</v>
      </c>
      <c r="E3" s="1">
        <v>90.36</v>
      </c>
      <c r="F3" s="1">
        <v>89.96</v>
      </c>
      <c r="G3" s="2">
        <f t="shared" ref="G3:G49" si="0">(F3-E3)/E3</f>
        <v>-4.4267374944666413E-3</v>
      </c>
      <c r="I3" t="s">
        <v>39</v>
      </c>
      <c r="J3" s="2">
        <f>(F48/E2)^(1/A48)-1</f>
        <v>2.0548947534407169E-2</v>
      </c>
    </row>
    <row r="4" spans="1:10" x14ac:dyDescent="0.2">
      <c r="A4">
        <v>3</v>
      </c>
      <c r="B4" t="s">
        <v>2</v>
      </c>
      <c r="C4">
        <v>22</v>
      </c>
      <c r="D4" s="1">
        <v>75.709999999999994</v>
      </c>
      <c r="E4" s="1">
        <v>89.96</v>
      </c>
      <c r="F4" s="1">
        <v>81.03</v>
      </c>
      <c r="G4" s="2">
        <f t="shared" si="0"/>
        <v>-9.926634059582029E-2</v>
      </c>
    </row>
    <row r="5" spans="1:10" x14ac:dyDescent="0.2">
      <c r="A5">
        <v>4</v>
      </c>
      <c r="B5" t="s">
        <v>3</v>
      </c>
      <c r="C5">
        <v>45</v>
      </c>
      <c r="D5" s="1">
        <v>66.3</v>
      </c>
      <c r="E5" s="1">
        <v>81.03</v>
      </c>
      <c r="F5" s="1">
        <v>83.91</v>
      </c>
      <c r="G5" s="2">
        <f t="shared" si="0"/>
        <v>3.5542391706775214E-2</v>
      </c>
    </row>
    <row r="6" spans="1:10" x14ac:dyDescent="0.2">
      <c r="A6">
        <v>5</v>
      </c>
      <c r="B6" t="s">
        <v>4</v>
      </c>
      <c r="C6">
        <v>24</v>
      </c>
      <c r="D6" s="1">
        <v>75.03</v>
      </c>
      <c r="E6" s="1">
        <v>83.91</v>
      </c>
      <c r="F6" s="1">
        <v>69.38</v>
      </c>
      <c r="G6" s="2">
        <f t="shared" si="0"/>
        <v>-0.17316172089143131</v>
      </c>
    </row>
    <row r="7" spans="1:10" x14ac:dyDescent="0.2">
      <c r="A7">
        <v>6</v>
      </c>
      <c r="B7" t="s">
        <v>5</v>
      </c>
      <c r="C7">
        <v>45</v>
      </c>
      <c r="D7" s="1">
        <v>51.69</v>
      </c>
      <c r="E7" s="1">
        <v>69.38</v>
      </c>
      <c r="F7" s="1">
        <v>66.83</v>
      </c>
      <c r="G7" s="2">
        <f t="shared" si="0"/>
        <v>-3.6754107812049547E-2</v>
      </c>
    </row>
    <row r="8" spans="1:10" x14ac:dyDescent="0.2">
      <c r="A8">
        <v>7</v>
      </c>
      <c r="B8" t="s">
        <v>6</v>
      </c>
      <c r="C8">
        <v>5</v>
      </c>
      <c r="D8" s="1">
        <v>10.79</v>
      </c>
      <c r="E8" s="1">
        <v>66.83</v>
      </c>
      <c r="F8" s="1">
        <v>76.41</v>
      </c>
      <c r="G8" s="2">
        <f t="shared" si="0"/>
        <v>0.14334879545114468</v>
      </c>
    </row>
    <row r="9" spans="1:10" x14ac:dyDescent="0.2">
      <c r="A9">
        <v>8</v>
      </c>
      <c r="B9" t="s">
        <v>7</v>
      </c>
      <c r="C9">
        <v>7</v>
      </c>
      <c r="D9" s="1">
        <v>17.71</v>
      </c>
      <c r="E9" s="1">
        <v>76.41</v>
      </c>
      <c r="F9" s="1">
        <v>82.24</v>
      </c>
      <c r="G9" s="2">
        <f t="shared" si="0"/>
        <v>7.6298913754744124E-2</v>
      </c>
    </row>
    <row r="10" spans="1:10" x14ac:dyDescent="0.2">
      <c r="A10">
        <v>9</v>
      </c>
      <c r="B10" t="s">
        <v>8</v>
      </c>
      <c r="C10">
        <v>39</v>
      </c>
      <c r="D10" s="1">
        <v>48.56</v>
      </c>
      <c r="E10" s="1">
        <v>82.24</v>
      </c>
      <c r="F10" s="1">
        <v>77.400000000000006</v>
      </c>
      <c r="G10" s="2">
        <f t="shared" si="0"/>
        <v>-5.8852140077820886E-2</v>
      </c>
    </row>
    <row r="11" spans="1:10" x14ac:dyDescent="0.2">
      <c r="A11">
        <v>10</v>
      </c>
      <c r="B11" t="s">
        <v>9</v>
      </c>
      <c r="C11">
        <v>6</v>
      </c>
      <c r="D11" s="1">
        <v>14.84</v>
      </c>
      <c r="E11" s="1">
        <v>77.400000000000006</v>
      </c>
      <c r="F11" s="1">
        <v>74.569999999999993</v>
      </c>
      <c r="G11" s="2">
        <f t="shared" si="0"/>
        <v>-3.6563307493540212E-2</v>
      </c>
    </row>
    <row r="12" spans="1:10" x14ac:dyDescent="0.2">
      <c r="A12">
        <v>11</v>
      </c>
      <c r="B12" t="s">
        <v>10</v>
      </c>
      <c r="C12">
        <v>37</v>
      </c>
      <c r="D12" s="1">
        <v>67.13</v>
      </c>
      <c r="E12" s="1">
        <v>74.569999999999993</v>
      </c>
      <c r="F12" s="1">
        <v>87.2</v>
      </c>
      <c r="G12" s="2">
        <f t="shared" si="0"/>
        <v>0.16937106074829034</v>
      </c>
    </row>
    <row r="13" spans="1:10" x14ac:dyDescent="0.2">
      <c r="A13">
        <v>12</v>
      </c>
      <c r="B13" t="s">
        <v>11</v>
      </c>
      <c r="C13">
        <v>18</v>
      </c>
      <c r="D13" s="1">
        <v>41.94</v>
      </c>
      <c r="E13" s="1">
        <v>87.2</v>
      </c>
      <c r="F13" s="1">
        <v>103.86</v>
      </c>
      <c r="G13" s="2">
        <f t="shared" si="0"/>
        <v>0.19105504587155958</v>
      </c>
    </row>
    <row r="14" spans="1:10" x14ac:dyDescent="0.2">
      <c r="A14">
        <v>13</v>
      </c>
      <c r="B14" t="s">
        <v>12</v>
      </c>
      <c r="C14">
        <v>45</v>
      </c>
      <c r="D14" s="1">
        <v>85.29</v>
      </c>
      <c r="E14" s="1">
        <v>103.86</v>
      </c>
      <c r="F14" s="1">
        <v>114.54</v>
      </c>
      <c r="G14" s="2">
        <f t="shared" si="0"/>
        <v>0.10283073367995385</v>
      </c>
    </row>
    <row r="15" spans="1:10" x14ac:dyDescent="0.2">
      <c r="A15">
        <v>14</v>
      </c>
      <c r="B15" t="s">
        <v>13</v>
      </c>
      <c r="C15">
        <v>29</v>
      </c>
      <c r="D15" s="1">
        <v>100.07</v>
      </c>
      <c r="E15" s="1">
        <v>114.54</v>
      </c>
      <c r="F15" s="1">
        <v>120.01</v>
      </c>
      <c r="G15" s="2">
        <f t="shared" si="0"/>
        <v>4.7756242360747325E-2</v>
      </c>
    </row>
    <row r="16" spans="1:10" x14ac:dyDescent="0.2">
      <c r="A16">
        <v>15</v>
      </c>
      <c r="B16" t="s">
        <v>14</v>
      </c>
      <c r="C16">
        <v>39</v>
      </c>
      <c r="D16" s="1">
        <v>105.47</v>
      </c>
      <c r="E16" s="1">
        <v>120.01</v>
      </c>
      <c r="F16" s="1">
        <v>158.36000000000001</v>
      </c>
      <c r="G16" s="2">
        <f t="shared" si="0"/>
        <v>0.31955670360803273</v>
      </c>
    </row>
    <row r="17" spans="1:7" x14ac:dyDescent="0.2">
      <c r="A17">
        <v>16</v>
      </c>
      <c r="B17" t="s">
        <v>15</v>
      </c>
      <c r="C17">
        <v>26</v>
      </c>
      <c r="D17" s="1">
        <v>153.62</v>
      </c>
      <c r="E17" s="1">
        <v>158.36000000000001</v>
      </c>
      <c r="F17" s="1">
        <v>187.34</v>
      </c>
      <c r="G17" s="2">
        <f t="shared" si="0"/>
        <v>0.18300075776711283</v>
      </c>
    </row>
    <row r="18" spans="1:7" x14ac:dyDescent="0.2">
      <c r="A18">
        <v>17</v>
      </c>
      <c r="B18" t="s">
        <v>16</v>
      </c>
      <c r="C18">
        <v>45</v>
      </c>
      <c r="D18" s="1">
        <v>179.64</v>
      </c>
      <c r="E18" s="1">
        <v>187.34</v>
      </c>
      <c r="F18" s="1">
        <v>187.38</v>
      </c>
      <c r="G18" s="2">
        <f t="shared" si="0"/>
        <v>2.1351553325500182E-4</v>
      </c>
    </row>
    <row r="19" spans="1:7" x14ac:dyDescent="0.2">
      <c r="A19">
        <v>18</v>
      </c>
      <c r="B19" t="s">
        <v>17</v>
      </c>
      <c r="C19">
        <v>39</v>
      </c>
      <c r="D19" s="1">
        <v>176.51</v>
      </c>
      <c r="E19" s="1">
        <v>187.38</v>
      </c>
      <c r="F19" s="1">
        <v>196</v>
      </c>
      <c r="G19" s="2">
        <f t="shared" si="0"/>
        <v>4.6002775109403378E-2</v>
      </c>
    </row>
    <row r="20" spans="1:7" x14ac:dyDescent="0.2">
      <c r="A20">
        <v>19</v>
      </c>
      <c r="B20" t="s">
        <v>18</v>
      </c>
      <c r="C20">
        <v>40</v>
      </c>
      <c r="D20" s="1">
        <v>189.12</v>
      </c>
      <c r="E20" s="1">
        <v>196</v>
      </c>
      <c r="F20" s="1">
        <v>178</v>
      </c>
      <c r="G20" s="2">
        <f t="shared" si="0"/>
        <v>-9.1836734693877556E-2</v>
      </c>
    </row>
    <row r="21" spans="1:7" x14ac:dyDescent="0.2">
      <c r="A21">
        <v>20</v>
      </c>
      <c r="B21" t="s">
        <v>19</v>
      </c>
      <c r="C21">
        <v>42</v>
      </c>
      <c r="D21" s="1">
        <v>142.13999999999999</v>
      </c>
      <c r="E21" s="1">
        <v>178</v>
      </c>
      <c r="F21" s="1">
        <v>167.39</v>
      </c>
      <c r="G21" s="2">
        <f t="shared" si="0"/>
        <v>-5.9606741573033785E-2</v>
      </c>
    </row>
    <row r="22" spans="1:7" x14ac:dyDescent="0.2">
      <c r="A22">
        <v>21</v>
      </c>
      <c r="B22" t="s">
        <v>20</v>
      </c>
      <c r="C22">
        <v>24</v>
      </c>
      <c r="D22" s="1">
        <v>141.43</v>
      </c>
      <c r="E22" s="1">
        <v>167.39</v>
      </c>
      <c r="F22" s="1">
        <v>198.95</v>
      </c>
      <c r="G22" s="2">
        <f t="shared" si="0"/>
        <v>0.18854172889658882</v>
      </c>
    </row>
    <row r="23" spans="1:7" x14ac:dyDescent="0.2">
      <c r="A23">
        <v>22</v>
      </c>
      <c r="B23" t="s">
        <v>21</v>
      </c>
      <c r="C23">
        <v>12</v>
      </c>
      <c r="D23" s="1">
        <v>68.63</v>
      </c>
      <c r="E23" s="1">
        <v>198.95</v>
      </c>
      <c r="F23" s="1">
        <v>205.42</v>
      </c>
      <c r="G23" s="2">
        <f t="shared" si="0"/>
        <v>3.2520733852726809E-2</v>
      </c>
    </row>
    <row r="24" spans="1:7" x14ac:dyDescent="0.2">
      <c r="A24">
        <v>23</v>
      </c>
      <c r="B24" t="s">
        <v>22</v>
      </c>
      <c r="C24">
        <v>44</v>
      </c>
      <c r="D24" s="1">
        <v>159.41</v>
      </c>
      <c r="E24" s="1">
        <v>205.42</v>
      </c>
      <c r="F24" s="1">
        <v>208.79</v>
      </c>
      <c r="G24" s="2">
        <f t="shared" si="0"/>
        <v>1.6405413299581367E-2</v>
      </c>
    </row>
    <row r="25" spans="1:7" x14ac:dyDescent="0.2">
      <c r="A25">
        <v>24</v>
      </c>
      <c r="B25" t="s">
        <v>23</v>
      </c>
      <c r="C25">
        <v>19</v>
      </c>
      <c r="D25" s="1">
        <v>110.52</v>
      </c>
      <c r="E25" s="1">
        <v>208.79</v>
      </c>
      <c r="F25" s="1">
        <v>226.45</v>
      </c>
      <c r="G25" s="2">
        <f t="shared" si="0"/>
        <v>8.45825949518655E-2</v>
      </c>
    </row>
    <row r="26" spans="1:7" x14ac:dyDescent="0.2">
      <c r="A26">
        <v>25</v>
      </c>
      <c r="B26" t="s">
        <v>24</v>
      </c>
      <c r="C26">
        <v>45</v>
      </c>
      <c r="D26" s="1">
        <v>165.65</v>
      </c>
      <c r="E26" s="1">
        <v>226.45</v>
      </c>
      <c r="F26" s="1">
        <v>271.98</v>
      </c>
      <c r="G26" s="2">
        <f t="shared" si="0"/>
        <v>0.201059836608523</v>
      </c>
    </row>
    <row r="27" spans="1:7" x14ac:dyDescent="0.2">
      <c r="A27">
        <v>26</v>
      </c>
      <c r="B27" t="s">
        <v>25</v>
      </c>
      <c r="C27">
        <v>21</v>
      </c>
      <c r="D27" s="1">
        <v>166.48</v>
      </c>
      <c r="E27" s="1">
        <v>271.98</v>
      </c>
      <c r="F27" s="1">
        <v>316.93</v>
      </c>
      <c r="G27" s="2">
        <f t="shared" si="0"/>
        <v>0.16526950511066985</v>
      </c>
    </row>
    <row r="28" spans="1:7" x14ac:dyDescent="0.2">
      <c r="A28">
        <v>27</v>
      </c>
      <c r="B28" t="s">
        <v>26</v>
      </c>
      <c r="C28">
        <v>44</v>
      </c>
      <c r="D28" s="1">
        <v>255.9</v>
      </c>
      <c r="E28" s="1">
        <v>316.93</v>
      </c>
      <c r="F28" s="1">
        <v>356.13</v>
      </c>
      <c r="G28" s="2">
        <f t="shared" si="0"/>
        <v>0.12368661849619786</v>
      </c>
    </row>
    <row r="29" spans="1:7" x14ac:dyDescent="0.2">
      <c r="A29">
        <v>28</v>
      </c>
      <c r="B29" t="s">
        <v>27</v>
      </c>
      <c r="C29">
        <v>23</v>
      </c>
      <c r="D29" s="1">
        <v>235.68</v>
      </c>
      <c r="E29" s="1">
        <v>356.13</v>
      </c>
      <c r="F29" s="1">
        <v>285</v>
      </c>
      <c r="G29" s="2">
        <f t="shared" si="0"/>
        <v>-0.19973043551512087</v>
      </c>
    </row>
    <row r="30" spans="1:7" x14ac:dyDescent="0.2">
      <c r="A30">
        <v>29</v>
      </c>
      <c r="B30" t="s">
        <v>28</v>
      </c>
      <c r="C30">
        <v>23</v>
      </c>
      <c r="D30" s="1">
        <v>243.84</v>
      </c>
      <c r="E30" s="1">
        <v>285</v>
      </c>
      <c r="F30" s="1">
        <v>336.17</v>
      </c>
      <c r="G30" s="2">
        <f t="shared" si="0"/>
        <v>0.17954385964912287</v>
      </c>
    </row>
    <row r="31" spans="1:7" x14ac:dyDescent="0.2">
      <c r="A31">
        <v>30</v>
      </c>
      <c r="B31" s="4">
        <v>45608</v>
      </c>
      <c r="C31">
        <v>36</v>
      </c>
      <c r="D31" s="1">
        <v>333</v>
      </c>
      <c r="E31" s="1">
        <v>336.17</v>
      </c>
      <c r="F31" s="1">
        <v>347.35</v>
      </c>
      <c r="G31" s="2">
        <f t="shared" si="0"/>
        <v>3.3256983074039938E-2</v>
      </c>
    </row>
    <row r="32" spans="1:7" x14ac:dyDescent="0.2">
      <c r="A32">
        <v>31</v>
      </c>
      <c r="B32" s="4">
        <v>45609</v>
      </c>
      <c r="C32">
        <v>30</v>
      </c>
      <c r="D32" s="1">
        <v>294.52999999999997</v>
      </c>
      <c r="E32" s="1">
        <v>347.35</v>
      </c>
      <c r="F32" s="1">
        <v>322.89</v>
      </c>
      <c r="G32" s="2">
        <f t="shared" si="0"/>
        <v>-7.0418885850007301E-2</v>
      </c>
    </row>
    <row r="33" spans="1:7" x14ac:dyDescent="0.2">
      <c r="A33">
        <v>32</v>
      </c>
      <c r="B33" s="4">
        <v>45610</v>
      </c>
      <c r="C33">
        <v>42</v>
      </c>
      <c r="D33" s="1">
        <v>306.16000000000003</v>
      </c>
      <c r="E33" s="1">
        <v>322.89</v>
      </c>
      <c r="F33" s="1">
        <v>320.61</v>
      </c>
      <c r="G33" s="2">
        <f t="shared" si="0"/>
        <v>-7.0612282820774032E-3</v>
      </c>
    </row>
    <row r="34" spans="1:7" x14ac:dyDescent="0.2">
      <c r="A34">
        <v>33</v>
      </c>
      <c r="B34" s="4">
        <v>45611</v>
      </c>
      <c r="C34">
        <v>25</v>
      </c>
      <c r="D34" s="1">
        <v>311.76</v>
      </c>
      <c r="E34" s="1">
        <v>320.61</v>
      </c>
      <c r="F34" s="1">
        <v>312.70999999999998</v>
      </c>
      <c r="G34" s="2">
        <f t="shared" si="0"/>
        <v>-2.4640528991609848E-2</v>
      </c>
    </row>
    <row r="35" spans="1:7" x14ac:dyDescent="0.2">
      <c r="A35">
        <v>34</v>
      </c>
      <c r="B35" s="4">
        <v>45612</v>
      </c>
      <c r="C35">
        <v>45</v>
      </c>
      <c r="D35" s="1">
        <v>245.34</v>
      </c>
      <c r="E35" s="1">
        <v>312.70999999999998</v>
      </c>
      <c r="F35" s="1">
        <v>367.2</v>
      </c>
      <c r="G35" s="2">
        <f t="shared" si="0"/>
        <v>0.17425090339291999</v>
      </c>
    </row>
    <row r="36" spans="1:7" x14ac:dyDescent="0.2">
      <c r="A36">
        <v>35</v>
      </c>
      <c r="B36" s="4">
        <v>45613</v>
      </c>
      <c r="C36">
        <v>29</v>
      </c>
      <c r="D36" s="1">
        <v>304.08</v>
      </c>
      <c r="E36" s="1">
        <v>367.2</v>
      </c>
      <c r="F36" s="1">
        <v>421.34</v>
      </c>
      <c r="G36" s="2">
        <f t="shared" si="0"/>
        <v>0.14744008714596946</v>
      </c>
    </row>
    <row r="37" spans="1:7" x14ac:dyDescent="0.2">
      <c r="A37">
        <v>36</v>
      </c>
      <c r="B37" s="4">
        <v>45614</v>
      </c>
      <c r="C37">
        <v>35</v>
      </c>
      <c r="D37" s="1">
        <v>398.81</v>
      </c>
      <c r="E37" s="1">
        <v>421.34</v>
      </c>
      <c r="F37" s="1">
        <v>466.64</v>
      </c>
      <c r="G37" s="2">
        <f t="shared" si="0"/>
        <v>0.10751412161199984</v>
      </c>
    </row>
    <row r="38" spans="1:7" x14ac:dyDescent="0.2">
      <c r="A38">
        <v>37</v>
      </c>
      <c r="B38" s="4">
        <v>45615</v>
      </c>
      <c r="C38">
        <v>26</v>
      </c>
      <c r="D38" s="1">
        <v>456.4</v>
      </c>
      <c r="E38" s="1">
        <v>466.64</v>
      </c>
      <c r="F38" s="1">
        <v>455.6</v>
      </c>
      <c r="G38" s="2">
        <f t="shared" si="0"/>
        <v>-2.36584947711297E-2</v>
      </c>
    </row>
    <row r="39" spans="1:7" x14ac:dyDescent="0.2">
      <c r="A39">
        <v>38</v>
      </c>
      <c r="B39" s="4">
        <v>45615</v>
      </c>
      <c r="C39">
        <v>32</v>
      </c>
      <c r="D39" s="1">
        <v>411.44</v>
      </c>
      <c r="E39" s="1">
        <v>455.6</v>
      </c>
      <c r="F39" s="1">
        <v>501.95</v>
      </c>
      <c r="G39" s="2">
        <f t="shared" si="0"/>
        <v>0.10173397717295865</v>
      </c>
    </row>
    <row r="40" spans="1:7" x14ac:dyDescent="0.2">
      <c r="A40">
        <v>39</v>
      </c>
      <c r="B40" s="4">
        <v>45616</v>
      </c>
      <c r="C40">
        <v>43</v>
      </c>
      <c r="D40" s="1">
        <v>447.15</v>
      </c>
      <c r="E40" s="1">
        <v>501.95</v>
      </c>
      <c r="F40" s="1">
        <v>404.1</v>
      </c>
      <c r="G40" s="2">
        <f t="shared" si="0"/>
        <v>-0.19493973503336978</v>
      </c>
    </row>
    <row r="41" spans="1:7" x14ac:dyDescent="0.2">
      <c r="A41">
        <v>40</v>
      </c>
      <c r="B41" s="4">
        <v>45617</v>
      </c>
      <c r="C41">
        <v>8</v>
      </c>
      <c r="D41" s="1">
        <v>95.56</v>
      </c>
      <c r="E41" s="1">
        <v>404.1</v>
      </c>
      <c r="F41" s="1">
        <v>377.87</v>
      </c>
      <c r="G41" s="2">
        <f t="shared" si="0"/>
        <v>-6.4909675822816176E-2</v>
      </c>
    </row>
    <row r="42" spans="1:7" x14ac:dyDescent="0.2">
      <c r="A42">
        <v>41</v>
      </c>
      <c r="B42" s="4">
        <v>45618</v>
      </c>
      <c r="C42">
        <v>42</v>
      </c>
      <c r="D42" s="1">
        <v>264.58</v>
      </c>
      <c r="E42" s="1">
        <v>377.87</v>
      </c>
      <c r="F42" s="1">
        <v>397.87</v>
      </c>
      <c r="G42" s="2">
        <f t="shared" si="0"/>
        <v>5.2928255749331778E-2</v>
      </c>
    </row>
    <row r="43" spans="1:7" x14ac:dyDescent="0.2">
      <c r="A43">
        <v>42</v>
      </c>
      <c r="B43" s="4">
        <v>45619</v>
      </c>
      <c r="C43">
        <v>4</v>
      </c>
      <c r="D43" s="1">
        <v>51.91</v>
      </c>
      <c r="E43" s="1">
        <v>397.78</v>
      </c>
      <c r="F43" s="1">
        <v>445.88</v>
      </c>
      <c r="G43" s="2">
        <f t="shared" si="0"/>
        <v>0.12092111217255776</v>
      </c>
    </row>
    <row r="44" spans="1:7" x14ac:dyDescent="0.2">
      <c r="A44">
        <v>43</v>
      </c>
      <c r="B44" s="4">
        <v>45620</v>
      </c>
      <c r="C44">
        <v>43</v>
      </c>
      <c r="D44" s="1">
        <v>389.77</v>
      </c>
      <c r="E44" s="1">
        <v>445.8</v>
      </c>
      <c r="F44" s="1">
        <v>280.33</v>
      </c>
      <c r="G44" s="2">
        <f t="shared" si="0"/>
        <v>-0.37117541498429796</v>
      </c>
    </row>
    <row r="45" spans="1:7" x14ac:dyDescent="0.2">
      <c r="A45">
        <v>44</v>
      </c>
      <c r="B45" s="4">
        <v>45621</v>
      </c>
      <c r="C45">
        <v>13</v>
      </c>
      <c r="D45" s="1">
        <v>138.61000000000001</v>
      </c>
      <c r="E45" s="1">
        <v>280.33</v>
      </c>
      <c r="F45" s="1">
        <v>297.01</v>
      </c>
      <c r="G45" s="2">
        <f t="shared" si="0"/>
        <v>5.9501302036885126E-2</v>
      </c>
    </row>
    <row r="46" spans="1:7" x14ac:dyDescent="0.2">
      <c r="A46">
        <v>45</v>
      </c>
      <c r="B46" s="4">
        <v>45622</v>
      </c>
      <c r="C46">
        <v>41</v>
      </c>
      <c r="D46" s="1">
        <v>208.99</v>
      </c>
      <c r="E46" s="1">
        <v>297.01</v>
      </c>
      <c r="F46" s="1">
        <v>318.97000000000003</v>
      </c>
      <c r="G46" s="2">
        <f t="shared" si="0"/>
        <v>7.3936904481330723E-2</v>
      </c>
    </row>
    <row r="47" spans="1:7" x14ac:dyDescent="0.2">
      <c r="A47">
        <v>46</v>
      </c>
      <c r="B47" s="4">
        <v>45625</v>
      </c>
      <c r="C47">
        <v>40</v>
      </c>
      <c r="D47" s="1">
        <v>242.99</v>
      </c>
      <c r="E47" s="1">
        <v>318.97000000000003</v>
      </c>
      <c r="F47" s="1">
        <v>285.55</v>
      </c>
      <c r="G47" s="2">
        <f t="shared" si="0"/>
        <v>-0.10477474370630471</v>
      </c>
    </row>
    <row r="48" spans="1:7" x14ac:dyDescent="0.2">
      <c r="A48">
        <v>47</v>
      </c>
      <c r="B48" s="4">
        <v>45626</v>
      </c>
      <c r="C48">
        <v>37</v>
      </c>
      <c r="D48" s="1">
        <v>209.67</v>
      </c>
      <c r="E48" s="1">
        <v>285.55</v>
      </c>
      <c r="F48" s="1">
        <v>260.13</v>
      </c>
      <c r="G48" s="2">
        <f t="shared" si="0"/>
        <v>-8.9021187182630065E-2</v>
      </c>
    </row>
    <row r="49" spans="1:7" x14ac:dyDescent="0.2">
      <c r="A49">
        <v>48</v>
      </c>
      <c r="B49" s="4">
        <v>45627</v>
      </c>
      <c r="C49">
        <v>29</v>
      </c>
      <c r="D49" s="1">
        <v>248.11</v>
      </c>
      <c r="E49" s="1">
        <v>260.13</v>
      </c>
      <c r="F49" s="1">
        <v>237.52</v>
      </c>
      <c r="G49" s="2">
        <f t="shared" si="0"/>
        <v>-8.6918079421827499E-2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tenth_opp</vt:lpstr>
      <vt:lpstr>no_opp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2024-11-12T15:15:04Z</dcterms:created>
  <dcterms:modified xsi:type="dcterms:W3CDTF">2024-12-02T19:57:37Z</dcterms:modified>
</cp:coreProperties>
</file>