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sa.olea/Documents/DUOC/2025/SEM2/PTY/Grupo5/Fase 1/Evidencias Grupales/"/>
    </mc:Choice>
  </mc:AlternateContent>
  <xr:revisionPtr revIDLastSave="0" documentId="13_ncr:1_{178DD8C9-B7E9-7843-95AD-F51E9485C5A5}" xr6:coauthVersionLast="47" xr6:coauthVersionMax="47" xr10:uidLastSave="{00000000-0000-0000-0000-000000000000}"/>
  <bookViews>
    <workbookView xWindow="34160" yWindow="2040" windowWidth="25380" windowHeight="1758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7" i="1"/>
  <c r="B66" i="1"/>
  <c r="B65" i="1"/>
  <c r="B64" i="1"/>
  <c r="C60" i="1"/>
  <c r="J66" i="1"/>
  <c r="K66" i="1" s="1"/>
  <c r="H66" i="1"/>
  <c r="I66" i="1" s="1"/>
  <c r="F66" i="1"/>
  <c r="G66" i="1" s="1"/>
  <c r="D66" i="1"/>
  <c r="E66" i="1" s="1"/>
  <c r="J65" i="1"/>
  <c r="K65" i="1" s="1"/>
  <c r="H65" i="1"/>
  <c r="I65" i="1" s="1"/>
  <c r="F65" i="1"/>
  <c r="G65" i="1" s="1"/>
  <c r="D65" i="1"/>
  <c r="E65" i="1" s="1"/>
  <c r="J64" i="1"/>
  <c r="K64" i="1" s="1"/>
  <c r="H64" i="1"/>
  <c r="F64" i="1"/>
  <c r="G64" i="1" s="1"/>
  <c r="E64" i="1"/>
  <c r="D64" i="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67" i="1" l="1"/>
  <c r="G67" i="1"/>
  <c r="H67" i="1"/>
  <c r="K67" i="1"/>
  <c r="E67" i="1"/>
  <c r="I64" i="1"/>
  <c r="I67" i="1" s="1"/>
  <c r="F67" i="1"/>
  <c r="J67" i="1"/>
  <c r="D56" i="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D7" i="1" s="1"/>
  <c r="E7"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D6" i="1" s="1"/>
  <c r="E6"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<sst xmlns="http://schemas.openxmlformats.org/spreadsheetml/2006/main" count="173" uniqueCount="99">
  <si>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</si>
  <si>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</si>
  <si>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</si>
  <si>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</si>
  <si>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</si>
  <si>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</si>
  <si>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</si>
  <si>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</si>
  <si>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</si>
  <si>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</si>
  <si>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</si>
  <si>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</si>
  <si>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</si>
  <si>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</si>
  <si>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</si>
  <si>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</si>
  <si>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</si>
  <si>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</si>
  <si>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</si>
  <si>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</si>
  <si>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</si>
  <si>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</si>
  <si>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</si>
  <si>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</si>
  <si>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</si>
  <si>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</si>
  <si>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</si>
  <si>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</si>
  <si>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</si>
  <si>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</si>
  <si>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</si>
  <si>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</si>
  <si>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</si>
  <si>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</si>
  <si>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</si>
  <si>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</si>
  <si>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</si>
  <si>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</si>
  <si>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</si>
  <si>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</si>
  <si>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</si>
  <si>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</si>
  <si>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</si>
  <si>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</si>
  <si>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</si>
  <si>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</si>
  <si>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</si>
  <si>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</si>
  <si>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</si>
  <si>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</si>
  <si>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</si>
  <si>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</si>
  <si>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</si>
  <si>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</si>
  <si>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</si>
  <si>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</si>
  <si>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</si>
  <si>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</si>
  <si>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</si>
  <si>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</si>
  <si>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</si>
  <si>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</si>
  <si>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</si>
  <si>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</si>
  <si>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</si>
  <si>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</si>
  <si>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</si>
  <si>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</si>
  <si>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</si>
  <si>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</si>
  <si>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</si>
  <si>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</si>
  <si>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</si>
  <si>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</si>
  <si>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</si>
  <si>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</si>
  <si>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</si>
  <si>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</si>
  <si>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</si>
  <si>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</si>
  <si>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</si>
  <si>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</si>
  <si>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</si>
  <si>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</si>
  <si>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</si>
  <si>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</si>
  <si>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</si>
  <si>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</si>
  <si>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</si>
  <si>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</si>
  <si>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</si>
  <si>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</si>
  <si>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</si>
  <si>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</si>
  <si>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</si>
  <si>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PLANILLA DE EVALUACIÓN FASE 1</t>
  </si>
  <si>
    <t>MORA BULBOA CRISTOBAL ANDRES</t>
  </si>
  <si>
    <t>PINO MALDONADO BASTIAN</t>
  </si>
  <si>
    <t>RUBIO NEGRETE MOISES RAUL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</si>
</sst>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Normal="100" workbookViewId="0">
      <selection activeCell="C31" sqref="C3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5"/>
    </row>
    <row r="4" spans="1:11" x14ac:dyDescent="0.2">
      <c r="A4" s="5">
        <v>1</v>
      </c>
      <c r="B4" s="52" t="s">
        <v>95</v>
      </c>
      <c r="C4" s="6">
        <f>EVALUACION1!$C$23</f>
        <v>7</v>
      </c>
      <c r="D4" s="6">
        <f>$C$34</f>
        <v>5.3</v>
      </c>
      <c r="E4" s="50">
        <f>C4*C$2+D4*D$2</f>
        <v>6.5750000000000002</v>
      </c>
      <c r="G4" s="1"/>
    </row>
    <row r="5" spans="1:11" x14ac:dyDescent="0.2">
      <c r="A5" s="5">
        <v>2</v>
      </c>
      <c r="B5" s="52" t="s">
        <v>96</v>
      </c>
      <c r="C5" s="6">
        <f>EVALUACION1!$C$23</f>
        <v>7</v>
      </c>
      <c r="D5" s="6">
        <f>C46</f>
        <v>5.3</v>
      </c>
      <c r="E5" s="50">
        <f t="shared" ref="E5:E7" si="0">C5*C$2+D5*D$2</f>
        <v>6.5750000000000002</v>
      </c>
      <c r="G5" s="1"/>
    </row>
    <row r="6" spans="1:11" x14ac:dyDescent="0.2">
      <c r="A6" s="5">
        <v>3</v>
      </c>
      <c r="B6" s="52" t="s">
        <v>97</v>
      </c>
      <c r="C6" s="6">
        <f>EVALUACION1!$C$23</f>
        <v>7</v>
      </c>
      <c r="D6" s="6">
        <f>C57</f>
        <v>5.3</v>
      </c>
      <c r="E6" s="50">
        <f t="shared" si="0"/>
        <v>6.5750000000000002</v>
      </c>
      <c r="G6" s="1"/>
    </row>
    <row r="7" spans="1:11" x14ac:dyDescent="0.2">
      <c r="A7" s="5">
        <v>4</v>
      </c>
      <c r="B7" s="52" t="s">
        <v>98</v>
      </c>
      <c r="C7" s="6">
        <f>EVALUACION1!$C$23</f>
        <v>7</v>
      </c>
      <c r="D7" s="6">
        <f>C68</f>
        <v>5.3</v>
      </c>
      <c r="E7" s="50">
        <f t="shared" si="0"/>
        <v>6.5750000000000002</v>
      </c>
      <c r="G7" s="1"/>
    </row>
    <row r="10" spans="1:11" ht="19" outlineLevel="1" x14ac:dyDescent="0.2">
      <c r="A10" s="69" t="s">
        <v>12</v>
      </c>
      <c r="B10" s="15"/>
      <c r="C10" s="63" t="s">
        <v>13</v>
      </c>
      <c r="D10" s="64" t="s">
        <v>14</v>
      </c>
      <c r="E10" s="65"/>
      <c r="F10" s="65"/>
      <c r="G10" s="65"/>
      <c r="H10" s="65"/>
      <c r="I10" s="65"/>
      <c r="J10" s="65"/>
      <c r="K10" s="66"/>
    </row>
    <row r="11" spans="1:11" outlineLevel="1" x14ac:dyDescent="0.2">
      <c r="A11" s="54"/>
      <c r="B11" s="25" t="s">
        <v>15</v>
      </c>
      <c r="C11" s="55"/>
      <c r="D11" s="64" t="s">
        <v>7</v>
      </c>
      <c r="E11" s="66"/>
      <c r="F11" s="64" t="s">
        <v>8</v>
      </c>
      <c r="G11" s="66"/>
      <c r="H11" s="68" t="s">
        <v>77</v>
      </c>
      <c r="I11" s="66"/>
      <c r="J11" s="64" t="s">
        <v>10</v>
      </c>
      <c r="K11" s="66"/>
    </row>
    <row r="12" spans="1:11" ht="26" outlineLevel="1" x14ac:dyDescent="0.2">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5" customHeight="1" outlineLevel="1" x14ac:dyDescent="0.2">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outlineLevel="1" x14ac:dyDescent="0.2">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outlineLevel="1" x14ac:dyDescent="0.2">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6" outlineLevel="1" x14ac:dyDescent="0.2">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6" outlineLevel="1" x14ac:dyDescent="0.2">
      <c r="A18" s="70"/>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outlineLevel="1" x14ac:dyDescent="0.2">
      <c r="A19" s="70"/>
      <c r="B19" s="40" t="str">
        <f>RUBRICA!A13</f>
        <v xml:space="preserve">9. Utiliza reglas de redacción, ortografía (literal, puntual, acentual) y las normas para citas y referencias. </v>
      </c>
      <c r="C19" s="38"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75" customHeight="1" outlineLevel="1" x14ac:dyDescent="0.2">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6" outlineLevel="1" x14ac:dyDescent="0.2">
      <c r="A21" s="70"/>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25">
      <c r="A22" s="54"/>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25">
      <c r="A23" s="55"/>
      <c r="B23" s="42" t="s">
        <v>16</v>
      </c>
      <c r="C23" s="21">
        <f>VLOOKUP(C22,ESCALA_IEP!A2:B142,2,FALSE)</f>
        <v>7</v>
      </c>
    </row>
    <row r="24" spans="1:11" ht="15.75" customHeight="1" x14ac:dyDescent="0.2"/>
    <row r="25" spans="1:11" ht="15.75" customHeight="1" x14ac:dyDescent="0.2"/>
    <row r="26" spans="1:11" ht="15.75" customHeight="1" x14ac:dyDescent="0.2">
      <c r="A26" s="53" t="s">
        <v>18</v>
      </c>
      <c r="B26" s="56" t="s">
        <v>19</v>
      </c>
      <c r="C26" s="57" t="str">
        <f>$B$4</f>
        <v>PLANILLA DE EVALUACIÓN FASE 1</v>
      </c>
      <c r="D26" s="58"/>
      <c r="E26" s="58"/>
      <c r="F26" s="58"/>
      <c r="G26" s="58"/>
      <c r="H26" s="58"/>
      <c r="I26" s="58"/>
      <c r="J26" s="58"/>
      <c r="K26" s="59"/>
    </row>
    <row r="27" spans="1:11" ht="15.75" customHeight="1" x14ac:dyDescent="0.2">
      <c r="A27" s="54"/>
      <c r="B27" s="55"/>
      <c r="C27" s="60"/>
      <c r="D27" s="61"/>
      <c r="E27" s="61"/>
      <c r="F27" s="61"/>
      <c r="G27" s="61"/>
      <c r="H27" s="61"/>
      <c r="I27" s="61"/>
      <c r="J27" s="61"/>
      <c r="K27" s="62"/>
    </row>
    <row r="28" spans="1:11" ht="15.75" customHeight="1" x14ac:dyDescent="0.2">
      <c r="A28" s="54"/>
      <c r="B28" s="15" t="s">
        <v>20</v>
      </c>
      <c r="C28" s="63" t="s">
        <v>13</v>
      </c>
      <c r="D28" s="64" t="s">
        <v>14</v>
      </c>
      <c r="E28" s="65"/>
      <c r="F28" s="65"/>
      <c r="G28" s="65"/>
      <c r="H28" s="65"/>
      <c r="I28" s="65"/>
      <c r="J28" s="65"/>
      <c r="K28" s="66"/>
    </row>
    <row r="29" spans="1:11" ht="15.75" customHeight="1" x14ac:dyDescent="0.2">
      <c r="A29" s="54"/>
      <c r="B29" s="16" t="s">
        <v>15</v>
      </c>
      <c r="C29" s="55"/>
      <c r="D29" s="64" t="s">
        <v>7</v>
      </c>
      <c r="E29" s="66"/>
      <c r="F29" s="64" t="s">
        <v>8</v>
      </c>
      <c r="G29" s="66"/>
      <c r="H29" s="64" t="s">
        <v>9</v>
      </c>
      <c r="I29" s="66"/>
      <c r="J29" s="64" t="s">
        <v>10</v>
      </c>
      <c r="K29" s="66"/>
    </row>
    <row r="30" spans="1:11" ht="24.5" customHeight="1" x14ac:dyDescent="0.2">
      <c r="A30" s="54"/>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75" customHeight="1" x14ac:dyDescent="0.2">
      <c r="A31" s="54"/>
      <c r="B31" s="40" t="str">
        <f>RUBRICA!A15</f>
        <v>11. Expone el tema utilizando un lenguaje técnico disciplinar al presentar la propuesta y responde evidenciando un manejo de la información. *</v>
      </c>
      <c r="C31" s="38" t="s">
        <v>78</v>
      </c>
      <c r="D31" s="17" t="str">
        <f t="shared" si="25"/>
        <v/>
      </c>
      <c r="E31" s="17" t="str">
        <f>IF(D31="X",100*0.1,"")</f>
        <v/>
      </c>
      <c r="F31" s="17" t="str">
        <f t="shared" si="26"/>
        <v/>
      </c>
      <c r="G31" s="17" t="str">
        <f>IF(F31="X",60*0.1,"")</f>
        <v/>
      </c>
      <c r="H31" s="17" t="str">
        <f t="shared" si="27"/>
        <v>X</v>
      </c>
      <c r="I31" s="17">
        <f>IF(H31="X",30*0.1,"")</f>
        <v>3</v>
      </c>
      <c r="J31" s="17" t="str">
        <f t="shared" si="28"/>
        <v/>
      </c>
      <c r="K31" s="17" t="str">
        <f t="shared" si="29"/>
        <v/>
      </c>
    </row>
    <row r="32" spans="1:11" x14ac:dyDescent="0.2">
      <c r="A32" s="54"/>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54"/>
      <c r="B33" s="22" t="s">
        <v>17</v>
      </c>
      <c r="C33" s="19">
        <f>E33+G33+I33+K33</f>
        <v>23</v>
      </c>
      <c r="D33" s="20"/>
      <c r="E33" s="20">
        <f>SUM(E30:E32)</f>
        <v>20</v>
      </c>
      <c r="F33" s="20"/>
      <c r="G33" s="20">
        <f t="shared" ref="G33:K33" si="30">SUM(G30:G32)</f>
        <v>0</v>
      </c>
      <c r="H33" s="20"/>
      <c r="I33" s="20">
        <f t="shared" si="30"/>
        <v>3</v>
      </c>
      <c r="J33" s="20"/>
      <c r="K33" s="20">
        <f t="shared" si="30"/>
        <v>0</v>
      </c>
    </row>
    <row r="34" spans="1:11" ht="15.75" customHeight="1" x14ac:dyDescent="0.25">
      <c r="A34" s="55"/>
      <c r="B34" s="18" t="s">
        <v>16</v>
      </c>
      <c r="C34" s="21">
        <f>VLOOKUP(C33,ESCALA_TRAB_EQUIP!A2:B62,2,FALSE)</f>
        <v>5.3</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53" t="s">
        <v>18</v>
      </c>
      <c r="B38" s="56" t="s">
        <v>19</v>
      </c>
      <c r="C38" s="57" t="str">
        <f>B5</f>
        <v>MORA BULBOA CRISTOBAL ANDRES</v>
      </c>
      <c r="D38" s="58"/>
      <c r="E38" s="58"/>
      <c r="F38" s="58"/>
      <c r="G38" s="58"/>
      <c r="H38" s="58"/>
      <c r="I38" s="58"/>
      <c r="J38" s="58"/>
      <c r="K38" s="59"/>
    </row>
    <row r="39" spans="1:11" ht="15.75" customHeight="1" x14ac:dyDescent="0.2">
      <c r="A39" s="54"/>
      <c r="B39" s="55"/>
      <c r="C39" s="60"/>
      <c r="D39" s="61"/>
      <c r="E39" s="61"/>
      <c r="F39" s="61"/>
      <c r="G39" s="61"/>
      <c r="H39" s="61"/>
      <c r="I39" s="61"/>
      <c r="J39" s="61"/>
      <c r="K39" s="62"/>
    </row>
    <row r="40" spans="1:11" ht="15.75" customHeight="1" x14ac:dyDescent="0.2">
      <c r="A40" s="54"/>
      <c r="B40" s="15" t="s">
        <v>20</v>
      </c>
      <c r="C40" s="63" t="s">
        <v>13</v>
      </c>
      <c r="D40" s="64" t="s">
        <v>14</v>
      </c>
      <c r="E40" s="65"/>
      <c r="F40" s="65"/>
      <c r="G40" s="65"/>
      <c r="H40" s="65"/>
      <c r="I40" s="65"/>
      <c r="J40" s="65"/>
      <c r="K40" s="66"/>
    </row>
    <row r="41" spans="1:11" ht="15.75" customHeight="1" x14ac:dyDescent="0.2">
      <c r="A41" s="54"/>
      <c r="B41" s="16" t="s">
        <v>15</v>
      </c>
      <c r="C41" s="55"/>
      <c r="D41" s="64" t="s">
        <v>7</v>
      </c>
      <c r="E41" s="66"/>
      <c r="F41" s="64" t="s">
        <v>8</v>
      </c>
      <c r="G41" s="66"/>
      <c r="H41" s="64" t="s">
        <v>9</v>
      </c>
      <c r="I41" s="66"/>
      <c r="J41" s="64" t="s">
        <v>10</v>
      </c>
      <c r="K41" s="66"/>
    </row>
    <row r="42" spans="1:11" ht="25.75" customHeight="1" x14ac:dyDescent="0.2">
      <c r="A42" s="54"/>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6" x14ac:dyDescent="0.2">
      <c r="A43" s="54"/>
      <c r="B43" s="40" t="str">
        <f>RUBRICA!A15</f>
        <v>11. Expone el tema utilizando un lenguaje técnico disciplinar al presentar la propuesta y responde evidenciando un manejo de la información. *</v>
      </c>
      <c r="C43" s="38" t="s">
        <v>78</v>
      </c>
      <c r="D43" s="17" t="str">
        <f t="shared" si="31"/>
        <v/>
      </c>
      <c r="E43" s="17" t="str">
        <f>IF(D43="X",100*0.1,"")</f>
        <v/>
      </c>
      <c r="F43" s="17" t="str">
        <f t="shared" si="32"/>
        <v/>
      </c>
      <c r="G43" s="17" t="str">
        <f>IF(F43="X",60*0.1,"")</f>
        <v/>
      </c>
      <c r="H43" s="17" t="str">
        <f t="shared" si="33"/>
        <v>X</v>
      </c>
      <c r="I43" s="17">
        <f>IF(H43="X",30*0.1,"")</f>
        <v>3</v>
      </c>
      <c r="J43" s="17" t="str">
        <f t="shared" si="34"/>
        <v/>
      </c>
      <c r="K43" s="17" t="str">
        <f t="shared" si="35"/>
        <v/>
      </c>
    </row>
    <row r="44" spans="1:11" ht="15.75" customHeight="1" x14ac:dyDescent="0.2">
      <c r="A44" s="54"/>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54"/>
      <c r="B45" s="22" t="s">
        <v>17</v>
      </c>
      <c r="C45" s="19">
        <f>E45+G45+I45+K45</f>
        <v>23</v>
      </c>
      <c r="D45" s="20"/>
      <c r="E45" s="20">
        <f>SUM(E42:E44)</f>
        <v>20</v>
      </c>
      <c r="F45" s="20"/>
      <c r="G45" s="20">
        <f t="shared" ref="G45" si="36">SUM(G42:G44)</f>
        <v>0</v>
      </c>
      <c r="H45" s="20"/>
      <c r="I45" s="20">
        <f t="shared" ref="I45" si="37">SUM(I42:I44)</f>
        <v>3</v>
      </c>
      <c r="J45" s="20"/>
      <c r="K45" s="20">
        <f t="shared" ref="K45" si="38">SUM(K42:K44)</f>
        <v>0</v>
      </c>
    </row>
    <row r="46" spans="1:11" ht="15.75" customHeight="1" x14ac:dyDescent="0.25">
      <c r="A46" s="55"/>
      <c r="B46" s="18" t="s">
        <v>16</v>
      </c>
      <c r="C46" s="21">
        <f>VLOOKUP(C45,ESCALA_TRAB_EQUIP!A2:B62,2,FALSE)</f>
        <v>5.3</v>
      </c>
    </row>
    <row r="47" spans="1:11" ht="15.75" customHeight="1" x14ac:dyDescent="0.25">
      <c r="B47" s="23"/>
      <c r="C47" s="24"/>
    </row>
    <row r="48" spans="1:11" ht="15.75" customHeight="1" x14ac:dyDescent="0.25">
      <c r="B48" s="23"/>
      <c r="C48" s="24"/>
    </row>
    <row r="49" spans="1:11" ht="15.75" customHeight="1" x14ac:dyDescent="0.2">
      <c r="A49" s="53" t="s">
        <v>18</v>
      </c>
      <c r="B49" s="56" t="s">
        <v>19</v>
      </c>
      <c r="C49" s="57" t="str">
        <f>B6</f>
        <v>PINO MALDONADO BASTIAN</v>
      </c>
      <c r="D49" s="58"/>
      <c r="E49" s="58"/>
      <c r="F49" s="58"/>
      <c r="G49" s="58"/>
      <c r="H49" s="58"/>
      <c r="I49" s="58"/>
      <c r="J49" s="58"/>
      <c r="K49" s="59"/>
    </row>
    <row r="50" spans="1:11" ht="15.75" customHeight="1" x14ac:dyDescent="0.2">
      <c r="A50" s="54"/>
      <c r="B50" s="55"/>
      <c r="C50" s="60"/>
      <c r="D50" s="61"/>
      <c r="E50" s="61"/>
      <c r="F50" s="61"/>
      <c r="G50" s="61"/>
      <c r="H50" s="61"/>
      <c r="I50" s="61"/>
      <c r="J50" s="61"/>
      <c r="K50" s="62"/>
    </row>
    <row r="51" spans="1:11" ht="15.75" customHeight="1" x14ac:dyDescent="0.2">
      <c r="A51" s="54"/>
      <c r="B51" s="15" t="s">
        <v>20</v>
      </c>
      <c r="C51" s="63" t="s">
        <v>13</v>
      </c>
      <c r="D51" s="64" t="s">
        <v>14</v>
      </c>
      <c r="E51" s="65"/>
      <c r="F51" s="65"/>
      <c r="G51" s="65"/>
      <c r="H51" s="65"/>
      <c r="I51" s="65"/>
      <c r="J51" s="65"/>
      <c r="K51" s="66"/>
    </row>
    <row r="52" spans="1:11" ht="15.75" customHeight="1" x14ac:dyDescent="0.2">
      <c r="A52" s="54"/>
      <c r="B52" s="16" t="s">
        <v>15</v>
      </c>
      <c r="C52" s="55"/>
      <c r="D52" s="64" t="s">
        <v>7</v>
      </c>
      <c r="E52" s="66"/>
      <c r="F52" s="64" t="s">
        <v>8</v>
      </c>
      <c r="G52" s="66"/>
      <c r="H52" s="64" t="s">
        <v>9</v>
      </c>
      <c r="I52" s="66"/>
      <c r="J52" s="64" t="s">
        <v>10</v>
      </c>
      <c r="K52" s="66"/>
    </row>
    <row r="53" spans="1:11" ht="25.75" customHeight="1" x14ac:dyDescent="0.2">
      <c r="A53" s="54"/>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6" x14ac:dyDescent="0.2">
      <c r="A54" s="54"/>
      <c r="B54" s="40" t="str">
        <f>RUBRICA!A15</f>
        <v>11. Expone el tema utilizando un lenguaje técnico disciplinar al presentar la propuesta y responde evidenciando un manejo de la información. *</v>
      </c>
      <c r="C54" s="38" t="s">
        <v>78</v>
      </c>
      <c r="D54" s="17" t="str">
        <f t="shared" si="39"/>
        <v/>
      </c>
      <c r="E54" s="17" t="str">
        <f>IF(D54="X",100*0.1,"")</f>
        <v/>
      </c>
      <c r="F54" s="17" t="str">
        <f t="shared" si="40"/>
        <v/>
      </c>
      <c r="G54" s="17" t="str">
        <f>IF(F54="X",60*0.1,"")</f>
        <v/>
      </c>
      <c r="H54" s="17" t="str">
        <f t="shared" si="41"/>
        <v>X</v>
      </c>
      <c r="I54" s="17">
        <f>IF(H54="X",30*0.1,"")</f>
        <v>3</v>
      </c>
      <c r="J54" s="17" t="str">
        <f t="shared" si="42"/>
        <v/>
      </c>
      <c r="K54" s="17" t="str">
        <f t="shared" si="43"/>
        <v/>
      </c>
    </row>
    <row r="55" spans="1:11" ht="15.75" customHeight="1" x14ac:dyDescent="0.2">
      <c r="A55" s="54"/>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54"/>
      <c r="B56" s="22" t="s">
        <v>17</v>
      </c>
      <c r="C56" s="19">
        <f>E56+G56+I56+K56</f>
        <v>23</v>
      </c>
      <c r="D56" s="20">
        <f>COUNTIF(D54:D55,"X")</f>
        <v>1</v>
      </c>
      <c r="E56" s="20">
        <f>SUM(E53:E55)</f>
        <v>20</v>
      </c>
      <c r="F56" s="20">
        <f t="shared" ref="F56" si="44">SUM(F53:F55)</f>
        <v>0</v>
      </c>
      <c r="G56" s="20">
        <f t="shared" ref="G56" si="45">SUM(G53:G55)</f>
        <v>0</v>
      </c>
      <c r="H56" s="20">
        <f t="shared" ref="H56" si="46">SUM(H53:H55)</f>
        <v>0</v>
      </c>
      <c r="I56" s="20">
        <f t="shared" ref="I56" si="47">SUM(I53:I55)</f>
        <v>3</v>
      </c>
      <c r="J56" s="20">
        <f t="shared" ref="J56" si="48">SUM(J53:J55)</f>
        <v>0</v>
      </c>
      <c r="K56" s="20">
        <f t="shared" ref="K56" si="49">SUM(K53:K55)</f>
        <v>0</v>
      </c>
    </row>
    <row r="57" spans="1:11" ht="15.75" customHeight="1" x14ac:dyDescent="0.25">
      <c r="A57" s="55"/>
      <c r="B57" s="18" t="s">
        <v>16</v>
      </c>
      <c r="C57" s="21">
        <f>VLOOKUP(C56,ESCALA_TRAB_EQUIP!A2:B62,2,FALSE)</f>
        <v>5.3</v>
      </c>
    </row>
    <row r="58" spans="1:11" ht="15.75" customHeight="1" x14ac:dyDescent="0.25">
      <c r="B58" s="23"/>
      <c r="C58" s="24"/>
    </row>
    <row r="59" spans="1:11" ht="15.75" customHeight="1" x14ac:dyDescent="0.2"/>
    <row r="60" spans="1:11" ht="15.75" customHeight="1" x14ac:dyDescent="0.2">
      <c r="A60" s="53" t="s">
        <v>18</v>
      </c>
      <c r="B60" s="56" t="s">
        <v>19</v>
      </c>
      <c r="C60" s="57" t="str">
        <f>B7</f>
        <v>RUBIO NEGRETE MOISES RAUL</v>
      </c>
      <c r="D60" s="58"/>
      <c r="E60" s="58"/>
      <c r="F60" s="58"/>
      <c r="G60" s="58"/>
      <c r="H60" s="58"/>
      <c r="I60" s="58"/>
      <c r="J60" s="58"/>
      <c r="K60" s="59"/>
    </row>
    <row r="61" spans="1:11" ht="15.75" customHeight="1" x14ac:dyDescent="0.2">
      <c r="A61" s="54"/>
      <c r="B61" s="55"/>
      <c r="C61" s="60"/>
      <c r="D61" s="61"/>
      <c r="E61" s="61"/>
      <c r="F61" s="61"/>
      <c r="G61" s="61"/>
      <c r="H61" s="61"/>
      <c r="I61" s="61"/>
      <c r="J61" s="61"/>
      <c r="K61" s="62"/>
    </row>
    <row r="62" spans="1:11" ht="15.75" customHeight="1" x14ac:dyDescent="0.2">
      <c r="A62" s="54"/>
      <c r="B62" s="15" t="s">
        <v>20</v>
      </c>
      <c r="C62" s="63" t="s">
        <v>13</v>
      </c>
      <c r="D62" s="64" t="s">
        <v>14</v>
      </c>
      <c r="E62" s="65"/>
      <c r="F62" s="65"/>
      <c r="G62" s="65"/>
      <c r="H62" s="65"/>
      <c r="I62" s="65"/>
      <c r="J62" s="65"/>
      <c r="K62" s="66"/>
    </row>
    <row r="63" spans="1:11" ht="15.75" customHeight="1" x14ac:dyDescent="0.2">
      <c r="A63" s="54"/>
      <c r="B63" s="16" t="s">
        <v>15</v>
      </c>
      <c r="C63" s="55"/>
      <c r="D63" s="64" t="s">
        <v>7</v>
      </c>
      <c r="E63" s="66"/>
      <c r="F63" s="64" t="s">
        <v>8</v>
      </c>
      <c r="G63" s="66"/>
      <c r="H63" s="64" t="s">
        <v>9</v>
      </c>
      <c r="I63" s="66"/>
      <c r="J63" s="64" t="s">
        <v>10</v>
      </c>
      <c r="K63" s="66"/>
    </row>
    <row r="64" spans="1:11" ht="15.75" customHeight="1" x14ac:dyDescent="0.2">
      <c r="A64" s="54"/>
      <c r="B64" s="40" t="str">
        <f>RUBRICA!A7</f>
        <v>3. Relaciona el Proyecto APT con sus intereses profesionales. *</v>
      </c>
      <c r="C64" s="38" t="s">
        <v>7</v>
      </c>
      <c r="D64" s="17" t="str">
        <f t="shared" ref="D64:D65" si="50">IF($C64=CL,"X","")</f>
        <v>X</v>
      </c>
      <c r="E64" s="17">
        <f>IF(D64="X",100*0.1,"")</f>
        <v>10</v>
      </c>
      <c r="F64" s="17" t="str">
        <f t="shared" ref="F64:F65" si="51">IF($C64=L,"X","")</f>
        <v/>
      </c>
      <c r="G64" s="17" t="str">
        <f>IF(F64="X",60*0.1,"")</f>
        <v/>
      </c>
      <c r="H64" s="17" t="str">
        <f t="shared" ref="H64:H65" si="52">IF($C64=ML,"X","")</f>
        <v/>
      </c>
      <c r="I64" s="17" t="str">
        <f>IF(H64="X",30*0.1,"")</f>
        <v/>
      </c>
      <c r="J64" s="17" t="str">
        <f t="shared" ref="J64:J65" si="53">IF($C64=NL,"X","")</f>
        <v/>
      </c>
      <c r="K64" s="17" t="str">
        <f t="shared" ref="K64:K65" si="54">IF($J64="X",0,"")</f>
        <v/>
      </c>
    </row>
    <row r="65" spans="1:11" ht="48" customHeight="1" x14ac:dyDescent="0.2">
      <c r="A65" s="54"/>
      <c r="B65" s="40" t="str">
        <f>RUBRICA!A15</f>
        <v>11. Expone el tema utilizando un lenguaje técnico disciplinar al presentar la propuesta y responde evidenciando un manejo de la información. *</v>
      </c>
      <c r="C65" s="38" t="s">
        <v>78</v>
      </c>
      <c r="D65" s="17" t="str">
        <f t="shared" si="50"/>
        <v/>
      </c>
      <c r="E65" s="17" t="str">
        <f>IF(D65="X",100*0.1,"")</f>
        <v/>
      </c>
      <c r="F65" s="17" t="str">
        <f t="shared" si="51"/>
        <v/>
      </c>
      <c r="G65" s="17" t="str">
        <f>IF(F65="X",60*0.1,"")</f>
        <v/>
      </c>
      <c r="H65" s="17" t="str">
        <f t="shared" si="52"/>
        <v>X</v>
      </c>
      <c r="I65" s="17">
        <f>IF(H65="X",30*0.1,"")</f>
        <v>3</v>
      </c>
      <c r="J65" s="17" t="str">
        <f t="shared" si="53"/>
        <v/>
      </c>
      <c r="K65" s="17" t="str">
        <f t="shared" si="54"/>
        <v/>
      </c>
    </row>
    <row r="66" spans="1:11" ht="15.75" customHeight="1" x14ac:dyDescent="0.2">
      <c r="A66" s="54"/>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25">
      <c r="A67" s="54"/>
      <c r="B67" s="22" t="s">
        <v>17</v>
      </c>
      <c r="C67" s="19">
        <f>E67+G67+I67+K67</f>
        <v>23</v>
      </c>
      <c r="D67" s="20">
        <f>COUNTIF(D65:D66,"X")</f>
        <v>1</v>
      </c>
      <c r="E67" s="20">
        <f>SUM(E64:E66)</f>
        <v>20</v>
      </c>
      <c r="F67" s="20">
        <f t="shared" ref="F67:K67" si="55">SUM(F64:F66)</f>
        <v>0</v>
      </c>
      <c r="G67" s="20">
        <f t="shared" si="55"/>
        <v>0</v>
      </c>
      <c r="H67" s="20">
        <f t="shared" si="55"/>
        <v>0</v>
      </c>
      <c r="I67" s="20">
        <f t="shared" si="55"/>
        <v>3</v>
      </c>
      <c r="J67" s="20">
        <f t="shared" si="55"/>
        <v>0</v>
      </c>
      <c r="K67" s="20">
        <f t="shared" si="55"/>
        <v>0</v>
      </c>
    </row>
    <row r="68" spans="1:11" ht="15.75" customHeight="1" x14ac:dyDescent="0.25">
      <c r="A68" s="55"/>
      <c r="B68" s="18" t="s">
        <v>16</v>
      </c>
      <c r="C68" s="21">
        <f>VLOOKUP(C67,ESCALA_TRAB_EQUIP!A13:B73,2,FALSE)</f>
        <v>5.3</v>
      </c>
    </row>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44">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 ref="A60:A68"/>
    <mergeCell ref="B60:B61"/>
    <mergeCell ref="C60:K61"/>
    <mergeCell ref="C62:C63"/>
    <mergeCell ref="D62:K62"/>
    <mergeCell ref="D63:E63"/>
    <mergeCell ref="F63:G63"/>
    <mergeCell ref="H63:I63"/>
    <mergeCell ref="J63:K63"/>
  </mergeCells>
  <conditionalFormatting sqref="C4:E7">
    <cfRule type="cellIs" dxfId="1" priority="3" operator="lessThan">
      <formula>4</formula>
    </cfRule>
    <cfRule type="cellIs" dxfId="0" priority="4"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2025-09-24T19:45:12Z</dcterms:modified>
</cp:coreProperties>
</file>