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\Desktop\PACHETE SOFTWARE\Excel\"/>
    </mc:Choice>
  </mc:AlternateContent>
  <xr:revisionPtr revIDLastSave="0" documentId="13_ncr:1_{D1F0A2B5-27E4-4195-847A-6CD544FE06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genti" sheetId="1" r:id="rId1"/>
    <sheet name="Vanzari_masini" sheetId="2" r:id="rId2"/>
    <sheet name="Simulator de credite" sheetId="3" r:id="rId3"/>
  </sheets>
  <definedNames>
    <definedName name="_xlnm._FilterDatabase" localSheetId="0" hidden="1">Agenti!$A$1:$O$25</definedName>
    <definedName name="_xlnm._FilterDatabase" localSheetId="1" hidden="1">Vanzari_masini!$A$1:$E$97</definedName>
  </definedNames>
  <calcPr calcId="191029" refMode="R1C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N2" i="1" a="1"/>
  <c r="N2" i="1" s="1"/>
  <c r="C68" i="3"/>
  <c r="D6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9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10" i="3"/>
  <c r="D11" i="3"/>
  <c r="D12" i="3"/>
  <c r="D13" i="3"/>
  <c r="D9" i="3"/>
  <c r="C10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12" i="3"/>
  <c r="C13" i="3"/>
  <c r="C14" i="3"/>
  <c r="C15" i="3"/>
  <c r="C16" i="3"/>
  <c r="C17" i="3"/>
  <c r="C18" i="3"/>
  <c r="C19" i="3"/>
  <c r="C11" i="3"/>
  <c r="F11" i="3" l="1"/>
  <c r="F10" i="3"/>
  <c r="F12" i="3"/>
  <c r="F63" i="3"/>
  <c r="F55" i="3"/>
  <c r="F47" i="3"/>
  <c r="F35" i="3"/>
  <c r="F15" i="3"/>
  <c r="F66" i="3"/>
  <c r="F58" i="3"/>
  <c r="F50" i="3"/>
  <c r="F42" i="3"/>
  <c r="F34" i="3"/>
  <c r="F26" i="3"/>
  <c r="F14" i="3"/>
  <c r="F9" i="3"/>
  <c r="F65" i="3"/>
  <c r="F61" i="3"/>
  <c r="F57" i="3"/>
  <c r="F53" i="3"/>
  <c r="F49" i="3"/>
  <c r="F45" i="3"/>
  <c r="F41" i="3"/>
  <c r="F37" i="3"/>
  <c r="F33" i="3"/>
  <c r="F29" i="3"/>
  <c r="F25" i="3"/>
  <c r="F21" i="3"/>
  <c r="F17" i="3"/>
  <c r="F13" i="3"/>
  <c r="F67" i="3"/>
  <c r="F59" i="3"/>
  <c r="F51" i="3"/>
  <c r="F43" i="3"/>
  <c r="F39" i="3"/>
  <c r="F31" i="3"/>
  <c r="F27" i="3"/>
  <c r="F23" i="3"/>
  <c r="F19" i="3"/>
  <c r="F62" i="3"/>
  <c r="F54" i="3"/>
  <c r="F46" i="3"/>
  <c r="F38" i="3"/>
  <c r="F30" i="3"/>
  <c r="F22" i="3"/>
  <c r="F18" i="3"/>
  <c r="F68" i="3"/>
  <c r="F64" i="3"/>
  <c r="F60" i="3"/>
  <c r="F56" i="3"/>
  <c r="F52" i="3"/>
  <c r="F48" i="3"/>
  <c r="F44" i="3"/>
  <c r="F40" i="3"/>
  <c r="F36" i="3"/>
  <c r="F32" i="3"/>
  <c r="F28" i="3"/>
  <c r="F24" i="3"/>
  <c r="F20" i="3"/>
  <c r="F16" i="3"/>
  <c r="M2" i="1" l="1"/>
  <c r="O2" i="1" s="1"/>
  <c r="M20" i="1"/>
  <c r="O20" i="1" l="1"/>
  <c r="M9" i="1"/>
  <c r="O9" i="1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1" i="1"/>
  <c r="O21" i="1" s="1"/>
  <c r="M22" i="1"/>
  <c r="O22" i="1" s="1"/>
  <c r="M23" i="1"/>
  <c r="O23" i="1" s="1"/>
  <c r="M24" i="1"/>
  <c r="O24" i="1" s="1"/>
  <c r="M25" i="1"/>
  <c r="O25" i="1" s="1"/>
  <c r="I11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I5" i="1"/>
  <c r="I6" i="1"/>
  <c r="I7" i="1"/>
  <c r="I3" i="1"/>
  <c r="I2" i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3" i="1"/>
  <c r="K3" i="1" s="1"/>
  <c r="G2" i="1"/>
  <c r="K2" i="1" s="1"/>
  <c r="F2" i="1"/>
  <c r="N15" i="1" a="1"/>
  <c r="N17" i="1" a="1"/>
  <c r="N21" i="1" a="1"/>
  <c r="N25" i="1" a="1"/>
  <c r="N7" i="1" a="1"/>
  <c r="N11" i="1" a="1"/>
  <c r="N14" i="1" a="1"/>
  <c r="N18" i="1" a="1"/>
  <c r="N22" i="1" a="1"/>
  <c r="N4" i="1" a="1"/>
  <c r="N8" i="1" a="1"/>
  <c r="N12" i="1" a="1"/>
  <c r="N19" i="1" a="1"/>
  <c r="N23" i="1" a="1"/>
  <c r="N5" i="1" a="1"/>
  <c r="N9" i="1" a="1"/>
  <c r="N13" i="1" a="1"/>
  <c r="N16" i="1" a="1"/>
  <c r="N20" i="1" a="1"/>
  <c r="N24" i="1" a="1"/>
  <c r="N6" i="1" a="1"/>
  <c r="N10" i="1" a="1"/>
  <c r="N3" i="1" a="1"/>
  <c r="N15" i="1" l="1"/>
  <c r="N3" i="1"/>
  <c r="N10" i="1"/>
  <c r="N6" i="1"/>
  <c r="N24" i="1"/>
  <c r="N20" i="1"/>
  <c r="N16" i="1"/>
  <c r="N13" i="1"/>
  <c r="N9" i="1"/>
  <c r="N5" i="1"/>
  <c r="N23" i="1"/>
  <c r="N19" i="1"/>
  <c r="N12" i="1"/>
  <c r="N8" i="1"/>
  <c r="N4" i="1"/>
  <c r="N22" i="1"/>
  <c r="N18" i="1"/>
  <c r="N14" i="1"/>
  <c r="N11" i="1"/>
  <c r="N7" i="1"/>
  <c r="N25" i="1"/>
  <c r="N21" i="1"/>
  <c r="N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<sst xmlns="http://schemas.openxmlformats.org/spreadsheetml/2006/main" count="318" uniqueCount="76">
  <si>
    <t>Cod_ang</t>
  </si>
  <si>
    <t>Zona</t>
  </si>
  <si>
    <t>Marca</t>
  </si>
  <si>
    <t>Cantitate</t>
  </si>
  <si>
    <t>Pret mediu</t>
  </si>
  <si>
    <t>Nr.Crt</t>
  </si>
  <si>
    <t>Oras</t>
  </si>
  <si>
    <t>Ani vechime</t>
  </si>
  <si>
    <t>Venit</t>
  </si>
  <si>
    <t>Total masini</t>
  </si>
  <si>
    <t>Valoare medie masina</t>
  </si>
  <si>
    <t>Total vanzari</t>
  </si>
  <si>
    <t>Target realizat</t>
  </si>
  <si>
    <t>Comision_vanzari (LEI)</t>
  </si>
  <si>
    <t>Comision_target (LEI)</t>
  </si>
  <si>
    <t>Consilier vanzari</t>
  </si>
  <si>
    <t>Oancea Tiberiu</t>
  </si>
  <si>
    <t>Ionita Daniela</t>
  </si>
  <si>
    <t>Costoiu Cornel</t>
  </si>
  <si>
    <t>Rimes Irina</t>
  </si>
  <si>
    <t>Loghin Manuela</t>
  </si>
  <si>
    <t>Cerbanescu Costin</t>
  </si>
  <si>
    <t>Danciuc Mihai</t>
  </si>
  <si>
    <t>Mircea Radu</t>
  </si>
  <si>
    <t>Acmola Mirela</t>
  </si>
  <si>
    <t>Buciu Silviana</t>
  </si>
  <si>
    <t>Emilian Rares</t>
  </si>
  <si>
    <t>Barbu Stefan</t>
  </si>
  <si>
    <t>Popa Viorela</t>
  </si>
  <si>
    <t>Constantin Gabriel</t>
  </si>
  <si>
    <t>Talvan Georgeta</t>
  </si>
  <si>
    <t>Popovici Vlad</t>
  </si>
  <si>
    <t>Iustinian Serban</t>
  </si>
  <si>
    <t>Vadea Ilinca</t>
  </si>
  <si>
    <t>Serbanovici Dorian</t>
  </si>
  <si>
    <t>Firica Alexandru</t>
  </si>
  <si>
    <t>Francu Elina</t>
  </si>
  <si>
    <t>Doroftei Tudor</t>
  </si>
  <si>
    <t>Prodanc Viorel</t>
  </si>
  <si>
    <t>Achim Pavel</t>
  </si>
  <si>
    <t>Constanta</t>
  </si>
  <si>
    <t>Buzau</t>
  </si>
  <si>
    <t>Brasov</t>
  </si>
  <si>
    <t>Bucuresti</t>
  </si>
  <si>
    <t>Succeava</t>
  </si>
  <si>
    <t>Succeaa</t>
  </si>
  <si>
    <t>Timisioara</t>
  </si>
  <si>
    <t>Cluj-Napoca</t>
  </si>
  <si>
    <t>Timisoara</t>
  </si>
  <si>
    <t>Craiova</t>
  </si>
  <si>
    <t>Focsani</t>
  </si>
  <si>
    <t>Baia Mare</t>
  </si>
  <si>
    <t>Sud</t>
  </si>
  <si>
    <t>Nord</t>
  </si>
  <si>
    <t>Vest</t>
  </si>
  <si>
    <t>Est</t>
  </si>
  <si>
    <t>Nissan X-Trail</t>
  </si>
  <si>
    <t>Nissan Juke</t>
  </si>
  <si>
    <t>Nissan Arriya</t>
  </si>
  <si>
    <t>Nissan Qashqaian</t>
  </si>
  <si>
    <t>Iasi</t>
  </si>
  <si>
    <t>Valoarea credit</t>
  </si>
  <si>
    <t>Nr.Luni</t>
  </si>
  <si>
    <t>Rata dobanzii</t>
  </si>
  <si>
    <t>Nr luni</t>
  </si>
  <si>
    <t>Rata</t>
  </si>
  <si>
    <t>Dobanda</t>
  </si>
  <si>
    <t>Principal</t>
  </si>
  <si>
    <t>Valoarea ramasa</t>
  </si>
  <si>
    <t>Data</t>
  </si>
  <si>
    <t>Simulator de Credite</t>
  </si>
  <si>
    <t>Sum of Cantitate</t>
  </si>
  <si>
    <t>Sum of Pret mediu</t>
  </si>
  <si>
    <t>Row Labels</t>
  </si>
  <si>
    <t>Grand Total</t>
  </si>
  <si>
    <t>Nissan Qashqai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</si>
</sst>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_);_(* \(#,##0.0\);_(* &quot;-&quot;??_);_(@_)"/>
    <numFmt numFmtId="165" formatCode="_(* #,##0_);_(* \(#,##0\);_(* &quot;-&quot;??_);_(@_)"/>
    <numFmt numFmtId="166" formatCode="#,##0.00\ &quot;lei&quot;"/>
    <numFmt numFmtId="167" formatCode="#,##0.00\ [$€-1]"/>
    <numFmt numFmtId="169" formatCode="#,##0.00\ [$€-1];[Red]\-#,##0.00\ [$€-1]"/>
    <numFmt numFmtId="170" formatCode="_-* #,##0.00\ [$€-1]_-;\-* #,##0.00\ [$€-1]_-;_-* &quot;-&quot;??\ [$€-1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 applyFill="1"/>
    <xf numFmtId="43" fontId="2" fillId="0" borderId="0" xfId="1" applyFont="1" applyFill="1"/>
    <xf numFmtId="43" fontId="2" fillId="0" borderId="0" xfId="1" applyFont="1"/>
    <xf numFmtId="4" fontId="2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0" fontId="0" fillId="0" borderId="1" xfId="0" applyNumberFormat="1" applyBorder="1"/>
    <xf numFmtId="170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Situația</a:t>
            </a:r>
            <a:r>
              <a:rPr lang="ro-RO" baseline="0"/>
              <a:t> vânzărilor per consilier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2E-477D-A47E-314E6D52EE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2E-477D-A47E-314E6D52EE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2E-477D-A47E-314E6D52EE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2E-477D-A47E-314E6D52EE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2E-477D-A47E-314E6D52EE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2E-477D-A47E-314E6D52EE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2E-477D-A47E-314E6D52EE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2E-477D-A47E-314E6D52EE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22E-477D-A47E-314E6D52EE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22E-477D-A47E-314E6D52EE4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22E-477D-A47E-314E6D52EE4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22E-477D-A47E-314E6D52EE4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22E-477D-A47E-314E6D52EE4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22E-477D-A47E-314E6D52EE4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22E-477D-A47E-314E6D52EE4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22E-477D-A47E-314E6D52EE4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22E-477D-A47E-314E6D52EE4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22E-477D-A47E-314E6D52EE4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22E-477D-A47E-314E6D52EE4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22E-477D-A47E-314E6D52EE4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22E-477D-A47E-314E6D52EE4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22E-477D-A47E-314E6D52EE4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22E-477D-A47E-314E6D52EE4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522E-477D-A47E-314E6D52EE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Agenti!$G$2:$G$25</c:f>
              <c:numCache>
                <c:formatCode>General</c:formatCode>
                <c:ptCount val="24"/>
                <c:pt idx="0">
                  <c:v>15</c:v>
                </c:pt>
                <c:pt idx="1">
                  <c:v>8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11</c:v>
                </c:pt>
                <c:pt idx="6">
                  <c:v>14</c:v>
                </c:pt>
                <c:pt idx="7">
                  <c:v>10</c:v>
                </c:pt>
                <c:pt idx="8">
                  <c:v>13</c:v>
                </c:pt>
                <c:pt idx="9">
                  <c:v>17</c:v>
                </c:pt>
                <c:pt idx="10">
                  <c:v>21</c:v>
                </c:pt>
                <c:pt idx="11">
                  <c:v>24</c:v>
                </c:pt>
                <c:pt idx="12">
                  <c:v>16</c:v>
                </c:pt>
                <c:pt idx="13">
                  <c:v>31</c:v>
                </c:pt>
                <c:pt idx="14">
                  <c:v>14</c:v>
                </c:pt>
                <c:pt idx="15">
                  <c:v>17</c:v>
                </c:pt>
                <c:pt idx="16">
                  <c:v>10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22E-477D-A47E-314E6D52EE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224118</xdr:colOff>
      <xdr:row>8</xdr:row>
      <xdr:rowOff>80681</xdr:rowOff>
    </xdr:from>
    <xdr:to>
      <xdr:col>19</xdr:col>
      <xdr:colOff>597498</xdr:colOff>
      <xdr:row>25</xdr:row>
      <xdr:rowOff>73061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D16732-83F3-4DDB-8BBE-5136D251B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 firica" refreshedDate="45428.714718402778" createdVersion="8" refreshedVersion="8" minRefreshableVersion="3" recordCount="97" xr:uid="{805D1237-C5B3-4BF9-8DF2-E5E814CDFF34}">
  <cacheSource type="worksheet">
    <worksheetSource ref="A1:E1048576" sheet="Vanzari_masini"/>
  </cacheSource>
  <cacheFields count="5">
    <cacheField name="Cod_ang" numFmtId="0">
      <sharedItems containsString="0" containsBlank="1" containsNumber="1" containsInteger="1" minValue="1" maxValue="24"/>
    </cacheField>
    <cacheField name="Zona" numFmtId="0">
      <sharedItems containsBlank="1" count="5">
        <s v="Sud"/>
        <s v="Nord"/>
        <s v="Vest"/>
        <s v="Est"/>
        <m/>
      </sharedItems>
    </cacheField>
    <cacheField name="Marca" numFmtId="0">
      <sharedItems containsBlank="1" count="5">
        <s v="Nissan Qashqaian"/>
        <s v="Nissan X-Trail"/>
        <s v="Nissan Juke"/>
        <s v="Nissan Arriya"/>
        <m/>
      </sharedItems>
    </cacheField>
    <cacheField name="Cantitate" numFmtId="0">
      <sharedItems containsString="0" containsBlank="1" containsNumber="1" containsInteger="1" minValue="0" maxValue="9"/>
    </cacheField>
    <cacheField name="Pret mediu" numFmtId="0">
      <sharedItems containsString="0" containsBlank="1" containsNumber="1" containsInteger="1" minValue="24550" maxValue="45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n v="1"/>
    <x v="0"/>
    <x v="0"/>
    <n v="3"/>
    <n v="28000"/>
  </r>
  <r>
    <n v="1"/>
    <x v="0"/>
    <x v="1"/>
    <n v="5"/>
    <n v="36000"/>
  </r>
  <r>
    <n v="1"/>
    <x v="0"/>
    <x v="2"/>
    <n v="4"/>
    <n v="24550"/>
  </r>
  <r>
    <n v="1"/>
    <x v="0"/>
    <x v="3"/>
    <n v="3"/>
    <n v="45990"/>
  </r>
  <r>
    <n v="2"/>
    <x v="0"/>
    <x v="0"/>
    <n v="1"/>
    <n v="28000"/>
  </r>
  <r>
    <n v="2"/>
    <x v="0"/>
    <x v="1"/>
    <n v="2"/>
    <n v="36000"/>
  </r>
  <r>
    <n v="2"/>
    <x v="0"/>
    <x v="2"/>
    <n v="2"/>
    <n v="24550"/>
  </r>
  <r>
    <n v="2"/>
    <x v="0"/>
    <x v="3"/>
    <n v="3"/>
    <n v="45990"/>
  </r>
  <r>
    <n v="3"/>
    <x v="0"/>
    <x v="0"/>
    <n v="1"/>
    <n v="28000"/>
  </r>
  <r>
    <n v="3"/>
    <x v="0"/>
    <x v="1"/>
    <n v="2"/>
    <n v="36000"/>
  </r>
  <r>
    <n v="3"/>
    <x v="0"/>
    <x v="2"/>
    <n v="3"/>
    <n v="24550"/>
  </r>
  <r>
    <n v="3"/>
    <x v="0"/>
    <x v="3"/>
    <n v="5"/>
    <n v="45990"/>
  </r>
  <r>
    <n v="4"/>
    <x v="1"/>
    <x v="0"/>
    <n v="2"/>
    <n v="28000"/>
  </r>
  <r>
    <n v="4"/>
    <x v="1"/>
    <x v="1"/>
    <n v="3"/>
    <n v="36000"/>
  </r>
  <r>
    <n v="4"/>
    <x v="1"/>
    <x v="2"/>
    <n v="1"/>
    <n v="24550"/>
  </r>
  <r>
    <n v="4"/>
    <x v="1"/>
    <x v="3"/>
    <n v="3"/>
    <n v="45990"/>
  </r>
  <r>
    <n v="5"/>
    <x v="0"/>
    <x v="0"/>
    <n v="5"/>
    <n v="28000"/>
  </r>
  <r>
    <n v="5"/>
    <x v="0"/>
    <x v="1"/>
    <n v="3"/>
    <n v="36000"/>
  </r>
  <r>
    <n v="5"/>
    <x v="0"/>
    <x v="2"/>
    <n v="1"/>
    <n v="24550"/>
  </r>
  <r>
    <n v="5"/>
    <x v="0"/>
    <x v="3"/>
    <n v="3"/>
    <n v="45990"/>
  </r>
  <r>
    <n v="6"/>
    <x v="1"/>
    <x v="0"/>
    <n v="1"/>
    <n v="28000"/>
  </r>
  <r>
    <n v="6"/>
    <x v="1"/>
    <x v="1"/>
    <n v="6"/>
    <n v="36000"/>
  </r>
  <r>
    <n v="6"/>
    <x v="1"/>
    <x v="2"/>
    <n v="3"/>
    <n v="24550"/>
  </r>
  <r>
    <n v="6"/>
    <x v="1"/>
    <x v="3"/>
    <n v="1"/>
    <n v="45990"/>
  </r>
  <r>
    <n v="7"/>
    <x v="1"/>
    <x v="0"/>
    <n v="3"/>
    <n v="28000"/>
  </r>
  <r>
    <n v="7"/>
    <x v="1"/>
    <x v="1"/>
    <n v="4"/>
    <n v="36000"/>
  </r>
  <r>
    <n v="7"/>
    <x v="1"/>
    <x v="2"/>
    <n v="3"/>
    <n v="24550"/>
  </r>
  <r>
    <n v="7"/>
    <x v="1"/>
    <x v="3"/>
    <n v="4"/>
    <n v="45990"/>
  </r>
  <r>
    <n v="8"/>
    <x v="0"/>
    <x v="0"/>
    <n v="2"/>
    <n v="28000"/>
  </r>
  <r>
    <n v="8"/>
    <x v="0"/>
    <x v="1"/>
    <n v="1"/>
    <n v="36000"/>
  </r>
  <r>
    <n v="8"/>
    <x v="0"/>
    <x v="2"/>
    <n v="5"/>
    <n v="24550"/>
  </r>
  <r>
    <n v="8"/>
    <x v="0"/>
    <x v="3"/>
    <n v="2"/>
    <n v="45990"/>
  </r>
  <r>
    <n v="9"/>
    <x v="2"/>
    <x v="0"/>
    <n v="3"/>
    <n v="28000"/>
  </r>
  <r>
    <n v="9"/>
    <x v="2"/>
    <x v="1"/>
    <n v="2"/>
    <n v="36000"/>
  </r>
  <r>
    <n v="9"/>
    <x v="2"/>
    <x v="2"/>
    <n v="5"/>
    <n v="24550"/>
  </r>
  <r>
    <n v="9"/>
    <x v="2"/>
    <x v="3"/>
    <n v="3"/>
    <n v="45990"/>
  </r>
  <r>
    <n v="10"/>
    <x v="2"/>
    <x v="0"/>
    <n v="4"/>
    <n v="28000"/>
  </r>
  <r>
    <n v="10"/>
    <x v="2"/>
    <x v="1"/>
    <n v="5"/>
    <n v="36000"/>
  </r>
  <r>
    <n v="10"/>
    <x v="2"/>
    <x v="2"/>
    <n v="6"/>
    <n v="24550"/>
  </r>
  <r>
    <n v="10"/>
    <x v="2"/>
    <x v="3"/>
    <n v="2"/>
    <n v="45990"/>
  </r>
  <r>
    <n v="11"/>
    <x v="2"/>
    <x v="0"/>
    <n v="7"/>
    <n v="28000"/>
  </r>
  <r>
    <n v="11"/>
    <x v="2"/>
    <x v="1"/>
    <n v="5"/>
    <n v="36000"/>
  </r>
  <r>
    <n v="11"/>
    <x v="2"/>
    <x v="2"/>
    <n v="2"/>
    <n v="24550"/>
  </r>
  <r>
    <n v="11"/>
    <x v="2"/>
    <x v="3"/>
    <n v="7"/>
    <n v="45990"/>
  </r>
  <r>
    <n v="12"/>
    <x v="2"/>
    <x v="0"/>
    <n v="4"/>
    <n v="28000"/>
  </r>
  <r>
    <n v="12"/>
    <x v="2"/>
    <x v="1"/>
    <n v="3"/>
    <n v="36000"/>
  </r>
  <r>
    <n v="12"/>
    <x v="2"/>
    <x v="2"/>
    <n v="8"/>
    <n v="24550"/>
  </r>
  <r>
    <n v="12"/>
    <x v="2"/>
    <x v="3"/>
    <n v="9"/>
    <n v="45990"/>
  </r>
  <r>
    <n v="13"/>
    <x v="1"/>
    <x v="0"/>
    <n v="1"/>
    <n v="28000"/>
  </r>
  <r>
    <n v="13"/>
    <x v="1"/>
    <x v="1"/>
    <n v="3"/>
    <n v="36000"/>
  </r>
  <r>
    <n v="13"/>
    <x v="1"/>
    <x v="2"/>
    <n v="5"/>
    <n v="24550"/>
  </r>
  <r>
    <n v="13"/>
    <x v="1"/>
    <x v="3"/>
    <n v="7"/>
    <n v="45990"/>
  </r>
  <r>
    <n v="14"/>
    <x v="0"/>
    <x v="0"/>
    <n v="9"/>
    <n v="28000"/>
  </r>
  <r>
    <n v="14"/>
    <x v="0"/>
    <x v="1"/>
    <n v="5"/>
    <n v="36000"/>
  </r>
  <r>
    <n v="14"/>
    <x v="0"/>
    <x v="2"/>
    <n v="8"/>
    <n v="24550"/>
  </r>
  <r>
    <n v="14"/>
    <x v="0"/>
    <x v="3"/>
    <n v="9"/>
    <n v="45990"/>
  </r>
  <r>
    <n v="15"/>
    <x v="0"/>
    <x v="0"/>
    <n v="7"/>
    <n v="28000"/>
  </r>
  <r>
    <n v="15"/>
    <x v="0"/>
    <x v="1"/>
    <n v="2"/>
    <n v="36000"/>
  </r>
  <r>
    <n v="15"/>
    <x v="0"/>
    <x v="2"/>
    <n v="3"/>
    <n v="24550"/>
  </r>
  <r>
    <n v="15"/>
    <x v="0"/>
    <x v="3"/>
    <n v="2"/>
    <n v="45990"/>
  </r>
  <r>
    <n v="16"/>
    <x v="0"/>
    <x v="0"/>
    <n v="5"/>
    <n v="28000"/>
  </r>
  <r>
    <n v="16"/>
    <x v="0"/>
    <x v="1"/>
    <n v="3"/>
    <n v="36000"/>
  </r>
  <r>
    <n v="16"/>
    <x v="0"/>
    <x v="2"/>
    <n v="4"/>
    <n v="24550"/>
  </r>
  <r>
    <n v="16"/>
    <x v="0"/>
    <x v="3"/>
    <n v="5"/>
    <n v="45990"/>
  </r>
  <r>
    <n v="17"/>
    <x v="0"/>
    <x v="0"/>
    <n v="3"/>
    <n v="28000"/>
  </r>
  <r>
    <n v="17"/>
    <x v="0"/>
    <x v="1"/>
    <n v="6"/>
    <n v="36000"/>
  </r>
  <r>
    <n v="17"/>
    <x v="0"/>
    <x v="2"/>
    <n v="1"/>
    <n v="24550"/>
  </r>
  <r>
    <n v="17"/>
    <x v="0"/>
    <x v="3"/>
    <n v="0"/>
    <n v="45990"/>
  </r>
  <r>
    <n v="18"/>
    <x v="1"/>
    <x v="0"/>
    <n v="7"/>
    <n v="28000"/>
  </r>
  <r>
    <n v="18"/>
    <x v="1"/>
    <x v="1"/>
    <n v="3"/>
    <n v="36000"/>
  </r>
  <r>
    <n v="18"/>
    <x v="1"/>
    <x v="2"/>
    <n v="2"/>
    <n v="24550"/>
  </r>
  <r>
    <n v="18"/>
    <x v="1"/>
    <x v="3"/>
    <n v="1"/>
    <n v="45990"/>
  </r>
  <r>
    <n v="19"/>
    <x v="1"/>
    <x v="0"/>
    <n v="1"/>
    <n v="28000"/>
  </r>
  <r>
    <n v="19"/>
    <x v="1"/>
    <x v="1"/>
    <n v="2"/>
    <n v="36000"/>
  </r>
  <r>
    <n v="19"/>
    <x v="1"/>
    <x v="2"/>
    <n v="3"/>
    <n v="24550"/>
  </r>
  <r>
    <n v="19"/>
    <x v="1"/>
    <x v="3"/>
    <n v="7"/>
    <n v="45990"/>
  </r>
  <r>
    <n v="20"/>
    <x v="3"/>
    <x v="0"/>
    <n v="6"/>
    <n v="28000"/>
  </r>
  <r>
    <n v="20"/>
    <x v="3"/>
    <x v="1"/>
    <n v="2"/>
    <n v="36000"/>
  </r>
  <r>
    <n v="20"/>
    <x v="3"/>
    <x v="2"/>
    <n v="8"/>
    <n v="24550"/>
  </r>
  <r>
    <n v="20"/>
    <x v="3"/>
    <x v="3"/>
    <n v="0"/>
    <n v="45990"/>
  </r>
  <r>
    <n v="21"/>
    <x v="3"/>
    <x v="0"/>
    <n v="2"/>
    <n v="28000"/>
  </r>
  <r>
    <n v="21"/>
    <x v="3"/>
    <x v="1"/>
    <n v="3"/>
    <n v="36000"/>
  </r>
  <r>
    <n v="21"/>
    <x v="3"/>
    <x v="2"/>
    <n v="2"/>
    <n v="24550"/>
  </r>
  <r>
    <n v="21"/>
    <x v="3"/>
    <x v="3"/>
    <n v="6"/>
    <n v="45990"/>
  </r>
  <r>
    <n v="22"/>
    <x v="2"/>
    <x v="0"/>
    <n v="2"/>
    <n v="28000"/>
  </r>
  <r>
    <n v="22"/>
    <x v="2"/>
    <x v="1"/>
    <n v="1"/>
    <n v="36000"/>
  </r>
  <r>
    <n v="22"/>
    <x v="2"/>
    <x v="2"/>
    <n v="7"/>
    <n v="24550"/>
  </r>
  <r>
    <n v="22"/>
    <x v="2"/>
    <x v="3"/>
    <n v="5"/>
    <n v="45990"/>
  </r>
  <r>
    <n v="23"/>
    <x v="2"/>
    <x v="0"/>
    <n v="3"/>
    <n v="28000"/>
  </r>
  <r>
    <n v="23"/>
    <x v="2"/>
    <x v="1"/>
    <n v="5"/>
    <n v="36000"/>
  </r>
  <r>
    <n v="23"/>
    <x v="2"/>
    <x v="2"/>
    <n v="2"/>
    <n v="24550"/>
  </r>
  <r>
    <n v="23"/>
    <x v="2"/>
    <x v="3"/>
    <n v="3"/>
    <n v="45990"/>
  </r>
  <r>
    <n v="24"/>
    <x v="0"/>
    <x v="0"/>
    <n v="6"/>
    <n v="28000"/>
  </r>
  <r>
    <n v="24"/>
    <x v="0"/>
    <x v="1"/>
    <n v="4"/>
    <n v="36000"/>
  </r>
  <r>
    <n v="24"/>
    <x v="0"/>
    <x v="2"/>
    <n v="6"/>
    <n v="24550"/>
  </r>
  <r>
    <n v="24"/>
    <x v="0"/>
    <x v="3"/>
    <n v="1"/>
    <n v="45990"/>
  </r>
  <r>
    <m/>
    <x v="4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C27C7-043F-471C-B552-143579C258B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9:J30" firstHeaderRow="0" firstDataRow="1" firstDataCol="1"/>
  <pivotFields count="5"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6">
        <item x="3"/>
        <item x="2"/>
        <item x="0"/>
        <item x="1"/>
        <item h="1" sd="0" x="4"/>
        <item t="default"/>
      </items>
    </pivotField>
    <pivotField dataField="1" showAll="0"/>
    <pivotField dataField="1"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ntitate" fld="3" baseField="0" baseItem="0"/>
    <dataField name="Sum of Pret mediu" fld="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"/>
  <sheetViews>
    <sheetView workbookViewId="0">
      <selection activeCell="N2" sqref="N2"/>
    </sheetView>
  </sheetViews>
  <sheetFormatPr defaultRowHeight="14.4" x14ac:dyDescent="0.3"/>
  <cols>
    <col min="1" max="1" width="8.44140625" bestFit="1" customWidth="1"/>
    <col min="2" max="2" width="14.6640625" bestFit="1" customWidth="1"/>
    <col min="3" max="3" width="11" bestFit="1" customWidth="1"/>
    <col min="4" max="4" width="5.21875" bestFit="1" customWidth="1"/>
    <col min="5" max="5" width="11.33203125" bestFit="1" customWidth="1"/>
    <col min="6" max="6" width="10.88671875" bestFit="1" customWidth="1"/>
    <col min="7" max="7" width="14.6640625" bestFit="1" customWidth="1"/>
    <col min="8" max="8" width="12.44140625" bestFit="1" customWidth="1"/>
    <col min="9" max="10" width="21.109375" bestFit="1" customWidth="1"/>
    <col min="11" max="11" width="16.6640625" bestFit="1" customWidth="1"/>
    <col min="12" max="12" width="13.109375" bestFit="1" customWidth="1"/>
    <col min="13" max="13" width="16.44140625" bestFit="1" customWidth="1"/>
    <col min="14" max="14" width="22.44140625" bestFit="1" customWidth="1"/>
    <col min="15" max="15" width="22.77734375" bestFit="1" customWidth="1"/>
  </cols>
  <sheetData>
    <row r="1" spans="1:15" x14ac:dyDescent="0.3">
      <c r="A1" s="1" t="s">
        <v>5</v>
      </c>
      <c r="B1" s="2" t="s">
        <v>15</v>
      </c>
      <c r="C1" s="2" t="s">
        <v>6</v>
      </c>
      <c r="D1" s="2" t="s">
        <v>1</v>
      </c>
      <c r="E1" s="2" t="s">
        <v>7</v>
      </c>
      <c r="F1" s="3" t="s">
        <v>8</v>
      </c>
      <c r="G1" s="4" t="s">
        <v>9</v>
      </c>
      <c r="H1" s="4" t="s">
        <v>9</v>
      </c>
      <c r="I1" s="5" t="s">
        <v>10</v>
      </c>
      <c r="J1" s="5" t="s">
        <v>10</v>
      </c>
      <c r="K1" s="5" t="s">
        <v>11</v>
      </c>
      <c r="L1" s="6" t="s">
        <v>11</v>
      </c>
      <c r="M1" s="6" t="s">
        <v>12</v>
      </c>
      <c r="N1" s="7" t="s">
        <v>13</v>
      </c>
      <c r="O1" s="6" t="s">
        <v>14</v>
      </c>
    </row>
    <row r="2" spans="1:15" x14ac:dyDescent="0.3">
      <c r="A2">
        <v>1</v>
      </c>
      <c r="B2" t="s">
        <v>16</v>
      </c>
      <c r="C2" t="s">
        <v>43</v>
      </c>
      <c r="D2" t="s">
        <v>52</v>
      </c>
      <c r="E2">
        <v>2</v>
      </c>
      <c r="F2" s="11">
        <f>4000 + 150*E2</f>
        <v>4300</v>
      </c>
      <c r="G2">
        <f>SUMIF(Vanzari_masini!$A$2:$A$97,"=" &amp; Agenti!A2,Vanzari_masini!$D$2:$D$97)</f>
        <v>15</v>
      </c>
      <c r="H2">
        <v>15</v>
      </c>
      <c r="I2" s="12">
        <f ca="1">AVERAGEIF(Vanzari_masini!$A$2:$A$96,"="&amp;Agenti!A2,Vanzari_masini!$E$4:$E$97)</f>
        <v>33635</v>
      </c>
      <c r="J2">
        <v>33635</v>
      </c>
      <c r="K2" s="12">
        <f>G2*J2</f>
        <v>504525</v>
      </c>
      <c r="L2" s="12">
        <v>504525</v>
      </c>
      <c r="M2" s="12">
        <f>L2-250000</f>
        <v>254525</v>
      </c>
      <c r="N2" s="11" t="e" cm="1">
        <f t="array" aca="1" ref="N2" ca="1">CALC_COMISION(K2)</f>
        <v>#NAME?</v>
      </c>
      <c r="O2" s="11">
        <f>IF(M2&gt;0,M2*0.001*5,0)</f>
        <v>1272.625</v>
      </c>
    </row>
    <row r="3" spans="1:15" x14ac:dyDescent="0.3">
      <c r="A3">
        <v>2</v>
      </c>
      <c r="B3" t="s">
        <v>35</v>
      </c>
      <c r="C3" t="s">
        <v>43</v>
      </c>
      <c r="D3" t="s">
        <v>52</v>
      </c>
      <c r="E3">
        <v>10</v>
      </c>
      <c r="F3" s="11">
        <v>5000</v>
      </c>
      <c r="G3">
        <f>SUMIF(Vanzari_masini!$A$2:$A$97,"=" &amp; Agenti!A3,Vanzari_masini!$D$2:$D$97)</f>
        <v>8</v>
      </c>
      <c r="H3">
        <v>8</v>
      </c>
      <c r="I3" s="12">
        <f ca="1">AVERAGEIF(Vanzari_masini!$A$2:$A$96,"="&amp;Agenti!A3,Vanzari_masini!$E$4:$E$97)</f>
        <v>33635</v>
      </c>
      <c r="J3">
        <v>33635</v>
      </c>
      <c r="K3" s="12">
        <f t="shared" ref="K3:K25" si="0">G3*J3</f>
        <v>269080</v>
      </c>
      <c r="L3" s="12">
        <v>269080</v>
      </c>
      <c r="M3" s="12">
        <f t="shared" ref="M3:M25" si="1">L3-250000</f>
        <v>19080</v>
      </c>
      <c r="N3" s="11" t="e" cm="1">
        <f t="array" aca="1" ref="N3" ca="1">CALC_COMISION(K3)</f>
        <v>#NAME?</v>
      </c>
      <c r="O3" s="11">
        <f>IF(M3&gt;0,M3*0.001*5,0)</f>
        <v>95.4</v>
      </c>
    </row>
    <row r="4" spans="1:15" x14ac:dyDescent="0.3">
      <c r="A4">
        <v>3</v>
      </c>
      <c r="B4" t="s">
        <v>17</v>
      </c>
      <c r="C4" t="s">
        <v>41</v>
      </c>
      <c r="D4" t="s">
        <v>52</v>
      </c>
      <c r="E4">
        <v>7</v>
      </c>
      <c r="F4" s="11">
        <v>4000</v>
      </c>
      <c r="G4">
        <f>SUMIF(Vanzari_masini!$A$2:$A$97,"=" &amp; Agenti!A4,Vanzari_masini!$D$2:$D$97)</f>
        <v>11</v>
      </c>
      <c r="H4">
        <v>11</v>
      </c>
      <c r="I4" s="12">
        <f ca="1">AVERAGEIF(Vanzari_masini!$A$2:$A$96,"="&amp;Agenti!A4,Vanzari_masini!$E$4:$E$97)</f>
        <v>33635</v>
      </c>
      <c r="J4">
        <v>33635</v>
      </c>
      <c r="K4" s="12">
        <f t="shared" si="0"/>
        <v>369985</v>
      </c>
      <c r="L4" s="12">
        <v>369985</v>
      </c>
      <c r="M4" s="12">
        <f t="shared" si="1"/>
        <v>119985</v>
      </c>
      <c r="N4" s="11" t="e" cm="1">
        <f t="array" aca="1" ref="N4" ca="1">CALC_COMISION(K4)</f>
        <v>#NAME?</v>
      </c>
      <c r="O4" s="11">
        <f t="shared" ref="O4:O25" si="2">IF(M4&gt;0,M4*0.001*5,0)</f>
        <v>599.92499999999995</v>
      </c>
    </row>
    <row r="5" spans="1:15" x14ac:dyDescent="0.3">
      <c r="A5">
        <v>4</v>
      </c>
      <c r="B5" t="s">
        <v>18</v>
      </c>
      <c r="C5" t="s">
        <v>42</v>
      </c>
      <c r="D5" t="s">
        <v>53</v>
      </c>
      <c r="E5">
        <v>3</v>
      </c>
      <c r="F5" s="11">
        <v>3500</v>
      </c>
      <c r="G5">
        <f>SUMIF(Vanzari_masini!$A$2:$A$97,"=" &amp; Agenti!A5,Vanzari_masini!$D$2:$D$97)</f>
        <v>9</v>
      </c>
      <c r="H5">
        <v>9</v>
      </c>
      <c r="I5" s="12">
        <f ca="1">AVERAGEIF(Vanzari_masini!$A$2:$A$96,"="&amp;Agenti!A5,Vanzari_masini!$E$4:$E$97)</f>
        <v>33635</v>
      </c>
      <c r="J5">
        <v>33635</v>
      </c>
      <c r="K5" s="12">
        <f t="shared" si="0"/>
        <v>302715</v>
      </c>
      <c r="L5" s="12">
        <v>302715</v>
      </c>
      <c r="M5" s="12">
        <f t="shared" si="1"/>
        <v>52715</v>
      </c>
      <c r="N5" s="11" t="e" cm="1">
        <f t="array" aca="1" ref="N5" ca="1">CALC_COMISION(K5)</f>
        <v>#NAME?</v>
      </c>
      <c r="O5" s="11">
        <f t="shared" si="2"/>
        <v>263.57500000000005</v>
      </c>
    </row>
    <row r="6" spans="1:15" x14ac:dyDescent="0.3">
      <c r="A6">
        <v>5</v>
      </c>
      <c r="B6" t="s">
        <v>19</v>
      </c>
      <c r="C6" t="s">
        <v>43</v>
      </c>
      <c r="D6" t="s">
        <v>52</v>
      </c>
      <c r="E6">
        <v>8</v>
      </c>
      <c r="F6" s="11">
        <v>4520</v>
      </c>
      <c r="G6">
        <f>SUMIF(Vanzari_masini!$A$2:$A$97,"=" &amp; Agenti!A6,Vanzari_masini!$D$2:$D$97)</f>
        <v>12</v>
      </c>
      <c r="H6">
        <v>12</v>
      </c>
      <c r="I6" s="12">
        <f ca="1">AVERAGEIF(Vanzari_masini!$A$2:$A$96,"="&amp;Agenti!A6,Vanzari_masini!$E$4:$E$97)</f>
        <v>33635</v>
      </c>
      <c r="J6">
        <v>33635</v>
      </c>
      <c r="K6" s="12">
        <f t="shared" si="0"/>
        <v>403620</v>
      </c>
      <c r="L6" s="12">
        <v>403620</v>
      </c>
      <c r="M6" s="12">
        <f t="shared" si="1"/>
        <v>153620</v>
      </c>
      <c r="N6" s="11" t="e" cm="1">
        <f t="array" aca="1" ref="N6" ca="1">CALC_COMISION(K6)</f>
        <v>#NAME?</v>
      </c>
      <c r="O6" s="11">
        <f t="shared" si="2"/>
        <v>768.1</v>
      </c>
    </row>
    <row r="7" spans="1:15" x14ac:dyDescent="0.3">
      <c r="A7">
        <v>6</v>
      </c>
      <c r="B7" t="s">
        <v>20</v>
      </c>
      <c r="C7" t="s">
        <v>44</v>
      </c>
      <c r="D7" t="s">
        <v>53</v>
      </c>
      <c r="E7">
        <v>10</v>
      </c>
      <c r="F7" s="11">
        <v>5500</v>
      </c>
      <c r="G7">
        <f>SUMIF(Vanzari_masini!$A$2:$A$97,"=" &amp; Agenti!A7,Vanzari_masini!$D$2:$D$97)</f>
        <v>11</v>
      </c>
      <c r="H7">
        <v>11</v>
      </c>
      <c r="I7" s="12">
        <f ca="1">AVERAGEIF(Vanzari_masini!$A$2:$A$96,"="&amp;Agenti!A7,Vanzari_masini!$E$4:$E$97)</f>
        <v>33635</v>
      </c>
      <c r="J7">
        <v>33635</v>
      </c>
      <c r="K7" s="12">
        <f t="shared" si="0"/>
        <v>369985</v>
      </c>
      <c r="L7" s="12">
        <v>369985</v>
      </c>
      <c r="M7" s="12">
        <f t="shared" si="1"/>
        <v>119985</v>
      </c>
      <c r="N7" s="11" t="e" cm="1">
        <f t="array" aca="1" ref="N7" ca="1">CALC_COMISION(K7)</f>
        <v>#NAME?</v>
      </c>
      <c r="O7" s="11">
        <f t="shared" si="2"/>
        <v>599.92499999999995</v>
      </c>
    </row>
    <row r="8" spans="1:15" x14ac:dyDescent="0.3">
      <c r="A8">
        <v>7</v>
      </c>
      <c r="B8" t="s">
        <v>21</v>
      </c>
      <c r="C8" t="s">
        <v>45</v>
      </c>
      <c r="D8" t="s">
        <v>53</v>
      </c>
      <c r="E8">
        <v>8</v>
      </c>
      <c r="F8" s="11">
        <v>3085</v>
      </c>
      <c r="G8">
        <f>SUMIF(Vanzari_masini!$A$2:$A$97,"=" &amp; Agenti!A8,Vanzari_masini!$D$2:$D$97)</f>
        <v>14</v>
      </c>
      <c r="H8">
        <v>14</v>
      </c>
      <c r="I8" s="12">
        <f ca="1">AVERAGEIF(Vanzari_masini!$A$2:$A$96,"="&amp;Agenti!A8,Vanzari_masini!$E$4:$E$97)</f>
        <v>33635</v>
      </c>
      <c r="J8">
        <v>33635</v>
      </c>
      <c r="K8" s="12">
        <f t="shared" si="0"/>
        <v>470890</v>
      </c>
      <c r="L8" s="12">
        <v>470890</v>
      </c>
      <c r="M8" s="12">
        <f t="shared" si="1"/>
        <v>220890</v>
      </c>
      <c r="N8" s="11" t="e" cm="1">
        <f t="array" aca="1" ref="N8" ca="1">CALC_COMISION(K8)</f>
        <v>#NAME?</v>
      </c>
      <c r="O8" s="11">
        <f t="shared" si="2"/>
        <v>1104.45</v>
      </c>
    </row>
    <row r="9" spans="1:15" x14ac:dyDescent="0.3">
      <c r="A9">
        <v>8</v>
      </c>
      <c r="B9" t="s">
        <v>22</v>
      </c>
      <c r="C9" t="s">
        <v>40</v>
      </c>
      <c r="D9" t="s">
        <v>52</v>
      </c>
      <c r="E9">
        <v>6</v>
      </c>
      <c r="F9" s="11">
        <v>4200</v>
      </c>
      <c r="G9">
        <f>SUMIF(Vanzari_masini!$A$2:$A$97,"=" &amp; Agenti!A9,Vanzari_masini!$D$2:$D$97)</f>
        <v>10</v>
      </c>
      <c r="H9">
        <v>10</v>
      </c>
      <c r="I9" s="12">
        <f ca="1">AVERAGEIF(Vanzari_masini!$A$2:$A$96,"="&amp;Agenti!A9,Vanzari_masini!$E$4:$E$97)</f>
        <v>33635</v>
      </c>
      <c r="J9">
        <v>33635</v>
      </c>
      <c r="K9" s="12">
        <f t="shared" si="0"/>
        <v>336350</v>
      </c>
      <c r="L9" s="12">
        <v>336350</v>
      </c>
      <c r="M9" s="12">
        <f>L9-250000</f>
        <v>86350</v>
      </c>
      <c r="N9" s="11" t="e" cm="1">
        <f t="array" aca="1" ref="N9" ca="1">CALC_COMISION(K9)</f>
        <v>#NAME?</v>
      </c>
      <c r="O9" s="11">
        <f t="shared" si="2"/>
        <v>431.75000000000006</v>
      </c>
    </row>
    <row r="10" spans="1:15" x14ac:dyDescent="0.3">
      <c r="A10">
        <v>9</v>
      </c>
      <c r="B10" t="s">
        <v>23</v>
      </c>
      <c r="C10" t="s">
        <v>46</v>
      </c>
      <c r="D10" t="s">
        <v>54</v>
      </c>
      <c r="E10">
        <v>3</v>
      </c>
      <c r="F10" s="11">
        <v>3580</v>
      </c>
      <c r="G10">
        <f>SUMIF(Vanzari_masini!$A$2:$A$97,"=" &amp; Agenti!A10,Vanzari_masini!$D$2:$D$97)</f>
        <v>13</v>
      </c>
      <c r="H10">
        <v>13</v>
      </c>
      <c r="I10" s="12">
        <f ca="1">AVERAGEIF(Vanzari_masini!$A$2:$A$96,"="&amp;Agenti!A10,Vanzari_masini!$E$4:$E$97)</f>
        <v>33635</v>
      </c>
      <c r="J10">
        <v>33635</v>
      </c>
      <c r="K10" s="12">
        <f t="shared" si="0"/>
        <v>437255</v>
      </c>
      <c r="L10" s="12">
        <v>437255</v>
      </c>
      <c r="M10" s="12">
        <f t="shared" si="1"/>
        <v>187255</v>
      </c>
      <c r="N10" s="11" t="e" cm="1">
        <f t="array" aca="1" ref="N10" ca="1">CALC_COMISION(K10)</f>
        <v>#NAME?</v>
      </c>
      <c r="O10" s="11">
        <f t="shared" si="2"/>
        <v>936.27499999999998</v>
      </c>
    </row>
    <row r="11" spans="1:15" x14ac:dyDescent="0.3">
      <c r="A11">
        <v>10</v>
      </c>
      <c r="B11" t="s">
        <v>24</v>
      </c>
      <c r="C11" t="s">
        <v>47</v>
      </c>
      <c r="D11" t="s">
        <v>54</v>
      </c>
      <c r="E11">
        <v>12</v>
      </c>
      <c r="F11" s="11">
        <v>6000</v>
      </c>
      <c r="G11">
        <f>SUMIF(Vanzari_masini!$A$2:$A$97,"=" &amp; Agenti!A11,Vanzari_masini!$D$2:$D$97)</f>
        <v>17</v>
      </c>
      <c r="H11">
        <v>17</v>
      </c>
      <c r="I11" s="12">
        <f ca="1">AVERAGEIF(Vanzari_masini!$A$2:$A$96,"="&amp;Agenti!A11,Vanzari_masini!$E$4:$E$97)</f>
        <v>33635</v>
      </c>
      <c r="J11">
        <v>33635</v>
      </c>
      <c r="K11" s="12">
        <f t="shared" si="0"/>
        <v>571795</v>
      </c>
      <c r="L11" s="12">
        <v>571795</v>
      </c>
      <c r="M11" s="12">
        <f t="shared" si="1"/>
        <v>321795</v>
      </c>
      <c r="N11" s="11" t="e" cm="1">
        <f t="array" aca="1" ref="N11" ca="1">CALC_COMISION(K11)</f>
        <v>#NAME?</v>
      </c>
      <c r="O11" s="11">
        <f t="shared" si="2"/>
        <v>1608.9750000000001</v>
      </c>
    </row>
    <row r="12" spans="1:15" x14ac:dyDescent="0.3">
      <c r="A12">
        <v>11</v>
      </c>
      <c r="B12" t="s">
        <v>25</v>
      </c>
      <c r="C12" t="s">
        <v>48</v>
      </c>
      <c r="D12" t="s">
        <v>54</v>
      </c>
      <c r="E12">
        <v>2</v>
      </c>
      <c r="F12" s="11">
        <v>3580</v>
      </c>
      <c r="G12">
        <f>SUMIF(Vanzari_masini!$A$2:$A$97,"=" &amp; Agenti!A12,Vanzari_masini!$D$2:$D$97)</f>
        <v>21</v>
      </c>
      <c r="H12">
        <v>21</v>
      </c>
      <c r="I12" s="12">
        <f ca="1">AVERAGEIF(Vanzari_masini!$A$2:$A$96,"="&amp;Agenti!A12,Vanzari_masini!$E$4:$E$97)</f>
        <v>33635</v>
      </c>
      <c r="J12">
        <v>33635</v>
      </c>
      <c r="K12" s="12">
        <f t="shared" si="0"/>
        <v>706335</v>
      </c>
      <c r="L12" s="12">
        <v>706335</v>
      </c>
      <c r="M12" s="12">
        <f t="shared" si="1"/>
        <v>456335</v>
      </c>
      <c r="N12" s="11" t="e" cm="1">
        <f t="array" aca="1" ref="N12" ca="1">CALC_COMISION(K12)</f>
        <v>#NAME?</v>
      </c>
      <c r="O12" s="11">
        <f t="shared" si="2"/>
        <v>2281.6750000000002</v>
      </c>
    </row>
    <row r="13" spans="1:15" x14ac:dyDescent="0.3">
      <c r="A13">
        <v>12</v>
      </c>
      <c r="B13" t="s">
        <v>26</v>
      </c>
      <c r="C13" t="s">
        <v>48</v>
      </c>
      <c r="D13" t="s">
        <v>54</v>
      </c>
      <c r="E13">
        <v>1</v>
      </c>
      <c r="F13" s="11">
        <v>2580</v>
      </c>
      <c r="G13">
        <f>SUMIF(Vanzari_masini!$A$2:$A$97,"=" &amp; Agenti!A13,Vanzari_masini!$D$2:$D$97)</f>
        <v>24</v>
      </c>
      <c r="H13">
        <v>24</v>
      </c>
      <c r="I13" s="12">
        <f ca="1">AVERAGEIF(Vanzari_masini!$A$2:$A$96,"="&amp;Agenti!A13,Vanzari_masini!$E$4:$E$97)</f>
        <v>33635</v>
      </c>
      <c r="J13">
        <v>33635</v>
      </c>
      <c r="K13" s="12">
        <f t="shared" si="0"/>
        <v>807240</v>
      </c>
      <c r="L13" s="12">
        <v>807240</v>
      </c>
      <c r="M13" s="12">
        <f t="shared" si="1"/>
        <v>557240</v>
      </c>
      <c r="N13" s="11" t="e" cm="1">
        <f t="array" aca="1" ref="N13" ca="1">CALC_COMISION(K13)</f>
        <v>#NAME?</v>
      </c>
      <c r="O13" s="11">
        <f t="shared" si="2"/>
        <v>2786.2</v>
      </c>
    </row>
    <row r="14" spans="1:15" x14ac:dyDescent="0.3">
      <c r="A14">
        <v>13</v>
      </c>
      <c r="B14" t="s">
        <v>27</v>
      </c>
      <c r="C14" t="s">
        <v>42</v>
      </c>
      <c r="D14" t="s">
        <v>53</v>
      </c>
      <c r="E14">
        <v>8</v>
      </c>
      <c r="F14" s="11">
        <v>4800</v>
      </c>
      <c r="G14">
        <f>SUMIF(Vanzari_masini!$A$2:$A$97,"=" &amp; Agenti!A14,Vanzari_masini!$D$2:$D$97)</f>
        <v>16</v>
      </c>
      <c r="H14">
        <v>16</v>
      </c>
      <c r="I14" s="12">
        <f ca="1">AVERAGEIF(Vanzari_masini!$A$2:$A$96,"="&amp;Agenti!A14,Vanzari_masini!$E$4:$E$97)</f>
        <v>33635</v>
      </c>
      <c r="J14">
        <v>33635</v>
      </c>
      <c r="K14" s="12">
        <f t="shared" si="0"/>
        <v>538160</v>
      </c>
      <c r="L14" s="12">
        <v>538160</v>
      </c>
      <c r="M14" s="12">
        <f t="shared" si="1"/>
        <v>288160</v>
      </c>
      <c r="N14" s="11" t="e" cm="1">
        <f t="array" aca="1" ref="N14" ca="1">CALC_COMISION(K14)</f>
        <v>#NAME?</v>
      </c>
      <c r="O14" s="11">
        <f t="shared" si="2"/>
        <v>1440.8000000000002</v>
      </c>
    </row>
    <row r="15" spans="1:15" x14ac:dyDescent="0.3">
      <c r="A15">
        <v>14</v>
      </c>
      <c r="B15" t="s">
        <v>28</v>
      </c>
      <c r="C15" t="s">
        <v>49</v>
      </c>
      <c r="D15" t="s">
        <v>52</v>
      </c>
      <c r="E15">
        <v>6</v>
      </c>
      <c r="F15" s="11">
        <v>4000</v>
      </c>
      <c r="G15">
        <f>SUMIF(Vanzari_masini!$A$2:$A$97,"=" &amp; Agenti!A15,Vanzari_masini!$D$2:$D$97)</f>
        <v>31</v>
      </c>
      <c r="H15">
        <v>31</v>
      </c>
      <c r="I15" s="12">
        <f ca="1">AVERAGEIF(Vanzari_masini!$A$2:$A$96,"="&amp;Agenti!A15,Vanzari_masini!$E$4:$E$97)</f>
        <v>33635</v>
      </c>
      <c r="J15">
        <v>33635</v>
      </c>
      <c r="K15" s="12">
        <f>G15*J15</f>
        <v>1042685</v>
      </c>
      <c r="L15" s="12">
        <v>1042685</v>
      </c>
      <c r="M15" s="12">
        <f t="shared" si="1"/>
        <v>792685</v>
      </c>
      <c r="N15" s="11" t="e" cm="1">
        <f t="array" aca="1" ref="N15" ca="1">CALC_COMISION(K15)</f>
        <v>#NAME?</v>
      </c>
      <c r="O15" s="11">
        <f t="shared" si="2"/>
        <v>3963.4250000000002</v>
      </c>
    </row>
    <row r="16" spans="1:15" x14ac:dyDescent="0.3">
      <c r="A16">
        <v>15</v>
      </c>
      <c r="B16" t="s">
        <v>29</v>
      </c>
      <c r="C16" t="s">
        <v>49</v>
      </c>
      <c r="D16" t="s">
        <v>52</v>
      </c>
      <c r="E16">
        <v>10</v>
      </c>
      <c r="F16" s="11">
        <v>5000</v>
      </c>
      <c r="G16">
        <f>SUMIF(Vanzari_masini!$A$2:$A$97,"=" &amp; Agenti!A16,Vanzari_masini!$D$2:$D$97)</f>
        <v>14</v>
      </c>
      <c r="H16">
        <v>14</v>
      </c>
      <c r="I16" s="12">
        <f ca="1">AVERAGEIF(Vanzari_masini!$A$2:$A$96,"="&amp;Agenti!A16,Vanzari_masini!$E$4:$E$97)</f>
        <v>33635</v>
      </c>
      <c r="J16">
        <v>33635</v>
      </c>
      <c r="K16" s="12">
        <f t="shared" si="0"/>
        <v>470890</v>
      </c>
      <c r="L16" s="12">
        <v>470890</v>
      </c>
      <c r="M16" s="12">
        <f t="shared" si="1"/>
        <v>220890</v>
      </c>
      <c r="N16" s="11" t="e" cm="1">
        <f t="array" aca="1" ref="N16" ca="1">CALC_COMISION(K16)</f>
        <v>#NAME?</v>
      </c>
      <c r="O16" s="11">
        <f t="shared" si="2"/>
        <v>1104.45</v>
      </c>
    </row>
    <row r="17" spans="1:15" x14ac:dyDescent="0.3">
      <c r="A17">
        <v>16</v>
      </c>
      <c r="B17" t="s">
        <v>30</v>
      </c>
      <c r="C17" t="s">
        <v>40</v>
      </c>
      <c r="D17" t="s">
        <v>52</v>
      </c>
      <c r="E17">
        <v>2</v>
      </c>
      <c r="F17" s="11">
        <v>3580</v>
      </c>
      <c r="G17">
        <f>SUMIF(Vanzari_masini!$A$2:$A$97,"=" &amp; Agenti!A17,Vanzari_masini!$D$2:$D$97)</f>
        <v>17</v>
      </c>
      <c r="H17">
        <v>17</v>
      </c>
      <c r="I17" s="12">
        <f ca="1">AVERAGEIF(Vanzari_masini!$A$2:$A$96,"="&amp;Agenti!A17,Vanzari_masini!$E$4:$E$97)</f>
        <v>33635</v>
      </c>
      <c r="J17">
        <v>33635</v>
      </c>
      <c r="K17" s="12">
        <f t="shared" si="0"/>
        <v>571795</v>
      </c>
      <c r="L17" s="12">
        <v>571795</v>
      </c>
      <c r="M17" s="12">
        <f t="shared" si="1"/>
        <v>321795</v>
      </c>
      <c r="N17" s="11" t="e" cm="1">
        <f t="array" aca="1" ref="N17" ca="1">CALC_COMISION(K17)</f>
        <v>#NAME?</v>
      </c>
      <c r="O17" s="11">
        <f t="shared" si="2"/>
        <v>1608.9750000000001</v>
      </c>
    </row>
    <row r="18" spans="1:15" x14ac:dyDescent="0.3">
      <c r="A18">
        <v>17</v>
      </c>
      <c r="B18" t="s">
        <v>31</v>
      </c>
      <c r="C18" t="s">
        <v>40</v>
      </c>
      <c r="D18" t="s">
        <v>52</v>
      </c>
      <c r="E18">
        <v>9</v>
      </c>
      <c r="F18" s="11">
        <v>4950</v>
      </c>
      <c r="G18">
        <f>SUMIF(Vanzari_masini!$A$2:$A$97,"=" &amp; Agenti!A18,Vanzari_masini!$D$2:$D$97)</f>
        <v>10</v>
      </c>
      <c r="H18">
        <v>10</v>
      </c>
      <c r="I18" s="12">
        <f ca="1">AVERAGEIF(Vanzari_masini!$A$2:$A$96,"="&amp;Agenti!A18,Vanzari_masini!$E$4:$E$97)</f>
        <v>33635</v>
      </c>
      <c r="J18">
        <v>33635</v>
      </c>
      <c r="K18" s="12">
        <f t="shared" si="0"/>
        <v>336350</v>
      </c>
      <c r="L18" s="12">
        <v>336350</v>
      </c>
      <c r="M18" s="12">
        <f t="shared" si="1"/>
        <v>86350</v>
      </c>
      <c r="N18" s="11" t="e" cm="1">
        <f t="array" aca="1" ref="N18" ca="1">CALC_COMISION(K18)</f>
        <v>#NAME?</v>
      </c>
      <c r="O18" s="11">
        <f t="shared" si="2"/>
        <v>431.75000000000006</v>
      </c>
    </row>
    <row r="19" spans="1:15" x14ac:dyDescent="0.3">
      <c r="A19">
        <v>18</v>
      </c>
      <c r="B19" t="s">
        <v>32</v>
      </c>
      <c r="C19" t="s">
        <v>50</v>
      </c>
      <c r="D19" t="s">
        <v>53</v>
      </c>
      <c r="E19">
        <v>8</v>
      </c>
      <c r="F19" s="11">
        <v>4800</v>
      </c>
      <c r="G19">
        <f>SUMIF(Vanzari_masini!$A$2:$A$97,"=" &amp; Agenti!A19,Vanzari_masini!$D$2:$D$97)</f>
        <v>13</v>
      </c>
      <c r="H19">
        <v>13</v>
      </c>
      <c r="I19" s="12">
        <f ca="1">AVERAGEIF(Vanzari_masini!$A$2:$A$96,"="&amp;Agenti!A19,Vanzari_masini!$E$4:$E$97)</f>
        <v>33635</v>
      </c>
      <c r="J19">
        <v>33635</v>
      </c>
      <c r="K19" s="12">
        <f t="shared" si="0"/>
        <v>437255</v>
      </c>
      <c r="L19" s="12">
        <v>437255</v>
      </c>
      <c r="M19" s="12">
        <f t="shared" si="1"/>
        <v>187255</v>
      </c>
      <c r="N19" s="11" t="e" cm="1">
        <f t="array" aca="1" ref="N19" ca="1">CALC_COMISION(K19)</f>
        <v>#NAME?</v>
      </c>
      <c r="O19" s="11">
        <f t="shared" si="2"/>
        <v>936.27499999999998</v>
      </c>
    </row>
    <row r="20" spans="1:15" x14ac:dyDescent="0.3">
      <c r="A20">
        <v>19</v>
      </c>
      <c r="B20" t="s">
        <v>33</v>
      </c>
      <c r="C20" t="s">
        <v>51</v>
      </c>
      <c r="D20" t="s">
        <v>53</v>
      </c>
      <c r="E20">
        <v>4</v>
      </c>
      <c r="F20" s="11">
        <v>3800</v>
      </c>
      <c r="G20">
        <f>SUMIF(Vanzari_masini!$A$2:$A$97,"=" &amp; Agenti!A20,Vanzari_masini!$D$2:$D$97)</f>
        <v>13</v>
      </c>
      <c r="H20">
        <v>13</v>
      </c>
      <c r="I20" s="12">
        <f ca="1">AVERAGEIF(Vanzari_masini!$A$2:$A$96,"="&amp;Agenti!A20,Vanzari_masini!$E$4:$E$97)</f>
        <v>33635</v>
      </c>
      <c r="J20">
        <v>33635</v>
      </c>
      <c r="K20" s="12">
        <f t="shared" si="0"/>
        <v>437255</v>
      </c>
      <c r="L20" s="12">
        <v>437255</v>
      </c>
      <c r="M20" s="12">
        <f>L20-250000</f>
        <v>187255</v>
      </c>
      <c r="N20" s="11" t="e" cm="1">
        <f t="array" aca="1" ref="N20" ca="1">CALC_COMISION(K20)</f>
        <v>#NAME?</v>
      </c>
      <c r="O20" s="11">
        <f t="shared" si="2"/>
        <v>936.27499999999998</v>
      </c>
    </row>
    <row r="21" spans="1:15" x14ac:dyDescent="0.3">
      <c r="A21">
        <v>20</v>
      </c>
      <c r="B21" t="s">
        <v>34</v>
      </c>
      <c r="C21" t="s">
        <v>60</v>
      </c>
      <c r="D21" t="s">
        <v>55</v>
      </c>
      <c r="E21">
        <v>6</v>
      </c>
      <c r="F21" s="11">
        <v>3850</v>
      </c>
      <c r="G21">
        <f>SUMIF(Vanzari_masini!$A$2:$A$97,"=" &amp; Agenti!A21,Vanzari_masini!$D$2:$D$97)</f>
        <v>16</v>
      </c>
      <c r="H21">
        <v>16</v>
      </c>
      <c r="I21" s="12">
        <f ca="1">AVERAGEIF(Vanzari_masini!$A$2:$A$96,"="&amp;Agenti!A21,Vanzari_masini!$E$4:$E$97)</f>
        <v>33635</v>
      </c>
      <c r="J21">
        <v>33635</v>
      </c>
      <c r="K21" s="12">
        <f t="shared" si="0"/>
        <v>538160</v>
      </c>
      <c r="L21" s="12">
        <v>538160</v>
      </c>
      <c r="M21" s="12">
        <f t="shared" si="1"/>
        <v>288160</v>
      </c>
      <c r="N21" s="11" t="e" cm="1">
        <f t="array" aca="1" ref="N21" ca="1">CALC_COMISION(K21)</f>
        <v>#NAME?</v>
      </c>
      <c r="O21" s="11">
        <f t="shared" si="2"/>
        <v>1440.8000000000002</v>
      </c>
    </row>
    <row r="22" spans="1:15" x14ac:dyDescent="0.3">
      <c r="A22">
        <v>21</v>
      </c>
      <c r="B22" t="s">
        <v>36</v>
      </c>
      <c r="C22" t="s">
        <v>60</v>
      </c>
      <c r="D22" t="s">
        <v>55</v>
      </c>
      <c r="E22">
        <v>3</v>
      </c>
      <c r="F22" s="11">
        <v>3478</v>
      </c>
      <c r="G22">
        <f>SUMIF(Vanzari_masini!$A$2:$A$97,"=" &amp; Agenti!A22,Vanzari_masini!$D$2:$D$97)</f>
        <v>13</v>
      </c>
      <c r="H22">
        <v>13</v>
      </c>
      <c r="I22" s="12">
        <f ca="1">AVERAGEIF(Vanzari_masini!$A$2:$A$96,"="&amp;Agenti!A22,Vanzari_masini!$E$4:$E$97)</f>
        <v>33635</v>
      </c>
      <c r="J22">
        <v>33635</v>
      </c>
      <c r="K22" s="12">
        <f t="shared" si="0"/>
        <v>437255</v>
      </c>
      <c r="L22" s="12">
        <v>437255</v>
      </c>
      <c r="M22" s="12">
        <f t="shared" si="1"/>
        <v>187255</v>
      </c>
      <c r="N22" s="11" t="e" cm="1">
        <f t="array" aca="1" ref="N22" ca="1">CALC_COMISION(K22)</f>
        <v>#NAME?</v>
      </c>
      <c r="O22" s="11">
        <f t="shared" si="2"/>
        <v>936.27499999999998</v>
      </c>
    </row>
    <row r="23" spans="1:15" x14ac:dyDescent="0.3">
      <c r="A23">
        <v>22</v>
      </c>
      <c r="B23" t="s">
        <v>37</v>
      </c>
      <c r="C23" t="s">
        <v>47</v>
      </c>
      <c r="D23" t="s">
        <v>54</v>
      </c>
      <c r="E23">
        <v>2</v>
      </c>
      <c r="F23" s="11">
        <v>3000</v>
      </c>
      <c r="G23">
        <f>SUMIF(Vanzari_masini!$A$2:$A$97,"=" &amp; Agenti!A23,Vanzari_masini!$D$2:$D$97)</f>
        <v>15</v>
      </c>
      <c r="H23">
        <v>15</v>
      </c>
      <c r="I23" s="12">
        <f ca="1">AVERAGEIF(Vanzari_masini!$A$2:$A$96,"="&amp;Agenti!A23,Vanzari_masini!$E$4:$E$97)</f>
        <v>33635</v>
      </c>
      <c r="J23">
        <v>33635</v>
      </c>
      <c r="K23" s="12">
        <f t="shared" si="0"/>
        <v>504525</v>
      </c>
      <c r="L23" s="12">
        <v>504525</v>
      </c>
      <c r="M23" s="12">
        <f t="shared" si="1"/>
        <v>254525</v>
      </c>
      <c r="N23" s="11" t="e" cm="1">
        <f t="array" aca="1" ref="N23" ca="1">CALC_COMISION(K23)</f>
        <v>#NAME?</v>
      </c>
      <c r="O23" s="11">
        <f t="shared" si="2"/>
        <v>1272.625</v>
      </c>
    </row>
    <row r="24" spans="1:15" x14ac:dyDescent="0.3">
      <c r="A24">
        <v>23</v>
      </c>
      <c r="B24" t="s">
        <v>38</v>
      </c>
      <c r="C24" t="s">
        <v>48</v>
      </c>
      <c r="D24" t="s">
        <v>54</v>
      </c>
      <c r="E24">
        <v>8</v>
      </c>
      <c r="F24" s="11">
        <v>4890</v>
      </c>
      <c r="G24">
        <f>SUMIF(Vanzari_masini!$A$2:$A$97,"=" &amp; Agenti!A24,Vanzari_masini!$D$2:$D$97)</f>
        <v>13</v>
      </c>
      <c r="H24">
        <v>13</v>
      </c>
      <c r="I24" s="12">
        <f ca="1">AVERAGEIF(Vanzari_masini!$A$2:$A$96,"="&amp;Agenti!A24,Vanzari_masini!$E$4:$E$97)</f>
        <v>33635</v>
      </c>
      <c r="J24">
        <v>33635</v>
      </c>
      <c r="K24" s="12">
        <f t="shared" si="0"/>
        <v>437255</v>
      </c>
      <c r="L24" s="12">
        <v>437255</v>
      </c>
      <c r="M24" s="12">
        <f t="shared" si="1"/>
        <v>187255</v>
      </c>
      <c r="N24" s="11" t="e" cm="1">
        <f t="array" aca="1" ref="N24" ca="1">CALC_COMISION(K24)</f>
        <v>#NAME?</v>
      </c>
      <c r="O24" s="11">
        <f t="shared" si="2"/>
        <v>936.27499999999998</v>
      </c>
    </row>
    <row r="25" spans="1:15" x14ac:dyDescent="0.3">
      <c r="A25">
        <v>24</v>
      </c>
      <c r="B25" t="s">
        <v>39</v>
      </c>
      <c r="C25" t="s">
        <v>40</v>
      </c>
      <c r="D25" t="s">
        <v>52</v>
      </c>
      <c r="E25">
        <v>2</v>
      </c>
      <c r="F25" s="11">
        <v>3580</v>
      </c>
      <c r="G25">
        <f>SUMIF(Vanzari_masini!$A$2:$A$97,"=" &amp; Agenti!A25,Vanzari_masini!$D$2:$D$97)</f>
        <v>17</v>
      </c>
      <c r="H25">
        <v>17</v>
      </c>
      <c r="I25" s="12">
        <f ca="1">AVERAGEIF(Vanzari_masini!$A$2:$A$96,"="&amp;Agenti!A25,Vanzari_masini!$E$4:$E$97)</f>
        <v>35270</v>
      </c>
      <c r="J25">
        <v>35270</v>
      </c>
      <c r="K25" s="12">
        <f t="shared" si="0"/>
        <v>599590</v>
      </c>
      <c r="L25" s="12">
        <v>599590</v>
      </c>
      <c r="M25" s="12">
        <f t="shared" si="1"/>
        <v>349590</v>
      </c>
      <c r="N25" s="11" t="e" cm="1">
        <f t="array" aca="1" ref="N25" ca="1">CALC_COMISION(K25)</f>
        <v>#NAME?</v>
      </c>
      <c r="O25" s="11">
        <f t="shared" si="2"/>
        <v>1747.9500000000003</v>
      </c>
    </row>
  </sheetData>
  <autoFilter ref="A1:O25" xr:uid="{00000000-0001-0000-0000-000000000000}"/>
  <conditionalFormatting sqref="N1">
    <cfRule type="cellIs" dxfId="1" priority="1" operator="lessThan">
      <formula>1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175E-D0B9-4303-B034-29768D5D951F}">
  <sheetPr codeName="Sheet2"/>
  <dimension ref="A1:J97"/>
  <sheetViews>
    <sheetView zoomScale="85" zoomScaleNormal="85" workbookViewId="0">
      <selection activeCell="E3" sqref="E3"/>
    </sheetView>
  </sheetViews>
  <sheetFormatPr defaultRowHeight="15.6" x14ac:dyDescent="0.3"/>
  <cols>
    <col min="3" max="3" width="20.33203125" style="9" bestFit="1" customWidth="1"/>
    <col min="4" max="4" width="10.88671875" bestFit="1" customWidth="1"/>
    <col min="5" max="5" width="14.77734375" bestFit="1" customWidth="1"/>
    <col min="8" max="8" width="18.33203125" bestFit="1" customWidth="1"/>
    <col min="9" max="9" width="16.109375" bestFit="1" customWidth="1"/>
    <col min="10" max="10" width="17.88671875" bestFit="1" customWidth="1"/>
    <col min="11" max="11" width="15.5546875" bestFit="1" customWidth="1"/>
  </cols>
  <sheetData>
    <row r="1" spans="1:10" x14ac:dyDescent="0.3">
      <c r="A1" s="1" t="s">
        <v>0</v>
      </c>
      <c r="B1" s="1" t="s">
        <v>1</v>
      </c>
      <c r="C1" s="8" t="s">
        <v>2</v>
      </c>
      <c r="D1" s="2" t="s">
        <v>3</v>
      </c>
      <c r="E1" s="3" t="s">
        <v>4</v>
      </c>
    </row>
    <row r="2" spans="1:10" x14ac:dyDescent="0.3">
      <c r="A2">
        <v>1</v>
      </c>
      <c r="B2" t="s">
        <v>52</v>
      </c>
      <c r="C2" s="10" t="s">
        <v>75</v>
      </c>
      <c r="D2">
        <v>3</v>
      </c>
      <c r="E2" s="12">
        <v>28000</v>
      </c>
    </row>
    <row r="3" spans="1:10" x14ac:dyDescent="0.3">
      <c r="A3">
        <v>1</v>
      </c>
      <c r="B3" t="s">
        <v>52</v>
      </c>
      <c r="C3" s="9" t="s">
        <v>56</v>
      </c>
      <c r="D3">
        <v>5</v>
      </c>
      <c r="E3" s="12">
        <v>36000</v>
      </c>
    </row>
    <row r="4" spans="1:10" x14ac:dyDescent="0.3">
      <c r="A4">
        <v>1</v>
      </c>
      <c r="B4" t="s">
        <v>52</v>
      </c>
      <c r="C4" s="9" t="s">
        <v>57</v>
      </c>
      <c r="D4">
        <v>4</v>
      </c>
      <c r="E4" s="12">
        <v>24550</v>
      </c>
    </row>
    <row r="5" spans="1:10" x14ac:dyDescent="0.3">
      <c r="A5">
        <v>1</v>
      </c>
      <c r="B5" t="s">
        <v>52</v>
      </c>
      <c r="C5" s="9" t="s">
        <v>58</v>
      </c>
      <c r="D5">
        <v>3</v>
      </c>
      <c r="E5" s="12">
        <v>45990</v>
      </c>
    </row>
    <row r="6" spans="1:10" x14ac:dyDescent="0.3">
      <c r="A6">
        <v>2</v>
      </c>
      <c r="B6" t="s">
        <v>52</v>
      </c>
      <c r="C6" s="10" t="s">
        <v>75</v>
      </c>
      <c r="D6">
        <v>1</v>
      </c>
      <c r="E6" s="12">
        <v>28000</v>
      </c>
    </row>
    <row r="7" spans="1:10" x14ac:dyDescent="0.3">
      <c r="A7">
        <v>2</v>
      </c>
      <c r="B7" t="s">
        <v>52</v>
      </c>
      <c r="C7" s="9" t="s">
        <v>56</v>
      </c>
      <c r="D7">
        <v>2</v>
      </c>
      <c r="E7" s="12">
        <v>36000</v>
      </c>
    </row>
    <row r="8" spans="1:10" x14ac:dyDescent="0.3">
      <c r="A8">
        <v>2</v>
      </c>
      <c r="B8" t="s">
        <v>52</v>
      </c>
      <c r="C8" s="9" t="s">
        <v>57</v>
      </c>
      <c r="D8">
        <v>2</v>
      </c>
      <c r="E8" s="12">
        <v>24550</v>
      </c>
    </row>
    <row r="9" spans="1:10" x14ac:dyDescent="0.3">
      <c r="A9">
        <v>2</v>
      </c>
      <c r="B9" t="s">
        <v>52</v>
      </c>
      <c r="C9" s="9" t="s">
        <v>58</v>
      </c>
      <c r="D9">
        <v>3</v>
      </c>
      <c r="E9" s="12">
        <v>45990</v>
      </c>
      <c r="H9" s="22" t="s">
        <v>73</v>
      </c>
      <c r="I9" t="s">
        <v>71</v>
      </c>
      <c r="J9" t="s">
        <v>72</v>
      </c>
    </row>
    <row r="10" spans="1:10" x14ac:dyDescent="0.3">
      <c r="A10">
        <v>3</v>
      </c>
      <c r="B10" t="s">
        <v>52</v>
      </c>
      <c r="C10" s="10" t="s">
        <v>75</v>
      </c>
      <c r="D10">
        <v>1</v>
      </c>
      <c r="E10" s="12">
        <v>28000</v>
      </c>
      <c r="H10" s="14" t="s">
        <v>58</v>
      </c>
      <c r="I10">
        <v>91</v>
      </c>
      <c r="J10">
        <v>1103760</v>
      </c>
    </row>
    <row r="11" spans="1:10" x14ac:dyDescent="0.3">
      <c r="A11">
        <v>3</v>
      </c>
      <c r="B11" t="s">
        <v>52</v>
      </c>
      <c r="C11" s="9" t="s">
        <v>56</v>
      </c>
      <c r="D11">
        <v>2</v>
      </c>
      <c r="E11" s="12">
        <v>36000</v>
      </c>
      <c r="H11" s="23" t="s">
        <v>55</v>
      </c>
      <c r="I11">
        <v>6</v>
      </c>
      <c r="J11">
        <v>91980</v>
      </c>
    </row>
    <row r="12" spans="1:10" x14ac:dyDescent="0.3">
      <c r="A12">
        <v>3</v>
      </c>
      <c r="B12" t="s">
        <v>52</v>
      </c>
      <c r="C12" s="9" t="s">
        <v>57</v>
      </c>
      <c r="D12">
        <v>3</v>
      </c>
      <c r="E12" s="12">
        <v>24550</v>
      </c>
      <c r="H12" s="23" t="s">
        <v>53</v>
      </c>
      <c r="I12">
        <v>23</v>
      </c>
      <c r="J12">
        <v>275940</v>
      </c>
    </row>
    <row r="13" spans="1:10" x14ac:dyDescent="0.3">
      <c r="A13">
        <v>3</v>
      </c>
      <c r="B13" t="s">
        <v>52</v>
      </c>
      <c r="C13" s="9" t="s">
        <v>58</v>
      </c>
      <c r="D13">
        <v>5</v>
      </c>
      <c r="E13" s="12">
        <v>45990</v>
      </c>
      <c r="H13" s="23" t="s">
        <v>52</v>
      </c>
      <c r="I13">
        <v>33</v>
      </c>
      <c r="J13">
        <v>459900</v>
      </c>
    </row>
    <row r="14" spans="1:10" x14ac:dyDescent="0.3">
      <c r="A14">
        <v>4</v>
      </c>
      <c r="B14" t="s">
        <v>53</v>
      </c>
      <c r="C14" s="10" t="s">
        <v>75</v>
      </c>
      <c r="D14">
        <v>2</v>
      </c>
      <c r="E14" s="12">
        <v>28000</v>
      </c>
      <c r="H14" s="23" t="s">
        <v>54</v>
      </c>
      <c r="I14">
        <v>29</v>
      </c>
      <c r="J14">
        <v>275940</v>
      </c>
    </row>
    <row r="15" spans="1:10" x14ac:dyDescent="0.3">
      <c r="A15">
        <v>4</v>
      </c>
      <c r="B15" t="s">
        <v>53</v>
      </c>
      <c r="C15" s="9" t="s">
        <v>56</v>
      </c>
      <c r="D15">
        <v>3</v>
      </c>
      <c r="E15" s="12">
        <v>36000</v>
      </c>
      <c r="H15" s="14" t="s">
        <v>57</v>
      </c>
      <c r="I15">
        <v>94</v>
      </c>
      <c r="J15">
        <v>589200</v>
      </c>
    </row>
    <row r="16" spans="1:10" x14ac:dyDescent="0.3">
      <c r="A16">
        <v>4</v>
      </c>
      <c r="B16" t="s">
        <v>53</v>
      </c>
      <c r="C16" s="9" t="s">
        <v>57</v>
      </c>
      <c r="D16">
        <v>1</v>
      </c>
      <c r="E16" s="12">
        <v>24550</v>
      </c>
      <c r="H16" s="23" t="s">
        <v>55</v>
      </c>
      <c r="I16">
        <v>10</v>
      </c>
      <c r="J16">
        <v>49100</v>
      </c>
    </row>
    <row r="17" spans="1:10" x14ac:dyDescent="0.3">
      <c r="A17">
        <v>4</v>
      </c>
      <c r="B17" t="s">
        <v>53</v>
      </c>
      <c r="C17" s="9" t="s">
        <v>58</v>
      </c>
      <c r="D17">
        <v>3</v>
      </c>
      <c r="E17" s="12">
        <v>45990</v>
      </c>
      <c r="H17" s="23" t="s">
        <v>53</v>
      </c>
      <c r="I17">
        <v>17</v>
      </c>
      <c r="J17">
        <v>147300</v>
      </c>
    </row>
    <row r="18" spans="1:10" x14ac:dyDescent="0.3">
      <c r="A18">
        <v>5</v>
      </c>
      <c r="B18" t="s">
        <v>52</v>
      </c>
      <c r="C18" s="10" t="s">
        <v>75</v>
      </c>
      <c r="D18">
        <v>5</v>
      </c>
      <c r="E18" s="12">
        <v>28000</v>
      </c>
      <c r="H18" s="23" t="s">
        <v>52</v>
      </c>
      <c r="I18">
        <v>37</v>
      </c>
      <c r="J18">
        <v>245500</v>
      </c>
    </row>
    <row r="19" spans="1:10" x14ac:dyDescent="0.3">
      <c r="A19">
        <v>5</v>
      </c>
      <c r="B19" t="s">
        <v>52</v>
      </c>
      <c r="C19" s="9" t="s">
        <v>56</v>
      </c>
      <c r="D19">
        <v>3</v>
      </c>
      <c r="E19" s="12">
        <v>36000</v>
      </c>
      <c r="H19" s="23" t="s">
        <v>54</v>
      </c>
      <c r="I19">
        <v>30</v>
      </c>
      <c r="J19">
        <v>147300</v>
      </c>
    </row>
    <row r="20" spans="1:10" x14ac:dyDescent="0.3">
      <c r="A20">
        <v>5</v>
      </c>
      <c r="B20" t="s">
        <v>52</v>
      </c>
      <c r="C20" s="9" t="s">
        <v>57</v>
      </c>
      <c r="D20">
        <v>1</v>
      </c>
      <c r="E20" s="12">
        <v>24550</v>
      </c>
      <c r="H20" s="14" t="s">
        <v>59</v>
      </c>
      <c r="I20">
        <v>88</v>
      </c>
      <c r="J20">
        <v>672000</v>
      </c>
    </row>
    <row r="21" spans="1:10" x14ac:dyDescent="0.3">
      <c r="A21">
        <v>5</v>
      </c>
      <c r="B21" t="s">
        <v>52</v>
      </c>
      <c r="C21" s="9" t="s">
        <v>58</v>
      </c>
      <c r="D21">
        <v>3</v>
      </c>
      <c r="E21" s="12">
        <v>45990</v>
      </c>
      <c r="H21" s="23" t="s">
        <v>55</v>
      </c>
      <c r="I21">
        <v>8</v>
      </c>
      <c r="J21">
        <v>56000</v>
      </c>
    </row>
    <row r="22" spans="1:10" x14ac:dyDescent="0.3">
      <c r="A22">
        <v>6</v>
      </c>
      <c r="B22" t="s">
        <v>53</v>
      </c>
      <c r="C22" s="10" t="s">
        <v>75</v>
      </c>
      <c r="D22">
        <v>1</v>
      </c>
      <c r="E22" s="12">
        <v>28000</v>
      </c>
      <c r="H22" s="23" t="s">
        <v>53</v>
      </c>
      <c r="I22">
        <v>15</v>
      </c>
      <c r="J22">
        <v>168000</v>
      </c>
    </row>
    <row r="23" spans="1:10" x14ac:dyDescent="0.3">
      <c r="A23">
        <v>6</v>
      </c>
      <c r="B23" t="s">
        <v>53</v>
      </c>
      <c r="C23" s="9" t="s">
        <v>56</v>
      </c>
      <c r="D23">
        <v>6</v>
      </c>
      <c r="E23" s="12">
        <v>36000</v>
      </c>
      <c r="H23" s="23" t="s">
        <v>52</v>
      </c>
      <c r="I23">
        <v>42</v>
      </c>
      <c r="J23">
        <v>280000</v>
      </c>
    </row>
    <row r="24" spans="1:10" x14ac:dyDescent="0.3">
      <c r="A24">
        <v>6</v>
      </c>
      <c r="B24" t="s">
        <v>53</v>
      </c>
      <c r="C24" s="9" t="s">
        <v>57</v>
      </c>
      <c r="D24">
        <v>3</v>
      </c>
      <c r="E24" s="12">
        <v>24550</v>
      </c>
      <c r="H24" s="23" t="s">
        <v>54</v>
      </c>
      <c r="I24">
        <v>23</v>
      </c>
      <c r="J24">
        <v>168000</v>
      </c>
    </row>
    <row r="25" spans="1:10" x14ac:dyDescent="0.3">
      <c r="A25">
        <v>6</v>
      </c>
      <c r="B25" t="s">
        <v>53</v>
      </c>
      <c r="C25" s="9" t="s">
        <v>58</v>
      </c>
      <c r="D25">
        <v>1</v>
      </c>
      <c r="E25" s="12">
        <v>45990</v>
      </c>
      <c r="H25" s="14" t="s">
        <v>56</v>
      </c>
      <c r="I25">
        <v>80</v>
      </c>
      <c r="J25">
        <v>864000</v>
      </c>
    </row>
    <row r="26" spans="1:10" x14ac:dyDescent="0.3">
      <c r="A26">
        <v>7</v>
      </c>
      <c r="B26" t="s">
        <v>53</v>
      </c>
      <c r="C26" s="10" t="s">
        <v>75</v>
      </c>
      <c r="D26">
        <v>3</v>
      </c>
      <c r="E26" s="12">
        <v>28000</v>
      </c>
      <c r="H26" s="23" t="s">
        <v>55</v>
      </c>
      <c r="I26">
        <v>5</v>
      </c>
      <c r="J26">
        <v>72000</v>
      </c>
    </row>
    <row r="27" spans="1:10" x14ac:dyDescent="0.3">
      <c r="A27">
        <v>7</v>
      </c>
      <c r="B27" t="s">
        <v>53</v>
      </c>
      <c r="C27" s="9" t="s">
        <v>56</v>
      </c>
      <c r="D27">
        <v>4</v>
      </c>
      <c r="E27" s="12">
        <v>36000</v>
      </c>
      <c r="H27" s="23" t="s">
        <v>53</v>
      </c>
      <c r="I27">
        <v>21</v>
      </c>
      <c r="J27">
        <v>216000</v>
      </c>
    </row>
    <row r="28" spans="1:10" x14ac:dyDescent="0.3">
      <c r="A28">
        <v>7</v>
      </c>
      <c r="B28" t="s">
        <v>53</v>
      </c>
      <c r="C28" s="9" t="s">
        <v>57</v>
      </c>
      <c r="D28">
        <v>3</v>
      </c>
      <c r="E28" s="12">
        <v>24550</v>
      </c>
      <c r="H28" s="23" t="s">
        <v>52</v>
      </c>
      <c r="I28">
        <v>33</v>
      </c>
      <c r="J28">
        <v>360000</v>
      </c>
    </row>
    <row r="29" spans="1:10" x14ac:dyDescent="0.3">
      <c r="A29">
        <v>7</v>
      </c>
      <c r="B29" t="s">
        <v>53</v>
      </c>
      <c r="C29" s="9" t="s">
        <v>58</v>
      </c>
      <c r="D29">
        <v>4</v>
      </c>
      <c r="E29" s="12">
        <v>45990</v>
      </c>
      <c r="H29" s="23" t="s">
        <v>54</v>
      </c>
      <c r="I29">
        <v>21</v>
      </c>
      <c r="J29">
        <v>216000</v>
      </c>
    </row>
    <row r="30" spans="1:10" x14ac:dyDescent="0.3">
      <c r="A30">
        <v>8</v>
      </c>
      <c r="B30" t="s">
        <v>52</v>
      </c>
      <c r="C30" s="10" t="s">
        <v>75</v>
      </c>
      <c r="D30">
        <v>2</v>
      </c>
      <c r="E30" s="12">
        <v>28000</v>
      </c>
      <c r="H30" s="14" t="s">
        <v>74</v>
      </c>
      <c r="I30">
        <v>353</v>
      </c>
      <c r="J30">
        <v>3228960</v>
      </c>
    </row>
    <row r="31" spans="1:10" x14ac:dyDescent="0.3">
      <c r="A31">
        <v>8</v>
      </c>
      <c r="B31" t="s">
        <v>52</v>
      </c>
      <c r="C31" s="9" t="s">
        <v>56</v>
      </c>
      <c r="D31">
        <v>1</v>
      </c>
      <c r="E31" s="12">
        <v>36000</v>
      </c>
    </row>
    <row r="32" spans="1:10" x14ac:dyDescent="0.3">
      <c r="A32">
        <v>8</v>
      </c>
      <c r="B32" t="s">
        <v>52</v>
      </c>
      <c r="C32" s="9" t="s">
        <v>57</v>
      </c>
      <c r="D32">
        <v>5</v>
      </c>
      <c r="E32" s="12">
        <v>24550</v>
      </c>
    </row>
    <row r="33" spans="1:5" x14ac:dyDescent="0.3">
      <c r="A33">
        <v>8</v>
      </c>
      <c r="B33" t="s">
        <v>52</v>
      </c>
      <c r="C33" s="9" t="s">
        <v>58</v>
      </c>
      <c r="D33">
        <v>2</v>
      </c>
      <c r="E33" s="12">
        <v>45990</v>
      </c>
    </row>
    <row r="34" spans="1:5" x14ac:dyDescent="0.3">
      <c r="A34">
        <v>9</v>
      </c>
      <c r="B34" t="s">
        <v>54</v>
      </c>
      <c r="C34" s="10" t="s">
        <v>75</v>
      </c>
      <c r="D34">
        <v>3</v>
      </c>
      <c r="E34" s="12">
        <v>28000</v>
      </c>
    </row>
    <row r="35" spans="1:5" x14ac:dyDescent="0.3">
      <c r="A35">
        <v>9</v>
      </c>
      <c r="B35" t="s">
        <v>54</v>
      </c>
      <c r="C35" s="9" t="s">
        <v>56</v>
      </c>
      <c r="D35">
        <v>2</v>
      </c>
      <c r="E35" s="12">
        <v>36000</v>
      </c>
    </row>
    <row r="36" spans="1:5" x14ac:dyDescent="0.3">
      <c r="A36">
        <v>9</v>
      </c>
      <c r="B36" t="s">
        <v>54</v>
      </c>
      <c r="C36" s="9" t="s">
        <v>57</v>
      </c>
      <c r="D36">
        <v>5</v>
      </c>
      <c r="E36" s="12">
        <v>24550</v>
      </c>
    </row>
    <row r="37" spans="1:5" x14ac:dyDescent="0.3">
      <c r="A37">
        <v>9</v>
      </c>
      <c r="B37" t="s">
        <v>54</v>
      </c>
      <c r="C37" s="9" t="s">
        <v>58</v>
      </c>
      <c r="D37">
        <v>3</v>
      </c>
      <c r="E37" s="12">
        <v>45990</v>
      </c>
    </row>
    <row r="38" spans="1:5" x14ac:dyDescent="0.3">
      <c r="A38">
        <v>10</v>
      </c>
      <c r="B38" t="s">
        <v>54</v>
      </c>
      <c r="C38" s="10" t="s">
        <v>75</v>
      </c>
      <c r="D38">
        <v>4</v>
      </c>
      <c r="E38" s="12">
        <v>28000</v>
      </c>
    </row>
    <row r="39" spans="1:5" x14ac:dyDescent="0.3">
      <c r="A39">
        <v>10</v>
      </c>
      <c r="B39" t="s">
        <v>54</v>
      </c>
      <c r="C39" s="9" t="s">
        <v>56</v>
      </c>
      <c r="D39">
        <v>5</v>
      </c>
      <c r="E39" s="12">
        <v>36000</v>
      </c>
    </row>
    <row r="40" spans="1:5" x14ac:dyDescent="0.3">
      <c r="A40">
        <v>10</v>
      </c>
      <c r="B40" t="s">
        <v>54</v>
      </c>
      <c r="C40" s="9" t="s">
        <v>57</v>
      </c>
      <c r="D40">
        <v>6</v>
      </c>
      <c r="E40" s="12">
        <v>24550</v>
      </c>
    </row>
    <row r="41" spans="1:5" x14ac:dyDescent="0.3">
      <c r="A41">
        <v>10</v>
      </c>
      <c r="B41" t="s">
        <v>54</v>
      </c>
      <c r="C41" s="9" t="s">
        <v>58</v>
      </c>
      <c r="D41">
        <v>2</v>
      </c>
      <c r="E41" s="12">
        <v>45990</v>
      </c>
    </row>
    <row r="42" spans="1:5" x14ac:dyDescent="0.3">
      <c r="A42">
        <v>11</v>
      </c>
      <c r="B42" t="s">
        <v>54</v>
      </c>
      <c r="C42" s="10" t="s">
        <v>75</v>
      </c>
      <c r="D42">
        <v>7</v>
      </c>
      <c r="E42" s="12">
        <v>28000</v>
      </c>
    </row>
    <row r="43" spans="1:5" x14ac:dyDescent="0.3">
      <c r="A43">
        <v>11</v>
      </c>
      <c r="B43" t="s">
        <v>54</v>
      </c>
      <c r="C43" s="9" t="s">
        <v>56</v>
      </c>
      <c r="D43">
        <v>5</v>
      </c>
      <c r="E43" s="12">
        <v>36000</v>
      </c>
    </row>
    <row r="44" spans="1:5" x14ac:dyDescent="0.3">
      <c r="A44">
        <v>11</v>
      </c>
      <c r="B44" t="s">
        <v>54</v>
      </c>
      <c r="C44" s="9" t="s">
        <v>57</v>
      </c>
      <c r="D44">
        <v>2</v>
      </c>
      <c r="E44" s="12">
        <v>24550</v>
      </c>
    </row>
    <row r="45" spans="1:5" x14ac:dyDescent="0.3">
      <c r="A45">
        <v>11</v>
      </c>
      <c r="B45" t="s">
        <v>54</v>
      </c>
      <c r="C45" s="9" t="s">
        <v>58</v>
      </c>
      <c r="D45">
        <v>7</v>
      </c>
      <c r="E45" s="12">
        <v>45990</v>
      </c>
    </row>
    <row r="46" spans="1:5" x14ac:dyDescent="0.3">
      <c r="A46">
        <v>12</v>
      </c>
      <c r="B46" t="s">
        <v>54</v>
      </c>
      <c r="C46" s="10" t="s">
        <v>75</v>
      </c>
      <c r="D46">
        <v>4</v>
      </c>
      <c r="E46" s="12">
        <v>28000</v>
      </c>
    </row>
    <row r="47" spans="1:5" x14ac:dyDescent="0.3">
      <c r="A47">
        <v>12</v>
      </c>
      <c r="B47" t="s">
        <v>54</v>
      </c>
      <c r="C47" s="9" t="s">
        <v>56</v>
      </c>
      <c r="D47">
        <v>3</v>
      </c>
      <c r="E47" s="12">
        <v>36000</v>
      </c>
    </row>
    <row r="48" spans="1:5" x14ac:dyDescent="0.3">
      <c r="A48">
        <v>12</v>
      </c>
      <c r="B48" t="s">
        <v>54</v>
      </c>
      <c r="C48" s="9" t="s">
        <v>57</v>
      </c>
      <c r="D48">
        <v>8</v>
      </c>
      <c r="E48" s="12">
        <v>24550</v>
      </c>
    </row>
    <row r="49" spans="1:5" x14ac:dyDescent="0.3">
      <c r="A49">
        <v>12</v>
      </c>
      <c r="B49" t="s">
        <v>54</v>
      </c>
      <c r="C49" s="9" t="s">
        <v>58</v>
      </c>
      <c r="D49">
        <v>9</v>
      </c>
      <c r="E49" s="12">
        <v>45990</v>
      </c>
    </row>
    <row r="50" spans="1:5" x14ac:dyDescent="0.3">
      <c r="A50">
        <v>13</v>
      </c>
      <c r="B50" t="s">
        <v>53</v>
      </c>
      <c r="C50" s="10" t="s">
        <v>75</v>
      </c>
      <c r="D50">
        <v>1</v>
      </c>
      <c r="E50" s="12">
        <v>28000</v>
      </c>
    </row>
    <row r="51" spans="1:5" x14ac:dyDescent="0.3">
      <c r="A51">
        <v>13</v>
      </c>
      <c r="B51" t="s">
        <v>53</v>
      </c>
      <c r="C51" s="9" t="s">
        <v>56</v>
      </c>
      <c r="D51">
        <v>3</v>
      </c>
      <c r="E51" s="12">
        <v>36000</v>
      </c>
    </row>
    <row r="52" spans="1:5" x14ac:dyDescent="0.3">
      <c r="A52">
        <v>13</v>
      </c>
      <c r="B52" t="s">
        <v>53</v>
      </c>
      <c r="C52" s="9" t="s">
        <v>57</v>
      </c>
      <c r="D52">
        <v>5</v>
      </c>
      <c r="E52" s="12">
        <v>24550</v>
      </c>
    </row>
    <row r="53" spans="1:5" x14ac:dyDescent="0.3">
      <c r="A53">
        <v>13</v>
      </c>
      <c r="B53" t="s">
        <v>53</v>
      </c>
      <c r="C53" s="9" t="s">
        <v>58</v>
      </c>
      <c r="D53">
        <v>7</v>
      </c>
      <c r="E53" s="12">
        <v>45990</v>
      </c>
    </row>
    <row r="54" spans="1:5" x14ac:dyDescent="0.3">
      <c r="A54">
        <v>14</v>
      </c>
      <c r="B54" t="s">
        <v>52</v>
      </c>
      <c r="C54" s="10" t="s">
        <v>75</v>
      </c>
      <c r="D54">
        <v>9</v>
      </c>
      <c r="E54" s="12">
        <v>28000</v>
      </c>
    </row>
    <row r="55" spans="1:5" x14ac:dyDescent="0.3">
      <c r="A55">
        <v>14</v>
      </c>
      <c r="B55" t="s">
        <v>52</v>
      </c>
      <c r="C55" s="9" t="s">
        <v>56</v>
      </c>
      <c r="D55">
        <v>5</v>
      </c>
      <c r="E55" s="12">
        <v>36000</v>
      </c>
    </row>
    <row r="56" spans="1:5" x14ac:dyDescent="0.3">
      <c r="A56">
        <v>14</v>
      </c>
      <c r="B56" t="s">
        <v>52</v>
      </c>
      <c r="C56" s="9" t="s">
        <v>57</v>
      </c>
      <c r="D56">
        <v>8</v>
      </c>
      <c r="E56" s="12">
        <v>24550</v>
      </c>
    </row>
    <row r="57" spans="1:5" x14ac:dyDescent="0.3">
      <c r="A57">
        <v>14</v>
      </c>
      <c r="B57" t="s">
        <v>52</v>
      </c>
      <c r="C57" s="9" t="s">
        <v>58</v>
      </c>
      <c r="D57">
        <v>9</v>
      </c>
      <c r="E57" s="12">
        <v>45990</v>
      </c>
    </row>
    <row r="58" spans="1:5" x14ac:dyDescent="0.3">
      <c r="A58">
        <v>15</v>
      </c>
      <c r="B58" t="s">
        <v>52</v>
      </c>
      <c r="C58" s="10" t="s">
        <v>75</v>
      </c>
      <c r="D58">
        <v>7</v>
      </c>
      <c r="E58" s="12">
        <v>28000</v>
      </c>
    </row>
    <row r="59" spans="1:5" x14ac:dyDescent="0.3">
      <c r="A59">
        <v>15</v>
      </c>
      <c r="B59" t="s">
        <v>52</v>
      </c>
      <c r="C59" s="9" t="s">
        <v>56</v>
      </c>
      <c r="D59">
        <v>2</v>
      </c>
      <c r="E59" s="12">
        <v>36000</v>
      </c>
    </row>
    <row r="60" spans="1:5" x14ac:dyDescent="0.3">
      <c r="A60">
        <v>15</v>
      </c>
      <c r="B60" t="s">
        <v>52</v>
      </c>
      <c r="C60" s="9" t="s">
        <v>57</v>
      </c>
      <c r="D60">
        <v>3</v>
      </c>
      <c r="E60" s="12">
        <v>24550</v>
      </c>
    </row>
    <row r="61" spans="1:5" x14ac:dyDescent="0.3">
      <c r="A61">
        <v>15</v>
      </c>
      <c r="B61" t="s">
        <v>52</v>
      </c>
      <c r="C61" s="9" t="s">
        <v>58</v>
      </c>
      <c r="D61">
        <v>2</v>
      </c>
      <c r="E61" s="12">
        <v>45990</v>
      </c>
    </row>
    <row r="62" spans="1:5" x14ac:dyDescent="0.3">
      <c r="A62">
        <v>16</v>
      </c>
      <c r="B62" t="s">
        <v>52</v>
      </c>
      <c r="C62" s="10" t="s">
        <v>75</v>
      </c>
      <c r="D62">
        <v>5</v>
      </c>
      <c r="E62" s="12">
        <v>28000</v>
      </c>
    </row>
    <row r="63" spans="1:5" x14ac:dyDescent="0.3">
      <c r="A63">
        <v>16</v>
      </c>
      <c r="B63" t="s">
        <v>52</v>
      </c>
      <c r="C63" s="9" t="s">
        <v>56</v>
      </c>
      <c r="D63">
        <v>3</v>
      </c>
      <c r="E63" s="12">
        <v>36000</v>
      </c>
    </row>
    <row r="64" spans="1:5" x14ac:dyDescent="0.3">
      <c r="A64">
        <v>16</v>
      </c>
      <c r="B64" t="s">
        <v>52</v>
      </c>
      <c r="C64" s="9" t="s">
        <v>57</v>
      </c>
      <c r="D64">
        <v>4</v>
      </c>
      <c r="E64" s="12">
        <v>24550</v>
      </c>
    </row>
    <row r="65" spans="1:5" x14ac:dyDescent="0.3">
      <c r="A65">
        <v>16</v>
      </c>
      <c r="B65" t="s">
        <v>52</v>
      </c>
      <c r="C65" s="9" t="s">
        <v>58</v>
      </c>
      <c r="D65">
        <v>5</v>
      </c>
      <c r="E65" s="12">
        <v>45990</v>
      </c>
    </row>
    <row r="66" spans="1:5" x14ac:dyDescent="0.3">
      <c r="A66">
        <v>17</v>
      </c>
      <c r="B66" t="s">
        <v>52</v>
      </c>
      <c r="C66" s="10" t="s">
        <v>75</v>
      </c>
      <c r="D66">
        <v>3</v>
      </c>
      <c r="E66" s="12">
        <v>28000</v>
      </c>
    </row>
    <row r="67" spans="1:5" x14ac:dyDescent="0.3">
      <c r="A67">
        <v>17</v>
      </c>
      <c r="B67" t="s">
        <v>52</v>
      </c>
      <c r="C67" s="9" t="s">
        <v>56</v>
      </c>
      <c r="D67">
        <v>6</v>
      </c>
      <c r="E67" s="12">
        <v>36000</v>
      </c>
    </row>
    <row r="68" spans="1:5" x14ac:dyDescent="0.3">
      <c r="A68">
        <v>17</v>
      </c>
      <c r="B68" t="s">
        <v>52</v>
      </c>
      <c r="C68" s="9" t="s">
        <v>57</v>
      </c>
      <c r="D68">
        <v>1</v>
      </c>
      <c r="E68" s="12">
        <v>24550</v>
      </c>
    </row>
    <row r="69" spans="1:5" x14ac:dyDescent="0.3">
      <c r="A69">
        <v>17</v>
      </c>
      <c r="B69" t="s">
        <v>52</v>
      </c>
      <c r="C69" s="9" t="s">
        <v>58</v>
      </c>
      <c r="D69">
        <v>0</v>
      </c>
      <c r="E69" s="12">
        <v>45990</v>
      </c>
    </row>
    <row r="70" spans="1:5" x14ac:dyDescent="0.3">
      <c r="A70">
        <v>18</v>
      </c>
      <c r="B70" t="s">
        <v>53</v>
      </c>
      <c r="C70" s="10" t="s">
        <v>75</v>
      </c>
      <c r="D70">
        <v>7</v>
      </c>
      <c r="E70" s="12">
        <v>28000</v>
      </c>
    </row>
    <row r="71" spans="1:5" x14ac:dyDescent="0.3">
      <c r="A71">
        <v>18</v>
      </c>
      <c r="B71" t="s">
        <v>53</v>
      </c>
      <c r="C71" s="9" t="s">
        <v>56</v>
      </c>
      <c r="D71">
        <v>3</v>
      </c>
      <c r="E71" s="12">
        <v>36000</v>
      </c>
    </row>
    <row r="72" spans="1:5" x14ac:dyDescent="0.3">
      <c r="A72">
        <v>18</v>
      </c>
      <c r="B72" t="s">
        <v>53</v>
      </c>
      <c r="C72" s="9" t="s">
        <v>57</v>
      </c>
      <c r="D72">
        <v>2</v>
      </c>
      <c r="E72" s="12">
        <v>24550</v>
      </c>
    </row>
    <row r="73" spans="1:5" x14ac:dyDescent="0.3">
      <c r="A73">
        <v>18</v>
      </c>
      <c r="B73" t="s">
        <v>53</v>
      </c>
      <c r="C73" s="9" t="s">
        <v>58</v>
      </c>
      <c r="D73">
        <v>1</v>
      </c>
      <c r="E73" s="12">
        <v>45990</v>
      </c>
    </row>
    <row r="74" spans="1:5" x14ac:dyDescent="0.3">
      <c r="A74">
        <v>19</v>
      </c>
      <c r="B74" t="s">
        <v>53</v>
      </c>
      <c r="C74" s="10" t="s">
        <v>75</v>
      </c>
      <c r="D74">
        <v>1</v>
      </c>
      <c r="E74" s="12">
        <v>28000</v>
      </c>
    </row>
    <row r="75" spans="1:5" x14ac:dyDescent="0.3">
      <c r="A75">
        <v>19</v>
      </c>
      <c r="B75" t="s">
        <v>53</v>
      </c>
      <c r="C75" s="9" t="s">
        <v>56</v>
      </c>
      <c r="D75">
        <v>2</v>
      </c>
      <c r="E75" s="12">
        <v>36000</v>
      </c>
    </row>
    <row r="76" spans="1:5" x14ac:dyDescent="0.3">
      <c r="A76">
        <v>19</v>
      </c>
      <c r="B76" t="s">
        <v>53</v>
      </c>
      <c r="C76" s="9" t="s">
        <v>57</v>
      </c>
      <c r="D76">
        <v>3</v>
      </c>
      <c r="E76" s="12">
        <v>24550</v>
      </c>
    </row>
    <row r="77" spans="1:5" x14ac:dyDescent="0.3">
      <c r="A77">
        <v>19</v>
      </c>
      <c r="B77" t="s">
        <v>53</v>
      </c>
      <c r="C77" s="9" t="s">
        <v>58</v>
      </c>
      <c r="D77">
        <v>7</v>
      </c>
      <c r="E77" s="12">
        <v>45990</v>
      </c>
    </row>
    <row r="78" spans="1:5" x14ac:dyDescent="0.3">
      <c r="A78">
        <v>20</v>
      </c>
      <c r="B78" t="s">
        <v>55</v>
      </c>
      <c r="C78" s="10" t="s">
        <v>75</v>
      </c>
      <c r="D78">
        <v>6</v>
      </c>
      <c r="E78" s="12">
        <v>28000</v>
      </c>
    </row>
    <row r="79" spans="1:5" x14ac:dyDescent="0.3">
      <c r="A79">
        <v>20</v>
      </c>
      <c r="B79" t="s">
        <v>55</v>
      </c>
      <c r="C79" s="9" t="s">
        <v>56</v>
      </c>
      <c r="D79">
        <v>2</v>
      </c>
      <c r="E79" s="12">
        <v>36000</v>
      </c>
    </row>
    <row r="80" spans="1:5" x14ac:dyDescent="0.3">
      <c r="A80">
        <v>20</v>
      </c>
      <c r="B80" t="s">
        <v>55</v>
      </c>
      <c r="C80" s="9" t="s">
        <v>57</v>
      </c>
      <c r="D80">
        <v>8</v>
      </c>
      <c r="E80" s="12">
        <v>24550</v>
      </c>
    </row>
    <row r="81" spans="1:5" x14ac:dyDescent="0.3">
      <c r="A81">
        <v>20</v>
      </c>
      <c r="B81" t="s">
        <v>55</v>
      </c>
      <c r="C81" s="9" t="s">
        <v>58</v>
      </c>
      <c r="D81">
        <v>0</v>
      </c>
      <c r="E81" s="12">
        <v>45990</v>
      </c>
    </row>
    <row r="82" spans="1:5" x14ac:dyDescent="0.3">
      <c r="A82">
        <v>21</v>
      </c>
      <c r="B82" t="s">
        <v>55</v>
      </c>
      <c r="C82" s="10" t="s">
        <v>75</v>
      </c>
      <c r="D82">
        <v>2</v>
      </c>
      <c r="E82" s="12">
        <v>28000</v>
      </c>
    </row>
    <row r="83" spans="1:5" x14ac:dyDescent="0.3">
      <c r="A83">
        <v>21</v>
      </c>
      <c r="B83" t="s">
        <v>55</v>
      </c>
      <c r="C83" s="9" t="s">
        <v>56</v>
      </c>
      <c r="D83">
        <v>3</v>
      </c>
      <c r="E83" s="12">
        <v>36000</v>
      </c>
    </row>
    <row r="84" spans="1:5" x14ac:dyDescent="0.3">
      <c r="A84">
        <v>21</v>
      </c>
      <c r="B84" t="s">
        <v>55</v>
      </c>
      <c r="C84" s="9" t="s">
        <v>57</v>
      </c>
      <c r="D84">
        <v>2</v>
      </c>
      <c r="E84" s="12">
        <v>24550</v>
      </c>
    </row>
    <row r="85" spans="1:5" x14ac:dyDescent="0.3">
      <c r="A85">
        <v>21</v>
      </c>
      <c r="B85" t="s">
        <v>55</v>
      </c>
      <c r="C85" s="9" t="s">
        <v>58</v>
      </c>
      <c r="D85">
        <v>6</v>
      </c>
      <c r="E85" s="12">
        <v>45990</v>
      </c>
    </row>
    <row r="86" spans="1:5" x14ac:dyDescent="0.3">
      <c r="A86">
        <v>22</v>
      </c>
      <c r="B86" t="s">
        <v>54</v>
      </c>
      <c r="C86" s="10" t="s">
        <v>75</v>
      </c>
      <c r="D86">
        <v>2</v>
      </c>
      <c r="E86" s="12">
        <v>28000</v>
      </c>
    </row>
    <row r="87" spans="1:5" x14ac:dyDescent="0.3">
      <c r="A87">
        <v>22</v>
      </c>
      <c r="B87" t="s">
        <v>54</v>
      </c>
      <c r="C87" s="9" t="s">
        <v>56</v>
      </c>
      <c r="D87">
        <v>1</v>
      </c>
      <c r="E87" s="12">
        <v>36000</v>
      </c>
    </row>
    <row r="88" spans="1:5" x14ac:dyDescent="0.3">
      <c r="A88">
        <v>22</v>
      </c>
      <c r="B88" t="s">
        <v>54</v>
      </c>
      <c r="C88" s="9" t="s">
        <v>57</v>
      </c>
      <c r="D88">
        <v>7</v>
      </c>
      <c r="E88" s="12">
        <v>24550</v>
      </c>
    </row>
    <row r="89" spans="1:5" x14ac:dyDescent="0.3">
      <c r="A89">
        <v>22</v>
      </c>
      <c r="B89" t="s">
        <v>54</v>
      </c>
      <c r="C89" s="9" t="s">
        <v>58</v>
      </c>
      <c r="D89">
        <v>5</v>
      </c>
      <c r="E89" s="12">
        <v>45990</v>
      </c>
    </row>
    <row r="90" spans="1:5" x14ac:dyDescent="0.3">
      <c r="A90">
        <v>23</v>
      </c>
      <c r="B90" t="s">
        <v>54</v>
      </c>
      <c r="C90" s="10" t="s">
        <v>75</v>
      </c>
      <c r="D90">
        <v>3</v>
      </c>
      <c r="E90" s="12">
        <v>28000</v>
      </c>
    </row>
    <row r="91" spans="1:5" x14ac:dyDescent="0.3">
      <c r="A91">
        <v>23</v>
      </c>
      <c r="B91" t="s">
        <v>54</v>
      </c>
      <c r="C91" s="9" t="s">
        <v>56</v>
      </c>
      <c r="D91">
        <v>5</v>
      </c>
      <c r="E91" s="12">
        <v>36000</v>
      </c>
    </row>
    <row r="92" spans="1:5" x14ac:dyDescent="0.3">
      <c r="A92">
        <v>23</v>
      </c>
      <c r="B92" t="s">
        <v>54</v>
      </c>
      <c r="C92" s="9" t="s">
        <v>57</v>
      </c>
      <c r="D92">
        <v>2</v>
      </c>
      <c r="E92" s="12">
        <v>24550</v>
      </c>
    </row>
    <row r="93" spans="1:5" x14ac:dyDescent="0.3">
      <c r="A93">
        <v>23</v>
      </c>
      <c r="B93" t="s">
        <v>54</v>
      </c>
      <c r="C93" s="9" t="s">
        <v>58</v>
      </c>
      <c r="D93">
        <v>3</v>
      </c>
      <c r="E93" s="12">
        <v>45990</v>
      </c>
    </row>
    <row r="94" spans="1:5" x14ac:dyDescent="0.3">
      <c r="A94">
        <v>24</v>
      </c>
      <c r="B94" t="s">
        <v>52</v>
      </c>
      <c r="C94" s="10" t="s">
        <v>75</v>
      </c>
      <c r="D94">
        <v>6</v>
      </c>
      <c r="E94" s="12">
        <v>28000</v>
      </c>
    </row>
    <row r="95" spans="1:5" x14ac:dyDescent="0.3">
      <c r="A95">
        <v>24</v>
      </c>
      <c r="B95" t="s">
        <v>52</v>
      </c>
      <c r="C95" s="9" t="s">
        <v>56</v>
      </c>
      <c r="D95">
        <v>4</v>
      </c>
      <c r="E95" s="12">
        <v>36000</v>
      </c>
    </row>
    <row r="96" spans="1:5" x14ac:dyDescent="0.3">
      <c r="A96">
        <v>24</v>
      </c>
      <c r="B96" t="s">
        <v>52</v>
      </c>
      <c r="C96" s="9" t="s">
        <v>57</v>
      </c>
      <c r="D96">
        <v>6</v>
      </c>
      <c r="E96" s="12">
        <v>24550</v>
      </c>
    </row>
    <row r="97" spans="1:5" x14ac:dyDescent="0.3">
      <c r="A97">
        <v>24</v>
      </c>
      <c r="B97" t="s">
        <v>52</v>
      </c>
      <c r="C97" s="9" t="s">
        <v>58</v>
      </c>
      <c r="D97">
        <v>1</v>
      </c>
      <c r="E97" s="12">
        <v>45990</v>
      </c>
    </row>
  </sheetData>
  <autoFilter ref="A1:E97" xr:uid="{61B9175E-D0B9-4303-B034-29768D5D951F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B679-4DA4-4785-B983-84D489A4D879}">
  <sheetPr codeName="Sheet3"/>
  <dimension ref="A2:H68"/>
  <sheetViews>
    <sheetView tabSelected="1" workbookViewId="0">
      <selection activeCell="C9" sqref="C9"/>
    </sheetView>
  </sheetViews>
  <sheetFormatPr defaultRowHeight="14.4" x14ac:dyDescent="0.3"/>
  <cols>
    <col min="1" max="1" width="10" bestFit="1" customWidth="1"/>
    <col min="2" max="2" width="13.5546875" style="13" bestFit="1" customWidth="1"/>
    <col min="3" max="3" width="12.77734375" bestFit="1" customWidth="1"/>
    <col min="4" max="4" width="16.5546875" bestFit="1" customWidth="1"/>
    <col min="5" max="5" width="10.77734375" bestFit="1" customWidth="1"/>
    <col min="6" max="6" width="14.88671875" bestFit="1" customWidth="1"/>
  </cols>
  <sheetData>
    <row r="2" spans="1:8" x14ac:dyDescent="0.3">
      <c r="B2" s="13" t="s">
        <v>70</v>
      </c>
    </row>
    <row r="4" spans="1:8" x14ac:dyDescent="0.3">
      <c r="B4" s="16" t="s">
        <v>61</v>
      </c>
      <c r="C4" s="25">
        <v>7700</v>
      </c>
    </row>
    <row r="5" spans="1:8" x14ac:dyDescent="0.3">
      <c r="B5" s="16" t="s">
        <v>62</v>
      </c>
      <c r="C5" s="15">
        <v>24</v>
      </c>
      <c r="H5" s="12"/>
    </row>
    <row r="6" spans="1:8" x14ac:dyDescent="0.3">
      <c r="B6" s="16" t="s">
        <v>63</v>
      </c>
      <c r="C6" s="24">
        <v>8.2500000000000004E-2</v>
      </c>
    </row>
    <row r="8" spans="1:8" x14ac:dyDescent="0.3">
      <c r="A8" s="20" t="s">
        <v>69</v>
      </c>
      <c r="B8" s="21" t="s">
        <v>64</v>
      </c>
      <c r="C8" s="20" t="s">
        <v>65</v>
      </c>
      <c r="D8" s="20" t="s">
        <v>66</v>
      </c>
      <c r="E8" s="20" t="s">
        <v>67</v>
      </c>
      <c r="F8" s="20" t="s">
        <v>68</v>
      </c>
    </row>
    <row r="9" spans="1:8" x14ac:dyDescent="0.3">
      <c r="A9" s="17">
        <v>45422</v>
      </c>
      <c r="B9" s="16">
        <v>1</v>
      </c>
      <c r="C9" s="18">
        <f>-PMT($C$6/12,$C$5,$C$4)</f>
        <v>349.12876176188223</v>
      </c>
      <c r="D9" s="19">
        <f>-IPMT($C$6/12,B9,$C$5,$C$4)</f>
        <v>52.9375</v>
      </c>
      <c r="E9" s="19">
        <f>-PPMT($C$6/12,B9,$C$5,$C$4)</f>
        <v>296.19126176188223</v>
      </c>
      <c r="F9" s="19">
        <f>$C$4-SUM($E$9:E9)</f>
        <v>7403.8087382381182</v>
      </c>
    </row>
    <row r="10" spans="1:8" x14ac:dyDescent="0.3">
      <c r="A10" s="17">
        <v>45453</v>
      </c>
      <c r="B10" s="16">
        <v>2</v>
      </c>
      <c r="C10" s="18">
        <f>-PMT($C$6/12,$C$5,$C$4)</f>
        <v>349.12876176188223</v>
      </c>
      <c r="D10" s="19">
        <f>-IPMT($C$6/12,B10,$C$5,$C$4)</f>
        <v>50.901185075387055</v>
      </c>
      <c r="E10" s="19">
        <f>-PPMT($C$6/12,B10,$C$5,$C$4)</f>
        <v>298.22757668649524</v>
      </c>
      <c r="F10" s="19">
        <f>$C$4-SUM($E$9:E10)</f>
        <v>7105.5811615516222</v>
      </c>
    </row>
    <row r="11" spans="1:8" x14ac:dyDescent="0.3">
      <c r="A11" s="17">
        <v>45483</v>
      </c>
      <c r="B11" s="16">
        <v>3</v>
      </c>
      <c r="C11" s="18">
        <f>-PMT($C$6/12,$C$5,$C$4)</f>
        <v>349.12876176188223</v>
      </c>
      <c r="D11" s="19">
        <f>-IPMT($C$6/12,B11,$C$5,$C$4)</f>
        <v>48.850870485667407</v>
      </c>
      <c r="E11" s="19">
        <f>-PPMT($C$6/12,B11,$C$5,$C$4)</f>
        <v>300.27789127621486</v>
      </c>
      <c r="F11" s="19">
        <f>$C$4-SUM($E$9:E11)</f>
        <v>6805.3032702754081</v>
      </c>
    </row>
    <row r="12" spans="1:8" x14ac:dyDescent="0.3">
      <c r="A12" s="17">
        <v>45514</v>
      </c>
      <c r="B12" s="16">
        <v>4</v>
      </c>
      <c r="C12" s="18">
        <f>-PMT($C$6/12,$C$5,$C$4)</f>
        <v>349.12876176188223</v>
      </c>
      <c r="D12" s="19">
        <f>-IPMT($C$6/12,B12,$C$5,$C$4)</f>
        <v>46.786459983143423</v>
      </c>
      <c r="E12" s="19">
        <f>-PPMT($C$6/12,B12,$C$5,$C$4)</f>
        <v>302.34230177873883</v>
      </c>
      <c r="F12" s="19">
        <f>$C$4-SUM($E$9:E12)</f>
        <v>6502.960968496669</v>
      </c>
    </row>
    <row r="13" spans="1:8" x14ac:dyDescent="0.3">
      <c r="A13" s="17">
        <v>45545</v>
      </c>
      <c r="B13" s="16">
        <v>5</v>
      </c>
      <c r="C13" s="18">
        <f>-PMT($C$6/12,$C$5,$C$4)</f>
        <v>349.12876176188223</v>
      </c>
      <c r="D13" s="19">
        <f>-IPMT($C$6/12,B13,$C$5,$C$4)</f>
        <v>44.707856658414613</v>
      </c>
      <c r="E13" s="19">
        <f>-PPMT($C$6/12,B13,$C$5,$C$4)</f>
        <v>304.42090510346765</v>
      </c>
      <c r="F13" s="19">
        <f>$C$4-SUM($E$9:E13)</f>
        <v>6198.5400633932013</v>
      </c>
    </row>
    <row r="14" spans="1:8" x14ac:dyDescent="0.3">
      <c r="A14" s="17">
        <v>45575</v>
      </c>
      <c r="B14" s="16">
        <v>6</v>
      </c>
      <c r="C14" s="18">
        <f>-PMT($C$6/12,$C$5,$C$4)</f>
        <v>349.12876176188223</v>
      </c>
      <c r="D14" s="19">
        <f>-IPMT($C$6/12,B14,$C$5,$C$4)</f>
        <v>42.61496293582826</v>
      </c>
      <c r="E14" s="19">
        <f>-PPMT($C$6/12,B14,$C$5,$C$4)</f>
        <v>306.51379882605403</v>
      </c>
      <c r="F14" s="19">
        <f>$C$4-SUM($E$9:E14)</f>
        <v>5892.0262645671473</v>
      </c>
    </row>
    <row r="15" spans="1:8" x14ac:dyDescent="0.3">
      <c r="A15" s="17">
        <v>45606</v>
      </c>
      <c r="B15" s="16">
        <v>7</v>
      </c>
      <c r="C15" s="18">
        <f>-PMT($C$6/12,$C$5,$C$4)</f>
        <v>349.12876176188223</v>
      </c>
      <c r="D15" s="19">
        <f>-IPMT($C$6/12,B15,$C$5,$C$4)</f>
        <v>40.50768056889914</v>
      </c>
      <c r="E15" s="19">
        <f>-PPMT($C$6/12,B15,$C$5,$C$4)</f>
        <v>308.62108119298313</v>
      </c>
      <c r="F15" s="19">
        <f>$C$4-SUM($E$9:E15)</f>
        <v>5583.4051833741642</v>
      </c>
    </row>
    <row r="16" spans="1:8" x14ac:dyDescent="0.3">
      <c r="A16" s="17">
        <v>45636</v>
      </c>
      <c r="B16" s="16">
        <v>8</v>
      </c>
      <c r="C16" s="18">
        <f>-PMT($C$6/12,$C$5,$C$4)</f>
        <v>349.12876176188223</v>
      </c>
      <c r="D16" s="19">
        <f>-IPMT($C$6/12,B16,$C$5,$C$4)</f>
        <v>38.385910635697378</v>
      </c>
      <c r="E16" s="19">
        <f>-PPMT($C$6/12,B16,$C$5,$C$4)</f>
        <v>310.74285112618486</v>
      </c>
      <c r="F16" s="19">
        <f>$C$4-SUM($E$9:E16)</f>
        <v>5272.6623322479791</v>
      </c>
    </row>
    <row r="17" spans="1:6" x14ac:dyDescent="0.3">
      <c r="A17" s="17">
        <v>45667</v>
      </c>
      <c r="B17" s="16">
        <v>9</v>
      </c>
      <c r="C17" s="18">
        <f>-PMT($C$6/12,$C$5,$C$4)</f>
        <v>349.12876176188223</v>
      </c>
      <c r="D17" s="19">
        <f>-IPMT($C$6/12,B17,$C$5,$C$4)</f>
        <v>36.249553534204857</v>
      </c>
      <c r="E17" s="19">
        <f>-PPMT($C$6/12,B17,$C$5,$C$4)</f>
        <v>312.8792082276774</v>
      </c>
      <c r="F17" s="19">
        <f>$C$4-SUM($E$9:E17)</f>
        <v>4959.7831240203013</v>
      </c>
    </row>
    <row r="18" spans="1:6" x14ac:dyDescent="0.3">
      <c r="A18" s="17">
        <v>45698</v>
      </c>
      <c r="B18" s="16">
        <v>10</v>
      </c>
      <c r="C18" s="18">
        <f>-PMT($C$6/12,$C$5,$C$4)</f>
        <v>349.12876176188223</v>
      </c>
      <c r="D18" s="19">
        <f>-IPMT($C$6/12,B18,$C$5,$C$4)</f>
        <v>34.098508977639568</v>
      </c>
      <c r="E18" s="19">
        <f>-PPMT($C$6/12,B18,$C$5,$C$4)</f>
        <v>315.03025278424269</v>
      </c>
      <c r="F18" s="19">
        <f>$C$4-SUM($E$9:E18)</f>
        <v>4644.752871236059</v>
      </c>
    </row>
    <row r="19" spans="1:6" x14ac:dyDescent="0.3">
      <c r="A19" s="17">
        <v>45726</v>
      </c>
      <c r="B19" s="16">
        <v>11</v>
      </c>
      <c r="C19" s="18">
        <f>-PMT($C$6/12,$C$5,$C$4)</f>
        <v>349.12876176188223</v>
      </c>
      <c r="D19" s="19">
        <f>-IPMT($C$6/12,B19,$C$5,$C$4)</f>
        <v>31.932675989747906</v>
      </c>
      <c r="E19" s="19">
        <f>-PPMT($C$6/12,B19,$C$5,$C$4)</f>
        <v>317.19608577213438</v>
      </c>
      <c r="F19" s="19">
        <f>$C$4-SUM($E$9:E19)</f>
        <v>4327.5567854639248</v>
      </c>
    </row>
    <row r="20" spans="1:6" x14ac:dyDescent="0.3">
      <c r="A20" s="17">
        <v>45757</v>
      </c>
      <c r="B20" s="16">
        <v>12</v>
      </c>
      <c r="C20" s="18">
        <f>-PMT($C$6/12,$C$5,$C$4)</f>
        <v>349.12876176188223</v>
      </c>
      <c r="D20" s="19">
        <f>-IPMT($C$6/12,B20,$C$5,$C$4)</f>
        <v>29.751952900064477</v>
      </c>
      <c r="E20" s="19">
        <f>-PPMT($C$6/12,B20,$C$5,$C$4)</f>
        <v>319.37680886181778</v>
      </c>
      <c r="F20" s="19">
        <f>$C$4-SUM($E$9:E20)</f>
        <v>4008.1799766021072</v>
      </c>
    </row>
    <row r="21" spans="1:6" x14ac:dyDescent="0.3">
      <c r="A21" s="17">
        <v>45787</v>
      </c>
      <c r="B21" s="16">
        <v>13</v>
      </c>
      <c r="C21" s="18">
        <f>-PMT($C$6/12,$C$5,$C$4)</f>
        <v>349.12876176188223</v>
      </c>
      <c r="D21" s="19">
        <f>-IPMT($C$6/12,B21,$C$5,$C$4)</f>
        <v>27.556237339139486</v>
      </c>
      <c r="E21" s="19">
        <f>-PPMT($C$6/12,B21,$C$5,$C$4)</f>
        <v>321.57252442274279</v>
      </c>
      <c r="F21" s="19">
        <f>$C$4-SUM($E$9:E21)</f>
        <v>3686.6074521793644</v>
      </c>
    </row>
    <row r="22" spans="1:6" x14ac:dyDescent="0.3">
      <c r="A22" s="17">
        <v>45818</v>
      </c>
      <c r="B22" s="16">
        <v>14</v>
      </c>
      <c r="C22" s="18">
        <f>-PMT($C$6/12,$C$5,$C$4)</f>
        <v>349.12876176188223</v>
      </c>
      <c r="D22" s="19">
        <f>-IPMT($C$6/12,B22,$C$5,$C$4)</f>
        <v>25.345426233733129</v>
      </c>
      <c r="E22" s="19">
        <f>-PPMT($C$6/12,B22,$C$5,$C$4)</f>
        <v>323.78333552814911</v>
      </c>
      <c r="F22" s="19">
        <f>$C$4-SUM($E$9:E22)</f>
        <v>3362.8241166512153</v>
      </c>
    </row>
    <row r="23" spans="1:6" x14ac:dyDescent="0.3">
      <c r="A23" s="17">
        <v>45848</v>
      </c>
      <c r="B23" s="16">
        <v>15</v>
      </c>
      <c r="C23" s="18">
        <f>-PMT($C$6/12,$C$5,$C$4)</f>
        <v>349.12876176188223</v>
      </c>
      <c r="D23" s="19">
        <f>-IPMT($C$6/12,B23,$C$5,$C$4)</f>
        <v>23.119415801977105</v>
      </c>
      <c r="E23" s="19">
        <f>-PPMT($C$6/12,B23,$C$5,$C$4)</f>
        <v>326.00934595990515</v>
      </c>
      <c r="F23" s="19">
        <f>$C$4-SUM($E$9:E23)</f>
        <v>3036.8147706913105</v>
      </c>
    </row>
    <row r="24" spans="1:6" x14ac:dyDescent="0.3">
      <c r="A24" s="17">
        <v>45879</v>
      </c>
      <c r="B24" s="16">
        <v>16</v>
      </c>
      <c r="C24" s="18">
        <f>-PMT($C$6/12,$C$5,$C$4)</f>
        <v>349.12876176188223</v>
      </c>
      <c r="D24" s="19">
        <f>-IPMT($C$6/12,B24,$C$5,$C$4)</f>
        <v>20.878101548502755</v>
      </c>
      <c r="E24" s="19">
        <f>-PPMT($C$6/12,B24,$C$5,$C$4)</f>
        <v>328.25066021337949</v>
      </c>
      <c r="F24" s="19">
        <f>$C$4-SUM($E$9:E24)</f>
        <v>2708.5641104779306</v>
      </c>
    </row>
    <row r="25" spans="1:6" x14ac:dyDescent="0.3">
      <c r="A25" s="17">
        <v>45910</v>
      </c>
      <c r="B25" s="16">
        <v>17</v>
      </c>
      <c r="C25" s="18">
        <f>-PMT($C$6/12,$C$5,$C$4)</f>
        <v>349.12876176188223</v>
      </c>
      <c r="D25" s="19">
        <f>-IPMT($C$6/12,B25,$C$5,$C$4)</f>
        <v>18.621378259535774</v>
      </c>
      <c r="E25" s="19">
        <f>-PPMT($C$6/12,B25,$C$5,$C$4)</f>
        <v>330.5073835023465</v>
      </c>
      <c r="F25" s="19">
        <f>$C$4-SUM($E$9:E25)</f>
        <v>2378.0567269755838</v>
      </c>
    </row>
    <row r="26" spans="1:6" x14ac:dyDescent="0.3">
      <c r="A26" s="17">
        <v>45940</v>
      </c>
      <c r="B26" s="16">
        <v>18</v>
      </c>
      <c r="C26" s="18">
        <f>-PMT($C$6/12,$C$5,$C$4)</f>
        <v>349.12876176188223</v>
      </c>
      <c r="D26" s="19">
        <f>-IPMT($C$6/12,B26,$C$5,$C$4)</f>
        <v>16.349139997957138</v>
      </c>
      <c r="E26" s="19">
        <f>-PPMT($C$6/12,B26,$C$5,$C$4)</f>
        <v>332.77962176392509</v>
      </c>
      <c r="F26" s="19">
        <f>$C$4-SUM($E$9:E26)</f>
        <v>2045.2771052116586</v>
      </c>
    </row>
    <row r="27" spans="1:6" x14ac:dyDescent="0.3">
      <c r="A27" s="17">
        <v>45971</v>
      </c>
      <c r="B27" s="16">
        <v>19</v>
      </c>
      <c r="C27" s="18">
        <f>-PMT($C$6/12,$C$5,$C$4)</f>
        <v>349.12876176188223</v>
      </c>
      <c r="D27" s="19">
        <f>-IPMT($C$6/12,B27,$C$5,$C$4)</f>
        <v>14.061280098330155</v>
      </c>
      <c r="E27" s="19">
        <f>-PPMT($C$6/12,B27,$C$5,$C$4)</f>
        <v>335.06748166355209</v>
      </c>
      <c r="F27" s="19">
        <f>$C$4-SUM($E$9:E27)</f>
        <v>1710.2096235481067</v>
      </c>
    </row>
    <row r="28" spans="1:6" x14ac:dyDescent="0.3">
      <c r="A28" s="17">
        <v>46001</v>
      </c>
      <c r="B28" s="16">
        <v>20</v>
      </c>
      <c r="C28" s="18">
        <f>-PMT($C$6/12,$C$5,$C$4)</f>
        <v>349.12876176188223</v>
      </c>
      <c r="D28" s="19">
        <f>-IPMT($C$6/12,B28,$C$5,$C$4)</f>
        <v>11.757691161893234</v>
      </c>
      <c r="E28" s="19">
        <f>-PPMT($C$6/12,B28,$C$5,$C$4)</f>
        <v>337.37107059998903</v>
      </c>
      <c r="F28" s="19">
        <f>$C$4-SUM($E$9:E28)</f>
        <v>1372.8385529481175</v>
      </c>
    </row>
    <row r="29" spans="1:6" x14ac:dyDescent="0.3">
      <c r="A29" s="17">
        <v>46032</v>
      </c>
      <c r="B29" s="16">
        <v>21</v>
      </c>
      <c r="C29" s="18">
        <f>-PMT($C$6/12,$C$5,$C$4)</f>
        <v>349.12876176188223</v>
      </c>
      <c r="D29" s="19">
        <f>-IPMT($C$6/12,B29,$C$5,$C$4)</f>
        <v>9.4382650515183091</v>
      </c>
      <c r="E29" s="19">
        <f>-PPMT($C$6/12,B29,$C$5,$C$4)</f>
        <v>339.69049671036396</v>
      </c>
      <c r="F29" s="19">
        <f>$C$4-SUM($E$9:E29)</f>
        <v>1033.1480562377537</v>
      </c>
    </row>
    <row r="30" spans="1:6" x14ac:dyDescent="0.3">
      <c r="A30" s="17">
        <v>46063</v>
      </c>
      <c r="B30" s="16">
        <v>22</v>
      </c>
      <c r="C30" s="18">
        <f>-PMT($C$6/12,$C$5,$C$4)</f>
        <v>349.12876176188223</v>
      </c>
      <c r="D30" s="19">
        <f>-IPMT($C$6/12,B30,$C$5,$C$4)</f>
        <v>7.1028928866345566</v>
      </c>
      <c r="E30" s="19">
        <f>-PPMT($C$6/12,B30,$C$5,$C$4)</f>
        <v>342.02586887524768</v>
      </c>
      <c r="F30" s="19">
        <f>$C$4-SUM($E$9:E30)</f>
        <v>691.12218736250634</v>
      </c>
    </row>
    <row r="31" spans="1:6" x14ac:dyDescent="0.3">
      <c r="A31" s="17">
        <v>46091</v>
      </c>
      <c r="B31" s="16">
        <v>23</v>
      </c>
      <c r="C31" s="18">
        <f>-PMT($C$6/12,$C$5,$C$4)</f>
        <v>349.12876176188223</v>
      </c>
      <c r="D31" s="19">
        <f>-IPMT($C$6/12,B31,$C$5,$C$4)</f>
        <v>4.751465038117229</v>
      </c>
      <c r="E31" s="19">
        <f>-PPMT($C$6/12,B31,$C$5,$C$4)</f>
        <v>344.37729672376503</v>
      </c>
      <c r="F31" s="19">
        <f>$C$4-SUM($E$9:E31)</f>
        <v>346.74489063874171</v>
      </c>
    </row>
    <row r="32" spans="1:6" x14ac:dyDescent="0.3">
      <c r="A32" s="17">
        <v>46122</v>
      </c>
      <c r="B32" s="16">
        <v>24</v>
      </c>
      <c r="C32" s="18">
        <f>-PMT($C$6/12,$C$5,$C$4)</f>
        <v>349.12876176188223</v>
      </c>
      <c r="D32" s="19">
        <f>-IPMT($C$6/12,B32,$C$5,$C$4)</f>
        <v>2.3838711231413439</v>
      </c>
      <c r="E32" s="19">
        <f>-PPMT($C$6/12,B32,$C$5,$C$4)</f>
        <v>346.74489063874091</v>
      </c>
      <c r="F32" s="19">
        <f>$C$4-SUM($E$9:E32)</f>
        <v>0</v>
      </c>
    </row>
    <row r="33" spans="1:6" x14ac:dyDescent="0.3">
      <c r="A33" s="17">
        <v>46152</v>
      </c>
      <c r="B33" s="16">
        <v>25</v>
      </c>
      <c r="C33" s="18">
        <f>-PMT($C$6/12,$C$5,$C$4)</f>
        <v>349.12876176188223</v>
      </c>
      <c r="D33" s="19" t="e">
        <f>-IPMT($C$6/12,B33,$C$5,$C$4)</f>
        <v>#NUM!</v>
      </c>
      <c r="E33" s="19" t="e">
        <f>-PPMT($C$6/12,B33,$C$5,$C$4)</f>
        <v>#NUM!</v>
      </c>
      <c r="F33" s="19" t="e">
        <f>$C$4-SUM($E$9:E33)</f>
        <v>#NUM!</v>
      </c>
    </row>
    <row r="34" spans="1:6" x14ac:dyDescent="0.3">
      <c r="A34" s="17">
        <v>46183</v>
      </c>
      <c r="B34" s="16">
        <v>26</v>
      </c>
      <c r="C34" s="18">
        <f>-PMT($C$6/12,$C$5,$C$4)</f>
        <v>349.12876176188223</v>
      </c>
      <c r="D34" s="19" t="e">
        <f>-IPMT($C$6/12,B34,$C$5,$C$4)</f>
        <v>#NUM!</v>
      </c>
      <c r="E34" s="19" t="e">
        <f>-PPMT($C$6/12,B34,$C$5,$C$4)</f>
        <v>#NUM!</v>
      </c>
      <c r="F34" s="19" t="e">
        <f>$C$4-SUM($E$9:E34)</f>
        <v>#NUM!</v>
      </c>
    </row>
    <row r="35" spans="1:6" x14ac:dyDescent="0.3">
      <c r="A35" s="17">
        <v>46213</v>
      </c>
      <c r="B35" s="16">
        <v>27</v>
      </c>
      <c r="C35" s="18">
        <f>-PMT($C$6/12,$C$5,$C$4)</f>
        <v>349.12876176188223</v>
      </c>
      <c r="D35" s="19" t="e">
        <f>-IPMT($C$6/12,B35,$C$5,$C$4)</f>
        <v>#NUM!</v>
      </c>
      <c r="E35" s="19" t="e">
        <f>-PPMT($C$6/12,B35,$C$5,$C$4)</f>
        <v>#NUM!</v>
      </c>
      <c r="F35" s="19" t="e">
        <f>$C$4-SUM($E$9:E35)</f>
        <v>#NUM!</v>
      </c>
    </row>
    <row r="36" spans="1:6" x14ac:dyDescent="0.3">
      <c r="A36" s="17">
        <v>46244</v>
      </c>
      <c r="B36" s="16">
        <v>28</v>
      </c>
      <c r="C36" s="18">
        <f>-PMT($C$6/12,$C$5,$C$4)</f>
        <v>349.12876176188223</v>
      </c>
      <c r="D36" s="19" t="e">
        <f>-IPMT($C$6/12,B36,$C$5,$C$4)</f>
        <v>#NUM!</v>
      </c>
      <c r="E36" s="19" t="e">
        <f>-PPMT($C$6/12,B36,$C$5,$C$4)</f>
        <v>#NUM!</v>
      </c>
      <c r="F36" s="19" t="e">
        <f>$C$4-SUM($E$9:E36)</f>
        <v>#NUM!</v>
      </c>
    </row>
    <row r="37" spans="1:6" x14ac:dyDescent="0.3">
      <c r="A37" s="17">
        <v>46275</v>
      </c>
      <c r="B37" s="16">
        <v>29</v>
      </c>
      <c r="C37" s="18">
        <f>-PMT($C$6/12,$C$5,$C$4)</f>
        <v>349.12876176188223</v>
      </c>
      <c r="D37" s="19" t="e">
        <f>-IPMT($C$6/12,B37,$C$5,$C$4)</f>
        <v>#NUM!</v>
      </c>
      <c r="E37" s="19" t="e">
        <f>-PPMT($C$6/12,B37,$C$5,$C$4)</f>
        <v>#NUM!</v>
      </c>
      <c r="F37" s="19" t="e">
        <f>$C$4-SUM($E$9:E37)</f>
        <v>#NUM!</v>
      </c>
    </row>
    <row r="38" spans="1:6" x14ac:dyDescent="0.3">
      <c r="A38" s="17">
        <v>46305</v>
      </c>
      <c r="B38" s="16">
        <v>30</v>
      </c>
      <c r="C38" s="18">
        <f>-PMT($C$6/12,$C$5,$C$4)</f>
        <v>349.12876176188223</v>
      </c>
      <c r="D38" s="19" t="e">
        <f>-IPMT($C$6/12,B38,$C$5,$C$4)</f>
        <v>#NUM!</v>
      </c>
      <c r="E38" s="19" t="e">
        <f>-PPMT($C$6/12,B38,$C$5,$C$4)</f>
        <v>#NUM!</v>
      </c>
      <c r="F38" s="19" t="e">
        <f>$C$4-SUM($E$9:E38)</f>
        <v>#NUM!</v>
      </c>
    </row>
    <row r="39" spans="1:6" x14ac:dyDescent="0.3">
      <c r="A39" s="17">
        <v>46336</v>
      </c>
      <c r="B39" s="16">
        <v>31</v>
      </c>
      <c r="C39" s="18">
        <f>-PMT($C$6/12,$C$5,$C$4)</f>
        <v>349.12876176188223</v>
      </c>
      <c r="D39" s="19" t="e">
        <f>-IPMT($C$6/12,B39,$C$5,$C$4)</f>
        <v>#NUM!</v>
      </c>
      <c r="E39" s="19" t="e">
        <f>-PPMT($C$6/12,B39,$C$5,$C$4)</f>
        <v>#NUM!</v>
      </c>
      <c r="F39" s="19" t="e">
        <f>$C$4-SUM($E$9:E39)</f>
        <v>#NUM!</v>
      </c>
    </row>
    <row r="40" spans="1:6" x14ac:dyDescent="0.3">
      <c r="A40" s="17">
        <v>46366</v>
      </c>
      <c r="B40" s="16">
        <v>32</v>
      </c>
      <c r="C40" s="18">
        <f>-PMT($C$6/12,$C$5,$C$4)</f>
        <v>349.12876176188223</v>
      </c>
      <c r="D40" s="19" t="e">
        <f>-IPMT($C$6/12,B40,$C$5,$C$4)</f>
        <v>#NUM!</v>
      </c>
      <c r="E40" s="19" t="e">
        <f>-PPMT($C$6/12,B40,$C$5,$C$4)</f>
        <v>#NUM!</v>
      </c>
      <c r="F40" s="19" t="e">
        <f>$C$4-SUM($E$9:E40)</f>
        <v>#NUM!</v>
      </c>
    </row>
    <row r="41" spans="1:6" x14ac:dyDescent="0.3">
      <c r="A41" s="17">
        <v>46397</v>
      </c>
      <c r="B41" s="16">
        <v>33</v>
      </c>
      <c r="C41" s="18">
        <f>-PMT($C$6/12,$C$5,$C$4)</f>
        <v>349.12876176188223</v>
      </c>
      <c r="D41" s="19" t="e">
        <f>-IPMT($C$6/12,B41,$C$5,$C$4)</f>
        <v>#NUM!</v>
      </c>
      <c r="E41" s="19" t="e">
        <f>-PPMT($C$6/12,B41,$C$5,$C$4)</f>
        <v>#NUM!</v>
      </c>
      <c r="F41" s="19" t="e">
        <f>$C$4-SUM($E$9:E41)</f>
        <v>#NUM!</v>
      </c>
    </row>
    <row r="42" spans="1:6" x14ac:dyDescent="0.3">
      <c r="A42" s="17">
        <v>46428</v>
      </c>
      <c r="B42" s="16">
        <v>34</v>
      </c>
      <c r="C42" s="18">
        <f>-PMT($C$6/12,$C$5,$C$4)</f>
        <v>349.12876176188223</v>
      </c>
      <c r="D42" s="19" t="e">
        <f>-IPMT($C$6/12,B42,$C$5,$C$4)</f>
        <v>#NUM!</v>
      </c>
      <c r="E42" s="19" t="e">
        <f>-PPMT($C$6/12,B42,$C$5,$C$4)</f>
        <v>#NUM!</v>
      </c>
      <c r="F42" s="19" t="e">
        <f>$C$4-SUM($E$9:E42)</f>
        <v>#NUM!</v>
      </c>
    </row>
    <row r="43" spans="1:6" x14ac:dyDescent="0.3">
      <c r="A43" s="17">
        <v>46456</v>
      </c>
      <c r="B43" s="16">
        <v>35</v>
      </c>
      <c r="C43" s="18">
        <f>-PMT($C$6/12,$C$5,$C$4)</f>
        <v>349.12876176188223</v>
      </c>
      <c r="D43" s="19" t="e">
        <f>-IPMT($C$6/12,B43,$C$5,$C$4)</f>
        <v>#NUM!</v>
      </c>
      <c r="E43" s="19" t="e">
        <f>-PPMT($C$6/12,B43,$C$5,$C$4)</f>
        <v>#NUM!</v>
      </c>
      <c r="F43" s="19" t="e">
        <f>$C$4-SUM($E$9:E43)</f>
        <v>#NUM!</v>
      </c>
    </row>
    <row r="44" spans="1:6" x14ac:dyDescent="0.3">
      <c r="A44" s="17">
        <v>46487</v>
      </c>
      <c r="B44" s="16">
        <v>36</v>
      </c>
      <c r="C44" s="18">
        <f>-PMT($C$6/12,$C$5,$C$4)</f>
        <v>349.12876176188223</v>
      </c>
      <c r="D44" s="19" t="e">
        <f>-IPMT($C$6/12,B44,$C$5,$C$4)</f>
        <v>#NUM!</v>
      </c>
      <c r="E44" s="19" t="e">
        <f>-PPMT($C$6/12,B44,$C$5,$C$4)</f>
        <v>#NUM!</v>
      </c>
      <c r="F44" s="19" t="e">
        <f>$C$4-SUM($E$9:E44)</f>
        <v>#NUM!</v>
      </c>
    </row>
    <row r="45" spans="1:6" x14ac:dyDescent="0.3">
      <c r="A45" s="17">
        <v>46517</v>
      </c>
      <c r="B45" s="16">
        <v>37</v>
      </c>
      <c r="C45" s="18">
        <f>-PMT($C$6/12,$C$5,$C$4)</f>
        <v>349.12876176188223</v>
      </c>
      <c r="D45" s="19" t="e">
        <f>-IPMT($C$6/12,B45,$C$5,$C$4)</f>
        <v>#NUM!</v>
      </c>
      <c r="E45" s="19" t="e">
        <f>-PPMT($C$6/12,B45,$C$5,$C$4)</f>
        <v>#NUM!</v>
      </c>
      <c r="F45" s="19" t="e">
        <f>$C$4-SUM($E$9:E45)</f>
        <v>#NUM!</v>
      </c>
    </row>
    <row r="46" spans="1:6" x14ac:dyDescent="0.3">
      <c r="A46" s="17">
        <v>46548</v>
      </c>
      <c r="B46" s="16">
        <v>38</v>
      </c>
      <c r="C46" s="18">
        <f>-PMT($C$6/12,$C$5,$C$4)</f>
        <v>349.12876176188223</v>
      </c>
      <c r="D46" s="19" t="e">
        <f>-IPMT($C$6/12,B46,$C$5,$C$4)</f>
        <v>#NUM!</v>
      </c>
      <c r="E46" s="19" t="e">
        <f>-PPMT($C$6/12,B46,$C$5,$C$4)</f>
        <v>#NUM!</v>
      </c>
      <c r="F46" s="19" t="e">
        <f>$C$4-SUM($E$9:E46)</f>
        <v>#NUM!</v>
      </c>
    </row>
    <row r="47" spans="1:6" x14ac:dyDescent="0.3">
      <c r="A47" s="17">
        <v>46578</v>
      </c>
      <c r="B47" s="16">
        <v>39</v>
      </c>
      <c r="C47" s="18">
        <f>-PMT($C$6/12,$C$5,$C$4)</f>
        <v>349.12876176188223</v>
      </c>
      <c r="D47" s="19" t="e">
        <f>-IPMT($C$6/12,B47,$C$5,$C$4)</f>
        <v>#NUM!</v>
      </c>
      <c r="E47" s="19" t="e">
        <f>-PPMT($C$6/12,B47,$C$5,$C$4)</f>
        <v>#NUM!</v>
      </c>
      <c r="F47" s="19" t="e">
        <f>$C$4-SUM($E$9:E47)</f>
        <v>#NUM!</v>
      </c>
    </row>
    <row r="48" spans="1:6" x14ac:dyDescent="0.3">
      <c r="A48" s="17">
        <v>46609</v>
      </c>
      <c r="B48" s="16">
        <v>40</v>
      </c>
      <c r="C48" s="18">
        <f>-PMT($C$6/12,$C$5,$C$4)</f>
        <v>349.12876176188223</v>
      </c>
      <c r="D48" s="19" t="e">
        <f>-IPMT($C$6/12,B48,$C$5,$C$4)</f>
        <v>#NUM!</v>
      </c>
      <c r="E48" s="19" t="e">
        <f>-PPMT($C$6/12,B48,$C$5,$C$4)</f>
        <v>#NUM!</v>
      </c>
      <c r="F48" s="19" t="e">
        <f>$C$4-SUM($E$9:E48)</f>
        <v>#NUM!</v>
      </c>
    </row>
    <row r="49" spans="1:6" x14ac:dyDescent="0.3">
      <c r="A49" s="17">
        <v>46640</v>
      </c>
      <c r="B49" s="16">
        <v>41</v>
      </c>
      <c r="C49" s="18">
        <f>-PMT($C$6/12,$C$5,$C$4)</f>
        <v>349.12876176188223</v>
      </c>
      <c r="D49" s="19" t="e">
        <f>-IPMT($C$6/12,B49,$C$5,$C$4)</f>
        <v>#NUM!</v>
      </c>
      <c r="E49" s="19" t="e">
        <f>-PPMT($C$6/12,B49,$C$5,$C$4)</f>
        <v>#NUM!</v>
      </c>
      <c r="F49" s="19" t="e">
        <f>$C$4-SUM($E$9:E49)</f>
        <v>#NUM!</v>
      </c>
    </row>
    <row r="50" spans="1:6" x14ac:dyDescent="0.3">
      <c r="A50" s="17">
        <v>46670</v>
      </c>
      <c r="B50" s="16">
        <v>42</v>
      </c>
      <c r="C50" s="18">
        <f>-PMT($C$6/12,$C$5,$C$4)</f>
        <v>349.12876176188223</v>
      </c>
      <c r="D50" s="19" t="e">
        <f>-IPMT($C$6/12,B50,$C$5,$C$4)</f>
        <v>#NUM!</v>
      </c>
      <c r="E50" s="19" t="e">
        <f>-PPMT($C$6/12,B50,$C$5,$C$4)</f>
        <v>#NUM!</v>
      </c>
      <c r="F50" s="19" t="e">
        <f>$C$4-SUM($E$9:E50)</f>
        <v>#NUM!</v>
      </c>
    </row>
    <row r="51" spans="1:6" x14ac:dyDescent="0.3">
      <c r="A51" s="17">
        <v>46701</v>
      </c>
      <c r="B51" s="16">
        <v>43</v>
      </c>
      <c r="C51" s="18">
        <f>-PMT($C$6/12,$C$5,$C$4)</f>
        <v>349.12876176188223</v>
      </c>
      <c r="D51" s="19" t="e">
        <f>-IPMT($C$6/12,B51,$C$5,$C$4)</f>
        <v>#NUM!</v>
      </c>
      <c r="E51" s="19" t="e">
        <f>-PPMT($C$6/12,B51,$C$5,$C$4)</f>
        <v>#NUM!</v>
      </c>
      <c r="F51" s="19" t="e">
        <f>$C$4-SUM($E$9:E51)</f>
        <v>#NUM!</v>
      </c>
    </row>
    <row r="52" spans="1:6" x14ac:dyDescent="0.3">
      <c r="A52" s="17">
        <v>46731</v>
      </c>
      <c r="B52" s="16">
        <v>44</v>
      </c>
      <c r="C52" s="18">
        <f>-PMT($C$6/12,$C$5,$C$4)</f>
        <v>349.12876176188223</v>
      </c>
      <c r="D52" s="19" t="e">
        <f>-IPMT($C$6/12,B52,$C$5,$C$4)</f>
        <v>#NUM!</v>
      </c>
      <c r="E52" s="19" t="e">
        <f>-PPMT($C$6/12,B52,$C$5,$C$4)</f>
        <v>#NUM!</v>
      </c>
      <c r="F52" s="19" t="e">
        <f>$C$4-SUM($E$9:E52)</f>
        <v>#NUM!</v>
      </c>
    </row>
    <row r="53" spans="1:6" x14ac:dyDescent="0.3">
      <c r="A53" s="17">
        <v>46762</v>
      </c>
      <c r="B53" s="16">
        <v>45</v>
      </c>
      <c r="C53" s="18">
        <f>-PMT($C$6/12,$C$5,$C$4)</f>
        <v>349.12876176188223</v>
      </c>
      <c r="D53" s="19" t="e">
        <f>-IPMT($C$6/12,B53,$C$5,$C$4)</f>
        <v>#NUM!</v>
      </c>
      <c r="E53" s="19" t="e">
        <f>-PPMT($C$6/12,B53,$C$5,$C$4)</f>
        <v>#NUM!</v>
      </c>
      <c r="F53" s="19" t="e">
        <f>$C$4-SUM($E$9:E53)</f>
        <v>#NUM!</v>
      </c>
    </row>
    <row r="54" spans="1:6" x14ac:dyDescent="0.3">
      <c r="A54" s="17">
        <v>46793</v>
      </c>
      <c r="B54" s="16">
        <v>46</v>
      </c>
      <c r="C54" s="18">
        <f>-PMT($C$6/12,$C$5,$C$4)</f>
        <v>349.12876176188223</v>
      </c>
      <c r="D54" s="19" t="e">
        <f>-IPMT($C$6/12,B54,$C$5,$C$4)</f>
        <v>#NUM!</v>
      </c>
      <c r="E54" s="19" t="e">
        <f>-PPMT($C$6/12,B54,$C$5,$C$4)</f>
        <v>#NUM!</v>
      </c>
      <c r="F54" s="19" t="e">
        <f>$C$4-SUM($E$9:E54)</f>
        <v>#NUM!</v>
      </c>
    </row>
    <row r="55" spans="1:6" x14ac:dyDescent="0.3">
      <c r="A55" s="17">
        <v>46822</v>
      </c>
      <c r="B55" s="16">
        <v>47</v>
      </c>
      <c r="C55" s="18">
        <f>-PMT($C$6/12,$C$5,$C$4)</f>
        <v>349.12876176188223</v>
      </c>
      <c r="D55" s="19" t="e">
        <f>-IPMT($C$6/12,B55,$C$5,$C$4)</f>
        <v>#NUM!</v>
      </c>
      <c r="E55" s="19" t="e">
        <f>-PPMT($C$6/12,B55,$C$5,$C$4)</f>
        <v>#NUM!</v>
      </c>
      <c r="F55" s="19" t="e">
        <f>$C$4-SUM($E$9:E55)</f>
        <v>#NUM!</v>
      </c>
    </row>
    <row r="56" spans="1:6" x14ac:dyDescent="0.3">
      <c r="A56" s="17">
        <v>46853</v>
      </c>
      <c r="B56" s="16">
        <v>48</v>
      </c>
      <c r="C56" s="18">
        <f>-PMT($C$6/12,$C$5,$C$4)</f>
        <v>349.12876176188223</v>
      </c>
      <c r="D56" s="19" t="e">
        <f>-IPMT($C$6/12,B56,$C$5,$C$4)</f>
        <v>#NUM!</v>
      </c>
      <c r="E56" s="19" t="e">
        <f>-PPMT($C$6/12,B56,$C$5,$C$4)</f>
        <v>#NUM!</v>
      </c>
      <c r="F56" s="19" t="e">
        <f>$C$4-SUM($E$9:E56)</f>
        <v>#NUM!</v>
      </c>
    </row>
    <row r="57" spans="1:6" x14ac:dyDescent="0.3">
      <c r="A57" s="17">
        <v>46883</v>
      </c>
      <c r="B57" s="16">
        <v>49</v>
      </c>
      <c r="C57" s="18">
        <f>-PMT($C$6/12,$C$5,$C$4)</f>
        <v>349.12876176188223</v>
      </c>
      <c r="D57" s="19" t="e">
        <f>-IPMT($C$6/12,B57,$C$5,$C$4)</f>
        <v>#NUM!</v>
      </c>
      <c r="E57" s="19" t="e">
        <f>-PPMT($C$6/12,B57,$C$5,$C$4)</f>
        <v>#NUM!</v>
      </c>
      <c r="F57" s="19" t="e">
        <f>$C$4-SUM($E$9:E57)</f>
        <v>#NUM!</v>
      </c>
    </row>
    <row r="58" spans="1:6" x14ac:dyDescent="0.3">
      <c r="A58" s="17">
        <v>46914</v>
      </c>
      <c r="B58" s="16">
        <v>50</v>
      </c>
      <c r="C58" s="18">
        <f>-PMT($C$6/12,$C$5,$C$4)</f>
        <v>349.12876176188223</v>
      </c>
      <c r="D58" s="19" t="e">
        <f>-IPMT($C$6/12,B58,$C$5,$C$4)</f>
        <v>#NUM!</v>
      </c>
      <c r="E58" s="19" t="e">
        <f>-PPMT($C$6/12,B58,$C$5,$C$4)</f>
        <v>#NUM!</v>
      </c>
      <c r="F58" s="19" t="e">
        <f>$C$4-SUM($E$9:E58)</f>
        <v>#NUM!</v>
      </c>
    </row>
    <row r="59" spans="1:6" x14ac:dyDescent="0.3">
      <c r="A59" s="17">
        <v>46944</v>
      </c>
      <c r="B59" s="16">
        <v>51</v>
      </c>
      <c r="C59" s="18">
        <f>-PMT($C$6/12,$C$5,$C$4)</f>
        <v>349.12876176188223</v>
      </c>
      <c r="D59" s="19" t="e">
        <f>-IPMT($C$6/12,B59,$C$5,$C$4)</f>
        <v>#NUM!</v>
      </c>
      <c r="E59" s="19" t="e">
        <f>-PPMT($C$6/12,B59,$C$5,$C$4)</f>
        <v>#NUM!</v>
      </c>
      <c r="F59" s="19" t="e">
        <f>$C$4-SUM($E$9:E59)</f>
        <v>#NUM!</v>
      </c>
    </row>
    <row r="60" spans="1:6" x14ac:dyDescent="0.3">
      <c r="A60" s="17">
        <v>46975</v>
      </c>
      <c r="B60" s="16">
        <v>52</v>
      </c>
      <c r="C60" s="18">
        <f>-PMT($C$6/12,$C$5,$C$4)</f>
        <v>349.12876176188223</v>
      </c>
      <c r="D60" s="19" t="e">
        <f>-IPMT($C$6/12,B60,$C$5,$C$4)</f>
        <v>#NUM!</v>
      </c>
      <c r="E60" s="19" t="e">
        <f>-PPMT($C$6/12,B60,$C$5,$C$4)</f>
        <v>#NUM!</v>
      </c>
      <c r="F60" s="19" t="e">
        <f>$C$4-SUM($E$9:E60)</f>
        <v>#NUM!</v>
      </c>
    </row>
    <row r="61" spans="1:6" x14ac:dyDescent="0.3">
      <c r="A61" s="17">
        <v>47006</v>
      </c>
      <c r="B61" s="16">
        <v>53</v>
      </c>
      <c r="C61" s="18">
        <f>-PMT($C$6/12,$C$5,$C$4)</f>
        <v>349.12876176188223</v>
      </c>
      <c r="D61" s="19" t="e">
        <f>-IPMT($C$6/12,B61,$C$5,$C$4)</f>
        <v>#NUM!</v>
      </c>
      <c r="E61" s="19" t="e">
        <f>-PPMT($C$6/12,B61,$C$5,$C$4)</f>
        <v>#NUM!</v>
      </c>
      <c r="F61" s="19" t="e">
        <f>$C$4-SUM($E$9:E61)</f>
        <v>#NUM!</v>
      </c>
    </row>
    <row r="62" spans="1:6" x14ac:dyDescent="0.3">
      <c r="A62" s="17">
        <v>47036</v>
      </c>
      <c r="B62" s="16">
        <v>54</v>
      </c>
      <c r="C62" s="18">
        <f>-PMT($C$6/12,$C$5,$C$4)</f>
        <v>349.12876176188223</v>
      </c>
      <c r="D62" s="19" t="e">
        <f>-IPMT($C$6/12,B62,$C$5,$C$4)</f>
        <v>#NUM!</v>
      </c>
      <c r="E62" s="19" t="e">
        <f>-PPMT($C$6/12,B62,$C$5,$C$4)</f>
        <v>#NUM!</v>
      </c>
      <c r="F62" s="19" t="e">
        <f>$C$4-SUM($E$9:E62)</f>
        <v>#NUM!</v>
      </c>
    </row>
    <row r="63" spans="1:6" x14ac:dyDescent="0.3">
      <c r="A63" s="17">
        <v>47067</v>
      </c>
      <c r="B63" s="16">
        <v>55</v>
      </c>
      <c r="C63" s="18">
        <f>-PMT($C$6/12,$C$5,$C$4)</f>
        <v>349.12876176188223</v>
      </c>
      <c r="D63" s="19" t="e">
        <f>-IPMT($C$6/12,B63,$C$5,$C$4)</f>
        <v>#NUM!</v>
      </c>
      <c r="E63" s="19" t="e">
        <f>-PPMT($C$6/12,B63,$C$5,$C$4)</f>
        <v>#NUM!</v>
      </c>
      <c r="F63" s="19" t="e">
        <f>$C$4-SUM($E$9:E63)</f>
        <v>#NUM!</v>
      </c>
    </row>
    <row r="64" spans="1:6" x14ac:dyDescent="0.3">
      <c r="A64" s="17">
        <v>47097</v>
      </c>
      <c r="B64" s="16">
        <v>56</v>
      </c>
      <c r="C64" s="18">
        <f>-PMT($C$6/12,$C$5,$C$4)</f>
        <v>349.12876176188223</v>
      </c>
      <c r="D64" s="19" t="e">
        <f>-IPMT($C$6/12,B64,$C$5,$C$4)</f>
        <v>#NUM!</v>
      </c>
      <c r="E64" s="19" t="e">
        <f>-PPMT($C$6/12,B64,$C$5,$C$4)</f>
        <v>#NUM!</v>
      </c>
      <c r="F64" s="19" t="e">
        <f>$C$4-SUM($E$9:E64)</f>
        <v>#NUM!</v>
      </c>
    </row>
    <row r="65" spans="1:6" x14ac:dyDescent="0.3">
      <c r="A65" s="17">
        <v>47128</v>
      </c>
      <c r="B65" s="16">
        <v>57</v>
      </c>
      <c r="C65" s="18">
        <f>-PMT($C$6/12,$C$5,$C$4)</f>
        <v>349.12876176188223</v>
      </c>
      <c r="D65" s="19" t="e">
        <f>-IPMT($C$6/12,B65,$C$5,$C$4)</f>
        <v>#NUM!</v>
      </c>
      <c r="E65" s="19" t="e">
        <f>-PPMT($C$6/12,B65,$C$5,$C$4)</f>
        <v>#NUM!</v>
      </c>
      <c r="F65" s="19" t="e">
        <f>$C$4-SUM($E$9:E65)</f>
        <v>#NUM!</v>
      </c>
    </row>
    <row r="66" spans="1:6" x14ac:dyDescent="0.3">
      <c r="A66" s="17">
        <v>47159</v>
      </c>
      <c r="B66" s="16">
        <v>58</v>
      </c>
      <c r="C66" s="18">
        <f>-PMT($C$6/12,$C$5,$C$4)</f>
        <v>349.12876176188223</v>
      </c>
      <c r="D66" s="19" t="e">
        <f>-IPMT($C$6/12,B66,$C$5,$C$4)</f>
        <v>#NUM!</v>
      </c>
      <c r="E66" s="19" t="e">
        <f>-PPMT($C$6/12,B66,$C$5,$C$4)</f>
        <v>#NUM!</v>
      </c>
      <c r="F66" s="19" t="e">
        <f>$C$4-SUM($E$9:E66)</f>
        <v>#NUM!</v>
      </c>
    </row>
    <row r="67" spans="1:6" x14ac:dyDescent="0.3">
      <c r="A67" s="17">
        <v>47187</v>
      </c>
      <c r="B67" s="16">
        <v>59</v>
      </c>
      <c r="C67" s="18">
        <f>-PMT($C$6/12,$C$5,$C$4)</f>
        <v>349.12876176188223</v>
      </c>
      <c r="D67" s="19" t="e">
        <f>-IPMT($C$6/12,B67,$C$5,$C$4)</f>
        <v>#NUM!</v>
      </c>
      <c r="E67" s="19" t="e">
        <f>-PPMT($C$6/12,B67,$C$5,$C$4)</f>
        <v>#NUM!</v>
      </c>
      <c r="F67" s="19" t="e">
        <f>$C$4-SUM($E$9:E67)</f>
        <v>#NUM!</v>
      </c>
    </row>
    <row r="68" spans="1:6" x14ac:dyDescent="0.3">
      <c r="A68" s="17">
        <v>47218</v>
      </c>
      <c r="B68" s="16">
        <v>60</v>
      </c>
      <c r="C68" s="18">
        <f>-PMT($C$6/12,$C$5,$C$4)</f>
        <v>349.12876176188223</v>
      </c>
      <c r="D68" s="19" t="e">
        <f>-IPMT($C$6/12,B68,$C$5,$C$4)</f>
        <v>#NUM!</v>
      </c>
      <c r="E68" s="19" t="e">
        <f>-PPMT($C$6/12,B68,$C$5,$C$4)</f>
        <v>#NUM!</v>
      </c>
      <c r="F68" s="19" t="e">
        <f>$C$4-SUM($E$9:E68)</f>
        <v>#NUM!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EBA55-5C18-4A89-8E07-473E004FB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</vt:lpstr>
      <vt:lpstr>Vanzari_masini</vt:lpstr>
      <vt:lpstr>Simulator de credite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firica</dc:creator>
  <cp:lastModifiedBy>sandra firica</cp:lastModifiedBy>
  <dcterms:created xsi:type="dcterms:W3CDTF">2015-06-05T18:17:20Z</dcterms:created>
  <dcterms:modified xsi:type="dcterms:W3CDTF">2024-05-27T08:59:35Z</dcterms:modified>
</cp:coreProperties>
</file>